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30" windowHeight="7755"/>
  </bookViews>
  <sheets>
    <sheet name="campaign Tracker" sheetId="1" r:id="rId1"/>
    <sheet name="monthly revenue summary" sheetId="3" r:id="rId2"/>
  </sheets>
  <definedNames>
    <definedName name="_xlnm._FilterDatabase" localSheetId="0" hidden="1">'campaign Tracker'!$B$6:$AJ$1180</definedName>
  </definedNames>
  <calcPr calcId="15251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AE955" i="1" l="1"/>
  <c r="AG955" i="1" s="1"/>
  <c r="AB955" i="1"/>
  <c r="AA955" i="1"/>
  <c r="Z955" i="1"/>
  <c r="X955" i="1"/>
  <c r="W955" i="1"/>
  <c r="AC955" i="1" s="1"/>
  <c r="AD955" i="1" l="1"/>
  <c r="AI955" i="1"/>
  <c r="AJ955" i="1" s="1"/>
  <c r="AA1180" i="1"/>
  <c r="AE837" i="1" l="1"/>
  <c r="AF837" i="1" s="1"/>
  <c r="W837" i="1"/>
  <c r="AB837" i="1"/>
  <c r="Z837" i="1"/>
  <c r="X837" i="1"/>
  <c r="O1" i="1"/>
  <c r="AE957" i="1"/>
  <c r="AI957" i="1"/>
  <c r="AJ957" i="1" s="1"/>
  <c r="W957" i="1"/>
  <c r="AB957" i="1"/>
  <c r="AD957" i="1" s="1"/>
  <c r="AA957" i="1"/>
  <c r="Z957" i="1"/>
  <c r="X957" i="1"/>
  <c r="W1171" i="1"/>
  <c r="AB1171" i="1"/>
  <c r="AE1171" i="1"/>
  <c r="AG1171" i="1" s="1"/>
  <c r="AA1171" i="1"/>
  <c r="Z1171" i="1"/>
  <c r="X1171" i="1"/>
  <c r="AE1115" i="1"/>
  <c r="W1115" i="1"/>
  <c r="AB1115" i="1"/>
  <c r="Z1115" i="1"/>
  <c r="X1115" i="1"/>
  <c r="AE946" i="1"/>
  <c r="AG946" i="1" s="1"/>
  <c r="W946" i="1"/>
  <c r="AB946" i="1"/>
  <c r="AA946" i="1"/>
  <c r="Z946" i="1"/>
  <c r="X946" i="1"/>
  <c r="AA966" i="1"/>
  <c r="W966" i="1"/>
  <c r="AC966" i="1" s="1"/>
  <c r="AI966" i="1" s="1"/>
  <c r="AJ966" i="1" s="1"/>
  <c r="AE966" i="1"/>
  <c r="AB966" i="1"/>
  <c r="Z966" i="1"/>
  <c r="X966" i="1"/>
  <c r="AE1179" i="1"/>
  <c r="AG1179" i="1" s="1"/>
  <c r="W1179" i="1"/>
  <c r="AB1179" i="1"/>
  <c r="Z1179" i="1"/>
  <c r="X1179" i="1"/>
  <c r="AE1178" i="1"/>
  <c r="AG1178" i="1" s="1"/>
  <c r="W1178" i="1"/>
  <c r="AB1178" i="1"/>
  <c r="Z1178" i="1"/>
  <c r="X1178" i="1"/>
  <c r="AE1177" i="1"/>
  <c r="AG1177" i="1" s="1"/>
  <c r="W1177" i="1"/>
  <c r="AB1177" i="1"/>
  <c r="Z1177" i="1"/>
  <c r="X1177" i="1"/>
  <c r="AE1176" i="1"/>
  <c r="AG1176" i="1" s="1"/>
  <c r="W1176" i="1"/>
  <c r="AB1176" i="1"/>
  <c r="Z1176" i="1"/>
  <c r="X1176" i="1"/>
  <c r="Z935" i="1"/>
  <c r="AA1175" i="1"/>
  <c r="AE1175" i="1"/>
  <c r="AG1175" i="1" s="1"/>
  <c r="AB1175" i="1"/>
  <c r="Z1175" i="1"/>
  <c r="X1175" i="1"/>
  <c r="W1175" i="1"/>
  <c r="AA1174" i="1"/>
  <c r="AE1174" i="1"/>
  <c r="AG1174" i="1" s="1"/>
  <c r="AB1174" i="1"/>
  <c r="Z1174" i="1"/>
  <c r="X1174" i="1"/>
  <c r="W1174" i="1"/>
  <c r="AA1173" i="1"/>
  <c r="AE1173" i="1"/>
  <c r="AG1173" i="1" s="1"/>
  <c r="AB1173" i="1"/>
  <c r="AD1173" i="1" s="1"/>
  <c r="Z1173" i="1"/>
  <c r="X1173" i="1"/>
  <c r="W1173" i="1"/>
  <c r="AE1172" i="1"/>
  <c r="AG1172" i="1" s="1"/>
  <c r="AA1172" i="1"/>
  <c r="AB1172" i="1"/>
  <c r="Z1172" i="1"/>
  <c r="X1172" i="1"/>
  <c r="W1172" i="1"/>
  <c r="AE1170" i="1"/>
  <c r="AB1170" i="1"/>
  <c r="Z1170" i="1"/>
  <c r="X1170" i="1"/>
  <c r="W1170" i="1"/>
  <c r="AE1169" i="1"/>
  <c r="AG1169" i="1" s="1"/>
  <c r="AB1169" i="1"/>
  <c r="Z1169" i="1"/>
  <c r="X1169" i="1"/>
  <c r="W1169" i="1"/>
  <c r="AC1169" i="1" s="1"/>
  <c r="AI1169" i="1" s="1"/>
  <c r="AJ1169" i="1" s="1"/>
  <c r="AE1168" i="1"/>
  <c r="AG1168" i="1" s="1"/>
  <c r="AB1168" i="1"/>
  <c r="Z1168" i="1"/>
  <c r="X1168" i="1"/>
  <c r="W1168" i="1"/>
  <c r="AE1167" i="1"/>
  <c r="AG1167" i="1" s="1"/>
  <c r="AB1167" i="1"/>
  <c r="Z1167" i="1"/>
  <c r="X1167" i="1"/>
  <c r="W1167" i="1"/>
  <c r="AC1167" i="1" s="1"/>
  <c r="AE1166" i="1"/>
  <c r="AB1166" i="1"/>
  <c r="Z1166" i="1"/>
  <c r="X1166" i="1"/>
  <c r="W1166" i="1"/>
  <c r="AC1166" i="1" s="1"/>
  <c r="AI1166" i="1" s="1"/>
  <c r="AJ1166" i="1" s="1"/>
  <c r="AE1165" i="1"/>
  <c r="AG1165" i="1" s="1"/>
  <c r="AB1165" i="1"/>
  <c r="Z1165" i="1"/>
  <c r="X1165" i="1"/>
  <c r="W1165" i="1"/>
  <c r="AE1164" i="1"/>
  <c r="AG1164" i="1" s="1"/>
  <c r="AB1164" i="1"/>
  <c r="Z1164" i="1"/>
  <c r="X1164" i="1"/>
  <c r="W1164" i="1"/>
  <c r="AE1163" i="1"/>
  <c r="AG1163" i="1" s="1"/>
  <c r="AB1163" i="1"/>
  <c r="Z1163" i="1"/>
  <c r="X1163" i="1"/>
  <c r="W1163" i="1"/>
  <c r="AE1162" i="1"/>
  <c r="AG1162" i="1" s="1"/>
  <c r="AB1162" i="1"/>
  <c r="Z1162" i="1"/>
  <c r="X1162" i="1"/>
  <c r="W1162" i="1"/>
  <c r="AE1161" i="1"/>
  <c r="AA1161" i="1" s="1"/>
  <c r="AB1161" i="1"/>
  <c r="AD1161" i="1" s="1"/>
  <c r="Z1161" i="1"/>
  <c r="X1161" i="1"/>
  <c r="W1161" i="1"/>
  <c r="AC1161" i="1" s="1"/>
  <c r="AI1161" i="1" s="1"/>
  <c r="AJ1161" i="1" s="1"/>
  <c r="AE1160" i="1"/>
  <c r="AG1160" i="1" s="1"/>
  <c r="AB1160" i="1"/>
  <c r="Z1160" i="1"/>
  <c r="X1160" i="1"/>
  <c r="W1160" i="1"/>
  <c r="AE1159" i="1"/>
  <c r="AB1159" i="1"/>
  <c r="Z1159" i="1"/>
  <c r="X1159" i="1"/>
  <c r="W1159" i="1"/>
  <c r="AE1158" i="1"/>
  <c r="AG1158" i="1" s="1"/>
  <c r="AB1158" i="1"/>
  <c r="Z1158" i="1"/>
  <c r="X1158" i="1"/>
  <c r="W1158" i="1"/>
  <c r="AE1157" i="1"/>
  <c r="AG1157" i="1" s="1"/>
  <c r="AB1157" i="1"/>
  <c r="W1157" i="1"/>
  <c r="Z1157" i="1"/>
  <c r="X1157" i="1"/>
  <c r="AE1156" i="1"/>
  <c r="AB1156" i="1"/>
  <c r="Z1156" i="1"/>
  <c r="X1156" i="1"/>
  <c r="W1156" i="1"/>
  <c r="AE1155" i="1"/>
  <c r="AB1155" i="1"/>
  <c r="Z1155" i="1"/>
  <c r="X1155" i="1"/>
  <c r="W1155" i="1"/>
  <c r="AE1154" i="1"/>
  <c r="AG1154" i="1" s="1"/>
  <c r="AB1154" i="1"/>
  <c r="Z1154" i="1"/>
  <c r="X1154" i="1"/>
  <c r="W1154" i="1"/>
  <c r="AE1153" i="1"/>
  <c r="AG1153" i="1" s="1"/>
  <c r="AB1153" i="1"/>
  <c r="Z1153" i="1"/>
  <c r="X1153" i="1"/>
  <c r="W1153" i="1"/>
  <c r="AE1152" i="1"/>
  <c r="AG1152" i="1" s="1"/>
  <c r="AA1152" i="1"/>
  <c r="AB1152" i="1"/>
  <c r="Z1152" i="1"/>
  <c r="X1152" i="1"/>
  <c r="W1152" i="1"/>
  <c r="AE1151" i="1"/>
  <c r="AG1151" i="1" s="1"/>
  <c r="AB1151" i="1"/>
  <c r="Z1151" i="1"/>
  <c r="X1151" i="1"/>
  <c r="W1151" i="1"/>
  <c r="AE1150" i="1"/>
  <c r="AG1150" i="1" s="1"/>
  <c r="AB1150" i="1"/>
  <c r="AC1150" i="1" s="1"/>
  <c r="AI1150" i="1" s="1"/>
  <c r="AJ1150" i="1" s="1"/>
  <c r="Z1150" i="1"/>
  <c r="X1150" i="1"/>
  <c r="W1150" i="1"/>
  <c r="AE1149" i="1"/>
  <c r="AG1149" i="1" s="1"/>
  <c r="AB1149" i="1"/>
  <c r="Z1149" i="1"/>
  <c r="X1149" i="1"/>
  <c r="W1149" i="1"/>
  <c r="AE1148" i="1"/>
  <c r="AB1148" i="1"/>
  <c r="Z1148" i="1"/>
  <c r="X1148" i="1"/>
  <c r="W1148" i="1"/>
  <c r="AE1147" i="1"/>
  <c r="AG1147" i="1" s="1"/>
  <c r="AB1147" i="1"/>
  <c r="Z1147" i="1"/>
  <c r="X1147" i="1"/>
  <c r="W1147" i="1"/>
  <c r="AE1146" i="1"/>
  <c r="AG1146" i="1" s="1"/>
  <c r="AB1146" i="1"/>
  <c r="W1146" i="1"/>
  <c r="Z1146" i="1"/>
  <c r="X1146" i="1"/>
  <c r="AE1145" i="1"/>
  <c r="AG1145" i="1" s="1"/>
  <c r="AB1145" i="1"/>
  <c r="Z1145" i="1"/>
  <c r="X1145" i="1"/>
  <c r="W1145" i="1"/>
  <c r="AE1144" i="1"/>
  <c r="AB1144" i="1"/>
  <c r="Z1144" i="1"/>
  <c r="X1144" i="1"/>
  <c r="W1144" i="1"/>
  <c r="AE1143" i="1"/>
  <c r="AG1143" i="1" s="1"/>
  <c r="AB1143" i="1"/>
  <c r="Z1143" i="1"/>
  <c r="X1143" i="1"/>
  <c r="W1143" i="1"/>
  <c r="AE1142" i="1"/>
  <c r="AG1142" i="1" s="1"/>
  <c r="AB1142" i="1"/>
  <c r="Z1142" i="1"/>
  <c r="X1142" i="1"/>
  <c r="W1142" i="1"/>
  <c r="AE1141" i="1"/>
  <c r="AG1141" i="1" s="1"/>
  <c r="AA1141" i="1"/>
  <c r="AB1141" i="1"/>
  <c r="Z1141" i="1"/>
  <c r="X1141" i="1"/>
  <c r="W1141" i="1"/>
  <c r="AE1140" i="1"/>
  <c r="AB1140" i="1"/>
  <c r="Z1140" i="1"/>
  <c r="X1140" i="1"/>
  <c r="W1140" i="1"/>
  <c r="AE1139" i="1"/>
  <c r="AG1139" i="1" s="1"/>
  <c r="AB1139" i="1"/>
  <c r="Z1139" i="1"/>
  <c r="X1139" i="1"/>
  <c r="W1139" i="1"/>
  <c r="AE1138" i="1"/>
  <c r="AG1138" i="1" s="1"/>
  <c r="AB1138" i="1"/>
  <c r="Z1138" i="1"/>
  <c r="X1138" i="1"/>
  <c r="W1138" i="1"/>
  <c r="AE1137" i="1"/>
  <c r="AB1137" i="1"/>
  <c r="Z1137" i="1"/>
  <c r="X1137" i="1"/>
  <c r="W1137" i="1"/>
  <c r="AE1136" i="1"/>
  <c r="AB1136" i="1"/>
  <c r="AD1136" i="1" s="1"/>
  <c r="Z1136" i="1"/>
  <c r="X1136" i="1"/>
  <c r="W1136" i="1"/>
  <c r="AE1135" i="1"/>
  <c r="AG1135" i="1" s="1"/>
  <c r="AB1135" i="1"/>
  <c r="X1135" i="1"/>
  <c r="W1135" i="1"/>
  <c r="AC1135" i="1" s="1"/>
  <c r="AE1134" i="1"/>
  <c r="AG1134" i="1" s="1"/>
  <c r="AB1134" i="1"/>
  <c r="Z1134" i="1"/>
  <c r="X1134" i="1"/>
  <c r="W1134" i="1"/>
  <c r="AE1133" i="1"/>
  <c r="AG1133" i="1" s="1"/>
  <c r="AA1133" i="1"/>
  <c r="AB1133" i="1"/>
  <c r="Z1133" i="1"/>
  <c r="X1133" i="1"/>
  <c r="W1133" i="1"/>
  <c r="AE1132" i="1"/>
  <c r="AG1132" i="1" s="1"/>
  <c r="AB1132" i="1"/>
  <c r="Z1132" i="1"/>
  <c r="X1132" i="1"/>
  <c r="W1132" i="1"/>
  <c r="AA1131" i="1"/>
  <c r="AE1131" i="1"/>
  <c r="AG1131" i="1" s="1"/>
  <c r="AB1131" i="1"/>
  <c r="Z1131" i="1"/>
  <c r="X1131" i="1"/>
  <c r="W1131" i="1"/>
  <c r="AC1131" i="1" s="1"/>
  <c r="AE1130" i="1"/>
  <c r="AG1130" i="1" s="1"/>
  <c r="AB1130" i="1"/>
  <c r="Z1130" i="1"/>
  <c r="X1130" i="1"/>
  <c r="W1130" i="1"/>
  <c r="AE1129" i="1"/>
  <c r="AG1129" i="1" s="1"/>
  <c r="AB1129" i="1"/>
  <c r="Z1129" i="1"/>
  <c r="X1129" i="1"/>
  <c r="W1129" i="1"/>
  <c r="AE1128" i="1"/>
  <c r="AG1128" i="1" s="1"/>
  <c r="W1128" i="1"/>
  <c r="AB1128" i="1"/>
  <c r="Z1128" i="1"/>
  <c r="X1128" i="1"/>
  <c r="AE1127" i="1"/>
  <c r="AG1127" i="1" s="1"/>
  <c r="AA1127" i="1"/>
  <c r="AB1127" i="1"/>
  <c r="Z1127" i="1"/>
  <c r="X1127" i="1"/>
  <c r="W1127" i="1"/>
  <c r="AC1127" i="1" s="1"/>
  <c r="AI1127" i="1" s="1"/>
  <c r="AJ1127" i="1" s="1"/>
  <c r="AE1126" i="1"/>
  <c r="AG1126" i="1" s="1"/>
  <c r="AB1126" i="1"/>
  <c r="Z1126" i="1"/>
  <c r="X1126" i="1"/>
  <c r="W1126" i="1"/>
  <c r="AA1125" i="1"/>
  <c r="AE1125" i="1"/>
  <c r="AG1125" i="1" s="1"/>
  <c r="AB1125" i="1"/>
  <c r="Z1125" i="1"/>
  <c r="X1125" i="1"/>
  <c r="W1125" i="1"/>
  <c r="AE1124" i="1"/>
  <c r="AB1124" i="1"/>
  <c r="Z1124" i="1"/>
  <c r="X1124" i="1"/>
  <c r="W1124" i="1"/>
  <c r="AA1123" i="1"/>
  <c r="AE1123" i="1"/>
  <c r="AG1123" i="1" s="1"/>
  <c r="AB1123" i="1"/>
  <c r="Z1123" i="1"/>
  <c r="X1123" i="1"/>
  <c r="W1123" i="1"/>
  <c r="AC1123" i="1" s="1"/>
  <c r="AI1123" i="1" s="1"/>
  <c r="AJ1123" i="1" s="1"/>
  <c r="AE1122" i="1"/>
  <c r="AG1122" i="1" s="1"/>
  <c r="AB1122" i="1"/>
  <c r="Z1122" i="1"/>
  <c r="X1122" i="1"/>
  <c r="W1122" i="1"/>
  <c r="AE1121" i="1"/>
  <c r="AA1121" i="1" s="1"/>
  <c r="AB1121" i="1"/>
  <c r="Z1121" i="1"/>
  <c r="X1121" i="1"/>
  <c r="W1121" i="1"/>
  <c r="AE1120" i="1"/>
  <c r="AB1120" i="1"/>
  <c r="Z1120" i="1"/>
  <c r="X1120" i="1"/>
  <c r="W1120" i="1"/>
  <c r="AE1119" i="1"/>
  <c r="AG1119" i="1" s="1"/>
  <c r="AB1119" i="1"/>
  <c r="AC1119" i="1" s="1"/>
  <c r="Z1119" i="1"/>
  <c r="X1119" i="1"/>
  <c r="W1119" i="1"/>
  <c r="AE1118" i="1"/>
  <c r="AG1118" i="1" s="1"/>
  <c r="AB1118" i="1"/>
  <c r="Z1118" i="1"/>
  <c r="X1118" i="1"/>
  <c r="W1118" i="1"/>
  <c r="AE1117" i="1"/>
  <c r="AB1117" i="1"/>
  <c r="Z1117" i="1"/>
  <c r="X1117" i="1"/>
  <c r="W1117" i="1"/>
  <c r="AE1116" i="1"/>
  <c r="AG1116" i="1" s="1"/>
  <c r="AB1116" i="1"/>
  <c r="Z1116" i="1"/>
  <c r="X1116" i="1"/>
  <c r="W1116" i="1"/>
  <c r="AE1114" i="1"/>
  <c r="AG1114" i="1" s="1"/>
  <c r="AB1114" i="1"/>
  <c r="Z1114" i="1"/>
  <c r="X1114" i="1"/>
  <c r="W1114" i="1"/>
  <c r="AE1113" i="1"/>
  <c r="AG1113" i="1" s="1"/>
  <c r="AB1113" i="1"/>
  <c r="Z1113" i="1"/>
  <c r="X1113" i="1"/>
  <c r="W1113" i="1"/>
  <c r="AE1112" i="1"/>
  <c r="AG1112" i="1" s="1"/>
  <c r="AB1112" i="1"/>
  <c r="Z1112" i="1"/>
  <c r="X1112" i="1"/>
  <c r="W1112" i="1"/>
  <c r="AE1111" i="1"/>
  <c r="AG1111" i="1" s="1"/>
  <c r="AA1111" i="1"/>
  <c r="AB1111" i="1"/>
  <c r="Z1111" i="1"/>
  <c r="X1111" i="1"/>
  <c r="W1111" i="1"/>
  <c r="AE1110" i="1"/>
  <c r="AG1110" i="1" s="1"/>
  <c r="AB1110" i="1"/>
  <c r="Z1110" i="1"/>
  <c r="X1110" i="1"/>
  <c r="W1110" i="1"/>
  <c r="AE1109" i="1"/>
  <c r="AB1109" i="1"/>
  <c r="Z1109" i="1"/>
  <c r="X1109" i="1"/>
  <c r="W1109" i="1"/>
  <c r="AE1108" i="1"/>
  <c r="AB1108" i="1"/>
  <c r="Z1108" i="1"/>
  <c r="X1108" i="1"/>
  <c r="W1108" i="1"/>
  <c r="AE1107" i="1"/>
  <c r="AG1107" i="1" s="1"/>
  <c r="AB1107" i="1"/>
  <c r="AD1107" i="1" s="1"/>
  <c r="Z1107" i="1"/>
  <c r="X1107" i="1"/>
  <c r="W1107" i="1"/>
  <c r="AC1107" i="1" s="1"/>
  <c r="AA1106" i="1"/>
  <c r="AE1106" i="1"/>
  <c r="AB1106" i="1"/>
  <c r="Z1106" i="1"/>
  <c r="X1106" i="1"/>
  <c r="W1106" i="1"/>
  <c r="AE1105" i="1"/>
  <c r="AG1105" i="1" s="1"/>
  <c r="AB1105" i="1"/>
  <c r="AD1105" i="1" s="1"/>
  <c r="Z1105" i="1"/>
  <c r="X1105" i="1"/>
  <c r="W1105" i="1"/>
  <c r="AA1104" i="1"/>
  <c r="AE1104" i="1"/>
  <c r="AG1104" i="1" s="1"/>
  <c r="AB1104" i="1"/>
  <c r="Z1104" i="1"/>
  <c r="X1104" i="1"/>
  <c r="W1104" i="1"/>
  <c r="AC1104" i="1" s="1"/>
  <c r="AI1104" i="1" s="1"/>
  <c r="AJ1104" i="1" s="1"/>
  <c r="AE1103" i="1"/>
  <c r="AG1103" i="1" s="1"/>
  <c r="AB1103" i="1"/>
  <c r="Z1103" i="1"/>
  <c r="X1103" i="1"/>
  <c r="W1103" i="1"/>
  <c r="AE1102" i="1"/>
  <c r="AG1102" i="1" s="1"/>
  <c r="AB1102" i="1"/>
  <c r="Z1102" i="1"/>
  <c r="X1102" i="1"/>
  <c r="W1102" i="1"/>
  <c r="AE1101" i="1"/>
  <c r="AG1101" i="1" s="1"/>
  <c r="AA1101" i="1"/>
  <c r="AB1101" i="1"/>
  <c r="Z1101" i="1"/>
  <c r="X1101" i="1"/>
  <c r="W1101" i="1"/>
  <c r="AA1100" i="1"/>
  <c r="AE1100" i="1"/>
  <c r="AG1100" i="1" s="1"/>
  <c r="AB1100" i="1"/>
  <c r="Z1100" i="1"/>
  <c r="X1100" i="1"/>
  <c r="W1100" i="1"/>
  <c r="AC1100" i="1" s="1"/>
  <c r="AE1099" i="1"/>
  <c r="AB1099" i="1"/>
  <c r="AC1099" i="1" s="1"/>
  <c r="AI1099" i="1" s="1"/>
  <c r="AJ1099" i="1" s="1"/>
  <c r="Z1099" i="1"/>
  <c r="X1099" i="1"/>
  <c r="W1099" i="1"/>
  <c r="AE1098" i="1"/>
  <c r="AG1098" i="1" s="1"/>
  <c r="AB1098" i="1"/>
  <c r="Z1098" i="1"/>
  <c r="X1098" i="1"/>
  <c r="W1098" i="1"/>
  <c r="AC1098" i="1" s="1"/>
  <c r="AI1098" i="1" s="1"/>
  <c r="AJ1098" i="1" s="1"/>
  <c r="AA1097" i="1"/>
  <c r="AE1097" i="1"/>
  <c r="AG1097" i="1" s="1"/>
  <c r="AB1097" i="1"/>
  <c r="Z1097" i="1"/>
  <c r="X1097" i="1"/>
  <c r="W1097" i="1"/>
  <c r="AC1097" i="1" s="1"/>
  <c r="AI1097" i="1" s="1"/>
  <c r="AJ1097" i="1" s="1"/>
  <c r="AE1096" i="1"/>
  <c r="AA1096" i="1" s="1"/>
  <c r="AB1096" i="1"/>
  <c r="Z1096" i="1"/>
  <c r="X1096" i="1"/>
  <c r="W1096" i="1"/>
  <c r="AE1095" i="1"/>
  <c r="AA1095" i="1" s="1"/>
  <c r="AB1095" i="1"/>
  <c r="Z1095" i="1"/>
  <c r="X1095" i="1"/>
  <c r="W1095" i="1"/>
  <c r="AE1094" i="1"/>
  <c r="AB1094" i="1"/>
  <c r="Z1094" i="1"/>
  <c r="X1094" i="1"/>
  <c r="W1094" i="1"/>
  <c r="AE1093" i="1"/>
  <c r="AA1093" i="1" s="1"/>
  <c r="AB1093" i="1"/>
  <c r="Z1093" i="1"/>
  <c r="X1093" i="1"/>
  <c r="W1093" i="1"/>
  <c r="AE1092" i="1"/>
  <c r="AA1092" i="1" s="1"/>
  <c r="AB1092" i="1"/>
  <c r="Z1092" i="1"/>
  <c r="X1092" i="1"/>
  <c r="W1092" i="1"/>
  <c r="AE1091" i="1"/>
  <c r="AG1091" i="1" s="1"/>
  <c r="AB1091" i="1"/>
  <c r="Z1091" i="1"/>
  <c r="X1091" i="1"/>
  <c r="W1091" i="1"/>
  <c r="AE1090" i="1"/>
  <c r="AG1090" i="1" s="1"/>
  <c r="AB1090" i="1"/>
  <c r="Z1090" i="1"/>
  <c r="X1090" i="1"/>
  <c r="W1090" i="1"/>
  <c r="AE1089" i="1"/>
  <c r="AA1089" i="1"/>
  <c r="AB1089" i="1"/>
  <c r="Z1089" i="1"/>
  <c r="X1089" i="1"/>
  <c r="W1089" i="1"/>
  <c r="AE1088" i="1"/>
  <c r="AG1088" i="1" s="1"/>
  <c r="AB1088" i="1"/>
  <c r="Z1088" i="1"/>
  <c r="X1088" i="1"/>
  <c r="W1088" i="1"/>
  <c r="AE1087" i="1"/>
  <c r="AB1087" i="1"/>
  <c r="Z1087" i="1"/>
  <c r="X1087" i="1"/>
  <c r="W1087" i="1"/>
  <c r="AE1086" i="1"/>
  <c r="AG1086" i="1" s="1"/>
  <c r="AB1086" i="1"/>
  <c r="Z1086" i="1"/>
  <c r="X1086" i="1"/>
  <c r="W1086" i="1"/>
  <c r="AE1085" i="1"/>
  <c r="AG1085" i="1" s="1"/>
  <c r="AB1085" i="1"/>
  <c r="AC1085" i="1" s="1"/>
  <c r="Z1085" i="1"/>
  <c r="X1085" i="1"/>
  <c r="W1085" i="1"/>
  <c r="AA1084" i="1"/>
  <c r="AE1084" i="1"/>
  <c r="AB1084" i="1"/>
  <c r="Z1084" i="1"/>
  <c r="X1084" i="1"/>
  <c r="W1084" i="1"/>
  <c r="AE1083" i="1"/>
  <c r="AG1083" i="1" s="1"/>
  <c r="AB1083" i="1"/>
  <c r="Z1083" i="1"/>
  <c r="X1083" i="1"/>
  <c r="W1083" i="1"/>
  <c r="AC1083" i="1" s="1"/>
  <c r="AI1083" i="1" s="1"/>
  <c r="AJ1083" i="1" s="1"/>
  <c r="AE1082" i="1"/>
  <c r="AG1082" i="1" s="1"/>
  <c r="AB1082" i="1"/>
  <c r="AC1082" i="1" s="1"/>
  <c r="Z1082" i="1"/>
  <c r="X1082" i="1"/>
  <c r="W1082" i="1"/>
  <c r="AA1081" i="1"/>
  <c r="AE1081" i="1"/>
  <c r="AB1081" i="1"/>
  <c r="Z1081" i="1"/>
  <c r="X1081" i="1"/>
  <c r="W1081" i="1"/>
  <c r="AC1081" i="1" s="1"/>
  <c r="AA1080" i="1"/>
  <c r="AE1080" i="1"/>
  <c r="AG1080" i="1" s="1"/>
  <c r="AB1080" i="1"/>
  <c r="AD1080" i="1" s="1"/>
  <c r="Z1080" i="1"/>
  <c r="X1080" i="1"/>
  <c r="W1080" i="1"/>
  <c r="AC1080" i="1" s="1"/>
  <c r="AI1080" i="1" s="1"/>
  <c r="AJ1080" i="1" s="1"/>
  <c r="AE1079" i="1"/>
  <c r="AG1079" i="1" s="1"/>
  <c r="AB1079" i="1"/>
  <c r="Z1079" i="1"/>
  <c r="X1079" i="1"/>
  <c r="W1079" i="1"/>
  <c r="AE1078" i="1"/>
  <c r="AA1078" i="1"/>
  <c r="AB1078" i="1"/>
  <c r="Z1078" i="1"/>
  <c r="X1078" i="1"/>
  <c r="W1078" i="1"/>
  <c r="AE1077" i="1"/>
  <c r="AG1077" i="1" s="1"/>
  <c r="AB1077" i="1"/>
  <c r="AC1077" i="1" s="1"/>
  <c r="AD1077" i="1" s="1"/>
  <c r="Z1077" i="1"/>
  <c r="X1077" i="1"/>
  <c r="W1077" i="1"/>
  <c r="AE1076" i="1"/>
  <c r="AB1076" i="1"/>
  <c r="Z1076" i="1"/>
  <c r="X1076" i="1"/>
  <c r="W1076" i="1"/>
  <c r="AA1075" i="1"/>
  <c r="AE1075" i="1"/>
  <c r="AG1075" i="1" s="1"/>
  <c r="AB1075" i="1"/>
  <c r="Z1075" i="1"/>
  <c r="X1075" i="1"/>
  <c r="W1075" i="1"/>
  <c r="AE1074" i="1"/>
  <c r="AG1074" i="1" s="1"/>
  <c r="AB1074" i="1"/>
  <c r="AC1074" i="1" s="1"/>
  <c r="AD1074" i="1" s="1"/>
  <c r="Z1074" i="1"/>
  <c r="X1074" i="1"/>
  <c r="W1074" i="1"/>
  <c r="AE1073" i="1"/>
  <c r="AG1073" i="1" s="1"/>
  <c r="AB1073" i="1"/>
  <c r="Z1073" i="1"/>
  <c r="X1073" i="1"/>
  <c r="W1073" i="1"/>
  <c r="AA1072" i="1"/>
  <c r="AE1072" i="1"/>
  <c r="AG1072" i="1" s="1"/>
  <c r="AB1072" i="1"/>
  <c r="Z1072" i="1"/>
  <c r="X1072" i="1"/>
  <c r="W1072" i="1"/>
  <c r="AA1071" i="1"/>
  <c r="AE1071" i="1"/>
  <c r="AG1071" i="1" s="1"/>
  <c r="AB1071" i="1"/>
  <c r="Z1071" i="1"/>
  <c r="X1071" i="1"/>
  <c r="W1071" i="1"/>
  <c r="AC1071" i="1" s="1"/>
  <c r="AE1070" i="1"/>
  <c r="AG1070" i="1" s="1"/>
  <c r="AB1070" i="1"/>
  <c r="Z1070" i="1"/>
  <c r="X1070" i="1"/>
  <c r="W1070" i="1"/>
  <c r="AE1069" i="1"/>
  <c r="AG1069" i="1" s="1"/>
  <c r="AB1069" i="1"/>
  <c r="Z1069" i="1"/>
  <c r="X1069" i="1"/>
  <c r="W1069" i="1"/>
  <c r="AE1068" i="1"/>
  <c r="AG1068" i="1" s="1"/>
  <c r="AB1068" i="1"/>
  <c r="Z1068" i="1"/>
  <c r="X1068" i="1"/>
  <c r="W1068" i="1"/>
  <c r="AC1068" i="1" s="1"/>
  <c r="AE1067" i="1"/>
  <c r="AA1067" i="1" s="1"/>
  <c r="AB1067" i="1"/>
  <c r="Z1067" i="1"/>
  <c r="X1067" i="1"/>
  <c r="W1067" i="1"/>
  <c r="AE1066" i="1"/>
  <c r="AB1066" i="1"/>
  <c r="Z1066" i="1"/>
  <c r="X1066" i="1"/>
  <c r="W1066" i="1"/>
  <c r="AA1065" i="1"/>
  <c r="AE1065" i="1"/>
  <c r="AG1065" i="1" s="1"/>
  <c r="AB1065" i="1"/>
  <c r="AD1065" i="1" s="1"/>
  <c r="Z1065" i="1"/>
  <c r="X1065" i="1"/>
  <c r="W1065" i="1"/>
  <c r="AA1064" i="1"/>
  <c r="AE1064" i="1"/>
  <c r="AG1064" i="1" s="1"/>
  <c r="AB1064" i="1"/>
  <c r="AD1064" i="1" s="1"/>
  <c r="Z1064" i="1"/>
  <c r="X1064" i="1"/>
  <c r="W1064" i="1"/>
  <c r="AA1063" i="1"/>
  <c r="AE1063" i="1"/>
  <c r="AG1063" i="1" s="1"/>
  <c r="AB1063" i="1"/>
  <c r="AC1063" i="1" s="1"/>
  <c r="AD1063" i="1" s="1"/>
  <c r="Z1063" i="1"/>
  <c r="X1063" i="1"/>
  <c r="W1063" i="1"/>
  <c r="AA1062" i="1"/>
  <c r="AE1062" i="1"/>
  <c r="AB1062" i="1"/>
  <c r="Z1062" i="1"/>
  <c r="X1062" i="1"/>
  <c r="W1062" i="1"/>
  <c r="AE1061" i="1"/>
  <c r="AB1061" i="1"/>
  <c r="Z1061" i="1"/>
  <c r="X1061" i="1"/>
  <c r="W1061" i="1"/>
  <c r="AA1060" i="1"/>
  <c r="AE1060" i="1"/>
  <c r="AG1060" i="1" s="1"/>
  <c r="AB1060" i="1"/>
  <c r="Z1060" i="1"/>
  <c r="X1060" i="1"/>
  <c r="W1060" i="1"/>
  <c r="AC1060" i="1" s="1"/>
  <c r="AA1059" i="1"/>
  <c r="AE1059" i="1"/>
  <c r="AG1059" i="1" s="1"/>
  <c r="AB1059" i="1"/>
  <c r="Z1059" i="1"/>
  <c r="X1059" i="1"/>
  <c r="W1059" i="1"/>
  <c r="AC1059" i="1" s="1"/>
  <c r="AI1059" i="1" s="1"/>
  <c r="AJ1059" i="1" s="1"/>
  <c r="AE1058" i="1"/>
  <c r="AB1058" i="1"/>
  <c r="Z1058" i="1"/>
  <c r="X1058" i="1"/>
  <c r="W1058" i="1"/>
  <c r="AE1057" i="1"/>
  <c r="AA1057" i="1" s="1"/>
  <c r="AB1057" i="1"/>
  <c r="Z1057" i="1"/>
  <c r="X1057" i="1"/>
  <c r="W1057" i="1"/>
  <c r="AC1057" i="1" s="1"/>
  <c r="AE1056" i="1"/>
  <c r="AG1056" i="1" s="1"/>
  <c r="AB1056" i="1"/>
  <c r="Z1056" i="1"/>
  <c r="X1056" i="1"/>
  <c r="W1056" i="1"/>
  <c r="AE1055" i="1"/>
  <c r="AG1055" i="1" s="1"/>
  <c r="AB1055" i="1"/>
  <c r="Z1055" i="1"/>
  <c r="X1055" i="1"/>
  <c r="W1055" i="1"/>
  <c r="AA1054" i="1"/>
  <c r="AE1054" i="1"/>
  <c r="AG1054" i="1" s="1"/>
  <c r="AB1054" i="1"/>
  <c r="Z1054" i="1"/>
  <c r="X1054" i="1"/>
  <c r="W1054" i="1"/>
  <c r="AC1054" i="1" s="1"/>
  <c r="AI1054" i="1" s="1"/>
  <c r="AJ1054" i="1" s="1"/>
  <c r="AI1053" i="1"/>
  <c r="AJ1053" i="1" s="1"/>
  <c r="AE1053" i="1"/>
  <c r="AG1053" i="1" s="1"/>
  <c r="AB1053" i="1"/>
  <c r="AD1053" i="1" s="1"/>
  <c r="Z1053" i="1"/>
  <c r="X1053" i="1"/>
  <c r="W1053" i="1"/>
  <c r="AA1052" i="1"/>
  <c r="AE1052" i="1"/>
  <c r="AG1052" i="1" s="1"/>
  <c r="AB1052" i="1"/>
  <c r="Z1052" i="1"/>
  <c r="X1052" i="1"/>
  <c r="W1052" i="1"/>
  <c r="AC1052" i="1" s="1"/>
  <c r="AE1051" i="1"/>
  <c r="AB1051" i="1"/>
  <c r="Z1051" i="1"/>
  <c r="X1051" i="1"/>
  <c r="W1051" i="1"/>
  <c r="AC1051" i="1" s="1"/>
  <c r="AE1050" i="1"/>
  <c r="AG1050" i="1" s="1"/>
  <c r="AB1050" i="1"/>
  <c r="Z1050" i="1"/>
  <c r="X1050" i="1"/>
  <c r="W1050" i="1"/>
  <c r="AE1049" i="1"/>
  <c r="AG1049" i="1" s="1"/>
  <c r="AB1049" i="1"/>
  <c r="AD1049" i="1" s="1"/>
  <c r="Z1049" i="1"/>
  <c r="X1049" i="1"/>
  <c r="W1049" i="1"/>
  <c r="AA1048" i="1"/>
  <c r="AE1048" i="1"/>
  <c r="AG1048" i="1" s="1"/>
  <c r="AB1048" i="1"/>
  <c r="Z1048" i="1"/>
  <c r="X1048" i="1"/>
  <c r="W1048" i="1"/>
  <c r="AC1048" i="1" s="1"/>
  <c r="AI1048" i="1" s="1"/>
  <c r="AJ1048" i="1" s="1"/>
  <c r="AE1047" i="1"/>
  <c r="AG1047" i="1" s="1"/>
  <c r="AB1047" i="1"/>
  <c r="Z1047" i="1"/>
  <c r="X1047" i="1"/>
  <c r="W1047" i="1"/>
  <c r="AA1046" i="1"/>
  <c r="AE1046" i="1"/>
  <c r="AG1046" i="1" s="1"/>
  <c r="AB1046" i="1"/>
  <c r="Z1046" i="1"/>
  <c r="X1046" i="1"/>
  <c r="W1046" i="1"/>
  <c r="AC1046" i="1" s="1"/>
  <c r="AI1046" i="1" s="1"/>
  <c r="AJ1046" i="1" s="1"/>
  <c r="AE1045" i="1"/>
  <c r="AG1045" i="1" s="1"/>
  <c r="AB1045" i="1"/>
  <c r="AD1045" i="1" s="1"/>
  <c r="Z1045" i="1"/>
  <c r="X1045" i="1"/>
  <c r="W1045" i="1"/>
  <c r="AE1044" i="1"/>
  <c r="AA1044" i="1" s="1"/>
  <c r="AB1044" i="1"/>
  <c r="Z1044" i="1"/>
  <c r="X1044" i="1"/>
  <c r="W1044" i="1"/>
  <c r="AE1043" i="1"/>
  <c r="AG1043" i="1" s="1"/>
  <c r="AB1043" i="1"/>
  <c r="Z1043" i="1"/>
  <c r="X1043" i="1"/>
  <c r="W1043" i="1"/>
  <c r="AC1043" i="1" s="1"/>
  <c r="AI1043" i="1" s="1"/>
  <c r="AJ1043" i="1" s="1"/>
  <c r="AE1042" i="1"/>
  <c r="AG1042" i="1" s="1"/>
  <c r="AB1042" i="1"/>
  <c r="Z1042" i="1"/>
  <c r="X1042" i="1"/>
  <c r="W1042" i="1"/>
  <c r="AC1042" i="1" s="1"/>
  <c r="AE1041" i="1"/>
  <c r="AB1041" i="1"/>
  <c r="Z1041" i="1"/>
  <c r="X1041" i="1"/>
  <c r="W1041" i="1"/>
  <c r="AE1040" i="1"/>
  <c r="AG1040" i="1" s="1"/>
  <c r="AB1040" i="1"/>
  <c r="Z1040" i="1"/>
  <c r="X1040" i="1"/>
  <c r="W1040" i="1"/>
  <c r="AC1040" i="1" s="1"/>
  <c r="AI1040" i="1" s="1"/>
  <c r="AJ1040" i="1" s="1"/>
  <c r="AE1039" i="1"/>
  <c r="AG1039" i="1" s="1"/>
  <c r="AB1039" i="1"/>
  <c r="Z1039" i="1"/>
  <c r="X1039" i="1"/>
  <c r="W1039" i="1"/>
  <c r="AA1038" i="1"/>
  <c r="AE1038" i="1"/>
  <c r="AB1038" i="1"/>
  <c r="Z1038" i="1"/>
  <c r="X1038" i="1"/>
  <c r="W1038" i="1"/>
  <c r="AE1037" i="1"/>
  <c r="AB1037" i="1"/>
  <c r="Z1037" i="1"/>
  <c r="X1037" i="1"/>
  <c r="W1037" i="1"/>
  <c r="AC1037" i="1" s="1"/>
  <c r="AI1173" i="1"/>
  <c r="AJ1173" i="1" s="1"/>
  <c r="AA1036" i="1"/>
  <c r="AE1036" i="1"/>
  <c r="AB1036" i="1"/>
  <c r="Z1036" i="1"/>
  <c r="X1036" i="1"/>
  <c r="W1036" i="1"/>
  <c r="AE1035" i="1"/>
  <c r="AG1035" i="1" s="1"/>
  <c r="AB1035" i="1"/>
  <c r="Z1035" i="1"/>
  <c r="X1035" i="1"/>
  <c r="W1035" i="1"/>
  <c r="AE1034" i="1"/>
  <c r="AG1034" i="1" s="1"/>
  <c r="AB1034" i="1"/>
  <c r="Z1034" i="1"/>
  <c r="X1034" i="1"/>
  <c r="W1034" i="1"/>
  <c r="AE1033" i="1"/>
  <c r="AG1033" i="1" s="1"/>
  <c r="AB1033" i="1"/>
  <c r="Z1033" i="1"/>
  <c r="X1033" i="1"/>
  <c r="W1033" i="1"/>
  <c r="AE1032" i="1"/>
  <c r="AG1032" i="1" s="1"/>
  <c r="AB1032" i="1"/>
  <c r="Z1032" i="1"/>
  <c r="X1032" i="1"/>
  <c r="W1032" i="1"/>
  <c r="AC1032" i="1" s="1"/>
  <c r="AI1032" i="1" s="1"/>
  <c r="AJ1032" i="1" s="1"/>
  <c r="AA1031" i="1"/>
  <c r="AE1031" i="1"/>
  <c r="AG1031" i="1" s="1"/>
  <c r="AB1031" i="1"/>
  <c r="AD1031" i="1" s="1"/>
  <c r="Z1031" i="1"/>
  <c r="X1031" i="1"/>
  <c r="W1031" i="1"/>
  <c r="AC1031" i="1" s="1"/>
  <c r="AI1031" i="1" s="1"/>
  <c r="AJ1031" i="1" s="1"/>
  <c r="AA1030" i="1"/>
  <c r="AE1030" i="1"/>
  <c r="AB1030" i="1"/>
  <c r="Z1030" i="1"/>
  <c r="X1030" i="1"/>
  <c r="W1030" i="1"/>
  <c r="AC1030" i="1" s="1"/>
  <c r="AA1029" i="1"/>
  <c r="AE1029" i="1"/>
  <c r="AB1029" i="1"/>
  <c r="Z1029" i="1"/>
  <c r="X1029" i="1"/>
  <c r="W1029" i="1"/>
  <c r="AC1029" i="1" s="1"/>
  <c r="AI1029" i="1" s="1"/>
  <c r="AJ1029" i="1" s="1"/>
  <c r="AE1028" i="1"/>
  <c r="AG1028" i="1" s="1"/>
  <c r="AB1028" i="1"/>
  <c r="Z1028" i="1"/>
  <c r="X1028" i="1"/>
  <c r="W1028" i="1"/>
  <c r="AA1027" i="1"/>
  <c r="AE1027" i="1"/>
  <c r="AG1027" i="1" s="1"/>
  <c r="AB1027" i="1"/>
  <c r="Z1027" i="1"/>
  <c r="X1027" i="1"/>
  <c r="W1027" i="1"/>
  <c r="AE1026" i="1"/>
  <c r="AG1026" i="1" s="1"/>
  <c r="AB1026" i="1"/>
  <c r="AD1026" i="1" s="1"/>
  <c r="Z1026" i="1"/>
  <c r="X1026" i="1"/>
  <c r="W1026" i="1"/>
  <c r="AC1026" i="1" s="1"/>
  <c r="AA1025" i="1"/>
  <c r="AE1025" i="1"/>
  <c r="AG1025" i="1" s="1"/>
  <c r="AB1025" i="1"/>
  <c r="Z1025" i="1"/>
  <c r="X1025" i="1"/>
  <c r="W1025" i="1"/>
  <c r="AC1025" i="1" s="1"/>
  <c r="AE1024" i="1"/>
  <c r="AG1024" i="1" s="1"/>
  <c r="AB1024" i="1"/>
  <c r="Z1024" i="1"/>
  <c r="X1024" i="1"/>
  <c r="W1024" i="1"/>
  <c r="AE1023" i="1"/>
  <c r="AA1023" i="1"/>
  <c r="AB1023" i="1"/>
  <c r="Z1023" i="1"/>
  <c r="X1023" i="1"/>
  <c r="W1023" i="1"/>
  <c r="AE1022" i="1"/>
  <c r="AB1022" i="1"/>
  <c r="Z1022" i="1"/>
  <c r="X1022" i="1"/>
  <c r="W1022" i="1"/>
  <c r="AE1021" i="1"/>
  <c r="AG1021" i="1" s="1"/>
  <c r="AB1021" i="1"/>
  <c r="Z1021" i="1"/>
  <c r="X1021" i="1"/>
  <c r="W1021" i="1"/>
  <c r="AA1020" i="1"/>
  <c r="AE1020" i="1"/>
  <c r="AG1020" i="1" s="1"/>
  <c r="AB1020" i="1"/>
  <c r="Z1020" i="1"/>
  <c r="X1020" i="1"/>
  <c r="W1020" i="1"/>
  <c r="AA1019" i="1"/>
  <c r="AE1019" i="1"/>
  <c r="AG1019" i="1" s="1"/>
  <c r="AB1019" i="1"/>
  <c r="Z1019" i="1"/>
  <c r="X1019" i="1"/>
  <c r="W1019" i="1"/>
  <c r="AC1019" i="1" s="1"/>
  <c r="AI1019" i="1" s="1"/>
  <c r="AJ1019" i="1" s="1"/>
  <c r="AA1018" i="1"/>
  <c r="AE1018" i="1"/>
  <c r="AG1018" i="1" s="1"/>
  <c r="AB1018" i="1"/>
  <c r="AD1018" i="1" s="1"/>
  <c r="Z1018" i="1"/>
  <c r="X1018" i="1"/>
  <c r="W1018" i="1"/>
  <c r="AE1017" i="1"/>
  <c r="AB1017" i="1"/>
  <c r="Z1017" i="1"/>
  <c r="X1017" i="1"/>
  <c r="W1017" i="1"/>
  <c r="AC1017" i="1" s="1"/>
  <c r="AI1017" i="1" s="1"/>
  <c r="AJ1017" i="1" s="1"/>
  <c r="AE1016" i="1"/>
  <c r="AA1016" i="1" s="1"/>
  <c r="AB1016" i="1"/>
  <c r="Z1016" i="1"/>
  <c r="X1016" i="1"/>
  <c r="W1016" i="1"/>
  <c r="AE1015" i="1"/>
  <c r="AG1015" i="1" s="1"/>
  <c r="AB1015" i="1"/>
  <c r="Z1015" i="1"/>
  <c r="X1015" i="1"/>
  <c r="W1015" i="1"/>
  <c r="AE1014" i="1"/>
  <c r="AG1014" i="1" s="1"/>
  <c r="AB1014" i="1"/>
  <c r="Z1014" i="1"/>
  <c r="X1014" i="1"/>
  <c r="W1014" i="1"/>
  <c r="AE1013" i="1"/>
  <c r="AB1013" i="1"/>
  <c r="Z1013" i="1"/>
  <c r="X1013" i="1"/>
  <c r="W1013" i="1"/>
  <c r="AE1012" i="1"/>
  <c r="AG1012" i="1" s="1"/>
  <c r="AB1012" i="1"/>
  <c r="AD1012" i="1" s="1"/>
  <c r="Z1012" i="1"/>
  <c r="X1012" i="1"/>
  <c r="W1012" i="1"/>
  <c r="AE1011" i="1"/>
  <c r="AB1011" i="1"/>
  <c r="AD1011" i="1" s="1"/>
  <c r="Z1011" i="1"/>
  <c r="X1011" i="1"/>
  <c r="W1011" i="1"/>
  <c r="AE1010" i="1"/>
  <c r="AG1010" i="1" s="1"/>
  <c r="AB1010" i="1"/>
  <c r="Z1010" i="1"/>
  <c r="X1010" i="1"/>
  <c r="W1010" i="1"/>
  <c r="AE1009" i="1"/>
  <c r="AB1009" i="1"/>
  <c r="Z1009" i="1"/>
  <c r="X1009" i="1"/>
  <c r="W1009" i="1"/>
  <c r="AE1008" i="1"/>
  <c r="AA1008" i="1" s="1"/>
  <c r="AB1008" i="1"/>
  <c r="Z1008" i="1"/>
  <c r="X1008" i="1"/>
  <c r="W1008" i="1"/>
  <c r="AE1007" i="1"/>
  <c r="AA1007" i="1" s="1"/>
  <c r="AB1007" i="1"/>
  <c r="Z1007" i="1"/>
  <c r="X1007" i="1"/>
  <c r="W1007" i="1"/>
  <c r="AE1006" i="1"/>
  <c r="AG1006" i="1" s="1"/>
  <c r="AB1006" i="1"/>
  <c r="Z1006" i="1"/>
  <c r="X1006" i="1"/>
  <c r="W1006" i="1"/>
  <c r="AE1005" i="1"/>
  <c r="AA1005" i="1"/>
  <c r="AB1005" i="1"/>
  <c r="Z1005" i="1"/>
  <c r="X1005" i="1"/>
  <c r="W1005" i="1"/>
  <c r="AE1004" i="1"/>
  <c r="AG1004" i="1" s="1"/>
  <c r="AB1004" i="1"/>
  <c r="AC1004" i="1" s="1"/>
  <c r="AD1004" i="1" s="1"/>
  <c r="Z1004" i="1"/>
  <c r="X1004" i="1"/>
  <c r="W1004" i="1"/>
  <c r="AA1003" i="1"/>
  <c r="AE1003" i="1"/>
  <c r="AG1003" i="1" s="1"/>
  <c r="AB1003" i="1"/>
  <c r="Z1003" i="1"/>
  <c r="X1003" i="1"/>
  <c r="W1003" i="1"/>
  <c r="AC1003" i="1" s="1"/>
  <c r="AA1002" i="1"/>
  <c r="AE1002" i="1"/>
  <c r="AG1002" i="1" s="1"/>
  <c r="AB1002" i="1"/>
  <c r="Z1002" i="1"/>
  <c r="X1002" i="1"/>
  <c r="W1002" i="1"/>
  <c r="AA1001" i="1"/>
  <c r="AE1001" i="1"/>
  <c r="AG1001" i="1" s="1"/>
  <c r="AB1001" i="1"/>
  <c r="Z1001" i="1"/>
  <c r="X1001" i="1"/>
  <c r="W1001" i="1"/>
  <c r="AC1001" i="1" s="1"/>
  <c r="AI1001" i="1" s="1"/>
  <c r="AJ1001" i="1" s="1"/>
  <c r="AA1000" i="1"/>
  <c r="AE1000" i="1"/>
  <c r="AG1000" i="1" s="1"/>
  <c r="AB1000" i="1"/>
  <c r="AD1000" i="1" s="1"/>
  <c r="Z1000" i="1"/>
  <c r="X1000" i="1"/>
  <c r="W1000" i="1"/>
  <c r="AC1000" i="1" s="1"/>
  <c r="AI1000" i="1" s="1"/>
  <c r="AJ1000" i="1" s="1"/>
  <c r="AE999" i="1"/>
  <c r="AG999" i="1" s="1"/>
  <c r="AB999" i="1"/>
  <c r="Z999" i="1"/>
  <c r="X999" i="1"/>
  <c r="W999" i="1"/>
  <c r="AA998" i="1"/>
  <c r="AE998" i="1"/>
  <c r="AG998" i="1" s="1"/>
  <c r="AB998" i="1"/>
  <c r="Z998" i="1"/>
  <c r="X998" i="1"/>
  <c r="W998" i="1"/>
  <c r="AC998" i="1" s="1"/>
  <c r="AI998" i="1" s="1"/>
  <c r="AJ998" i="1" s="1"/>
  <c r="AA997" i="1"/>
  <c r="AE997" i="1"/>
  <c r="AG997" i="1" s="1"/>
  <c r="AB997" i="1"/>
  <c r="Z997" i="1"/>
  <c r="X997" i="1"/>
  <c r="W997" i="1"/>
  <c r="AC997" i="1" s="1"/>
  <c r="AE996" i="1"/>
  <c r="AB996" i="1"/>
  <c r="Z996" i="1"/>
  <c r="X996" i="1"/>
  <c r="W996" i="1"/>
  <c r="AC996" i="1" s="1"/>
  <c r="AI996" i="1" s="1"/>
  <c r="AJ996" i="1" s="1"/>
  <c r="AA995" i="1"/>
  <c r="AE995" i="1"/>
  <c r="AG995" i="1" s="1"/>
  <c r="AB995" i="1"/>
  <c r="Z995" i="1"/>
  <c r="X995" i="1"/>
  <c r="W995" i="1"/>
  <c r="AC995" i="1" s="1"/>
  <c r="AI995" i="1" s="1"/>
  <c r="AJ995" i="1" s="1"/>
  <c r="AE994" i="1"/>
  <c r="AG994" i="1" s="1"/>
  <c r="AA994" i="1"/>
  <c r="AB994" i="1"/>
  <c r="Z994" i="1"/>
  <c r="X994" i="1"/>
  <c r="W994" i="1"/>
  <c r="AE993" i="1"/>
  <c r="AG993" i="1" s="1"/>
  <c r="AB993" i="1"/>
  <c r="Z993" i="1"/>
  <c r="X993" i="1"/>
  <c r="W993" i="1"/>
  <c r="AE992" i="1"/>
  <c r="AB992" i="1"/>
  <c r="AC992" i="1" s="1"/>
  <c r="AD992" i="1" s="1"/>
  <c r="Z992" i="1"/>
  <c r="X992" i="1"/>
  <c r="W992" i="1"/>
  <c r="AA991" i="1"/>
  <c r="AE991" i="1"/>
  <c r="AG991" i="1" s="1"/>
  <c r="AB991" i="1"/>
  <c r="Z991" i="1"/>
  <c r="X991" i="1"/>
  <c r="W991" i="1"/>
  <c r="AC991" i="1" s="1"/>
  <c r="AI991" i="1" s="1"/>
  <c r="AJ991" i="1" s="1"/>
  <c r="AE990" i="1"/>
  <c r="AG990" i="1" s="1"/>
  <c r="AB990" i="1"/>
  <c r="Z990" i="1"/>
  <c r="X990" i="1"/>
  <c r="W990" i="1"/>
  <c r="AC990" i="1" s="1"/>
  <c r="AA989" i="1"/>
  <c r="AE989" i="1"/>
  <c r="AG989" i="1" s="1"/>
  <c r="AB989" i="1"/>
  <c r="Z989" i="1"/>
  <c r="X989" i="1"/>
  <c r="W989" i="1"/>
  <c r="AC989" i="1" s="1"/>
  <c r="AI989" i="1" s="1"/>
  <c r="AJ989" i="1" s="1"/>
  <c r="AE988" i="1"/>
  <c r="AG988" i="1" s="1"/>
  <c r="AA988" i="1"/>
  <c r="AB988" i="1"/>
  <c r="Z988" i="1"/>
  <c r="X988" i="1"/>
  <c r="W988" i="1"/>
  <c r="AE987" i="1"/>
  <c r="AG987" i="1" s="1"/>
  <c r="AB987" i="1"/>
  <c r="Z987" i="1"/>
  <c r="X987" i="1"/>
  <c r="W987" i="1"/>
  <c r="AE986" i="1"/>
  <c r="AB986" i="1"/>
  <c r="Z986" i="1"/>
  <c r="X986" i="1"/>
  <c r="W986" i="1"/>
  <c r="AC986" i="1" s="1"/>
  <c r="AI986" i="1" s="1"/>
  <c r="AJ986" i="1" s="1"/>
  <c r="AE985" i="1"/>
  <c r="AG985" i="1" s="1"/>
  <c r="AA985" i="1"/>
  <c r="AB985" i="1"/>
  <c r="Z985" i="1"/>
  <c r="X985" i="1"/>
  <c r="W985" i="1"/>
  <c r="AA984" i="1"/>
  <c r="AE984" i="1"/>
  <c r="AG984" i="1" s="1"/>
  <c r="AB984" i="1"/>
  <c r="Z984" i="1"/>
  <c r="X984" i="1"/>
  <c r="W984" i="1"/>
  <c r="AC984" i="1" s="1"/>
  <c r="AI984" i="1" s="1"/>
  <c r="AJ984" i="1" s="1"/>
  <c r="AA983" i="1"/>
  <c r="AE983" i="1"/>
  <c r="AG983" i="1" s="1"/>
  <c r="AB983" i="1"/>
  <c r="Z983" i="1"/>
  <c r="X983" i="1"/>
  <c r="W983" i="1"/>
  <c r="AC983" i="1" s="1"/>
  <c r="AI983" i="1" s="1"/>
  <c r="AJ983" i="1" s="1"/>
  <c r="AE982" i="1"/>
  <c r="AG982" i="1" s="1"/>
  <c r="AB982" i="1"/>
  <c r="Z982" i="1"/>
  <c r="X982" i="1"/>
  <c r="W982" i="1"/>
  <c r="AC982" i="1" s="1"/>
  <c r="AA981" i="1"/>
  <c r="AE981" i="1"/>
  <c r="AB981" i="1"/>
  <c r="Z981" i="1"/>
  <c r="X981" i="1"/>
  <c r="W981" i="1"/>
  <c r="AA980" i="1"/>
  <c r="AE980" i="1"/>
  <c r="AG980" i="1" s="1"/>
  <c r="AB980" i="1"/>
  <c r="Z980" i="1"/>
  <c r="X980" i="1"/>
  <c r="W980" i="1"/>
  <c r="AA979" i="1"/>
  <c r="AE979" i="1"/>
  <c r="AB979" i="1"/>
  <c r="Z979" i="1"/>
  <c r="X979" i="1"/>
  <c r="W979" i="1"/>
  <c r="AA978" i="1"/>
  <c r="AE978" i="1"/>
  <c r="AG978" i="1" s="1"/>
  <c r="AB978" i="1"/>
  <c r="Z978" i="1"/>
  <c r="X978" i="1"/>
  <c r="W978" i="1"/>
  <c r="AC978" i="1" s="1"/>
  <c r="AE977" i="1"/>
  <c r="AG977" i="1" s="1"/>
  <c r="AB977" i="1"/>
  <c r="Z977" i="1"/>
  <c r="X977" i="1"/>
  <c r="W977" i="1"/>
  <c r="AC977" i="1" s="1"/>
  <c r="AA976" i="1"/>
  <c r="AE976" i="1"/>
  <c r="AB976" i="1"/>
  <c r="Z976" i="1"/>
  <c r="X976" i="1"/>
  <c r="W976" i="1"/>
  <c r="AC976" i="1" s="1"/>
  <c r="AI976" i="1" s="1"/>
  <c r="AJ976" i="1" s="1"/>
  <c r="AE975" i="1"/>
  <c r="AG975" i="1" s="1"/>
  <c r="AB975" i="1"/>
  <c r="Z975" i="1"/>
  <c r="X975" i="1"/>
  <c r="W975" i="1"/>
  <c r="AC975" i="1" s="1"/>
  <c r="AE974" i="1"/>
  <c r="AG974" i="1" s="1"/>
  <c r="AA974" i="1"/>
  <c r="AB974" i="1"/>
  <c r="Z974" i="1"/>
  <c r="X974" i="1"/>
  <c r="W974" i="1"/>
  <c r="AE973" i="1"/>
  <c r="AG973" i="1" s="1"/>
  <c r="AB973" i="1"/>
  <c r="Z973" i="1"/>
  <c r="X973" i="1"/>
  <c r="W973" i="1"/>
  <c r="AE972" i="1"/>
  <c r="AG972" i="1" s="1"/>
  <c r="AA972" i="1"/>
  <c r="AB972" i="1"/>
  <c r="Z972" i="1"/>
  <c r="X972" i="1"/>
  <c r="W972" i="1"/>
  <c r="AE971" i="1"/>
  <c r="AA971" i="1" s="1"/>
  <c r="AB971" i="1"/>
  <c r="Z971" i="1"/>
  <c r="X971" i="1"/>
  <c r="W971" i="1"/>
  <c r="AE970" i="1"/>
  <c r="AB970" i="1"/>
  <c r="Z970" i="1"/>
  <c r="X970" i="1"/>
  <c r="W970" i="1"/>
  <c r="AE969" i="1"/>
  <c r="AG969" i="1" s="1"/>
  <c r="AA969" i="1"/>
  <c r="AB969" i="1"/>
  <c r="Z969" i="1"/>
  <c r="X969" i="1"/>
  <c r="W969" i="1"/>
  <c r="AA968" i="1"/>
  <c r="AE968" i="1"/>
  <c r="AG968" i="1" s="1"/>
  <c r="AB968" i="1"/>
  <c r="Z968" i="1"/>
  <c r="X968" i="1"/>
  <c r="W968" i="1"/>
  <c r="AA967" i="1"/>
  <c r="AE967" i="1"/>
  <c r="AG967" i="1" s="1"/>
  <c r="AB967" i="1"/>
  <c r="Z967" i="1"/>
  <c r="X967" i="1"/>
  <c r="W967" i="1"/>
  <c r="AE965" i="1"/>
  <c r="AB965" i="1"/>
  <c r="Z965" i="1"/>
  <c r="X965" i="1"/>
  <c r="W965" i="1"/>
  <c r="AA964" i="1"/>
  <c r="AE964" i="1"/>
  <c r="AG964" i="1" s="1"/>
  <c r="AB964" i="1"/>
  <c r="AD964" i="1" s="1"/>
  <c r="Z964" i="1"/>
  <c r="X964" i="1"/>
  <c r="W964" i="1"/>
  <c r="AA963" i="1"/>
  <c r="AE963" i="1"/>
  <c r="AB963" i="1"/>
  <c r="Z963" i="1"/>
  <c r="X963" i="1"/>
  <c r="W963" i="1"/>
  <c r="AC963" i="1" s="1"/>
  <c r="AE962" i="1"/>
  <c r="AG962" i="1" s="1"/>
  <c r="AB962" i="1"/>
  <c r="Z962" i="1"/>
  <c r="X962" i="1"/>
  <c r="W962" i="1"/>
  <c r="AC962" i="1" s="1"/>
  <c r="AI962" i="1" s="1"/>
  <c r="AJ962" i="1" s="1"/>
  <c r="AA961" i="1"/>
  <c r="AE961" i="1"/>
  <c r="AG961" i="1" s="1"/>
  <c r="AB961" i="1"/>
  <c r="Z961" i="1"/>
  <c r="X961" i="1"/>
  <c r="W961" i="1"/>
  <c r="AC961" i="1" s="1"/>
  <c r="AI961" i="1" s="1"/>
  <c r="AJ961" i="1" s="1"/>
  <c r="AE960" i="1"/>
  <c r="AA960" i="1"/>
  <c r="AB960" i="1"/>
  <c r="Z960" i="1"/>
  <c r="X960" i="1"/>
  <c r="W960" i="1"/>
  <c r="AA959" i="1"/>
  <c r="AE959" i="1"/>
  <c r="AG959" i="1" s="1"/>
  <c r="AB959" i="1"/>
  <c r="Z959" i="1"/>
  <c r="X959" i="1"/>
  <c r="W959" i="1"/>
  <c r="AA958" i="1"/>
  <c r="AE958" i="1"/>
  <c r="AG958" i="1" s="1"/>
  <c r="AB958" i="1"/>
  <c r="Z958" i="1"/>
  <c r="X958" i="1"/>
  <c r="W958" i="1"/>
  <c r="AA956" i="1"/>
  <c r="AE956" i="1"/>
  <c r="AG956" i="1" s="1"/>
  <c r="AB956" i="1"/>
  <c r="Z956" i="1"/>
  <c r="X956" i="1"/>
  <c r="W956" i="1"/>
  <c r="AA954" i="1"/>
  <c r="AE954" i="1"/>
  <c r="AG954" i="1" s="1"/>
  <c r="AB954" i="1"/>
  <c r="Z954" i="1"/>
  <c r="X954" i="1"/>
  <c r="W954" i="1"/>
  <c r="AC954" i="1" s="1"/>
  <c r="AI954" i="1" s="1"/>
  <c r="AJ954" i="1" s="1"/>
  <c r="AE953" i="1"/>
  <c r="AG953" i="1" s="1"/>
  <c r="AB953" i="1"/>
  <c r="Z953" i="1"/>
  <c r="X953" i="1"/>
  <c r="W953" i="1"/>
  <c r="AE952" i="1"/>
  <c r="AA952" i="1" s="1"/>
  <c r="AB952" i="1"/>
  <c r="Z952" i="1"/>
  <c r="X952" i="1"/>
  <c r="W952" i="1"/>
  <c r="AE951" i="1"/>
  <c r="AA951" i="1" s="1"/>
  <c r="AB951" i="1"/>
  <c r="Z951" i="1"/>
  <c r="X951" i="1"/>
  <c r="W951" i="1"/>
  <c r="AC951" i="1" s="1"/>
  <c r="AI951" i="1" s="1"/>
  <c r="AJ951" i="1" s="1"/>
  <c r="AE950" i="1"/>
  <c r="AB950" i="1"/>
  <c r="Z950" i="1"/>
  <c r="X950" i="1"/>
  <c r="W950" i="1"/>
  <c r="AE949" i="1"/>
  <c r="AG949" i="1" s="1"/>
  <c r="AA949" i="1"/>
  <c r="AB949" i="1"/>
  <c r="Z949" i="1"/>
  <c r="X949" i="1"/>
  <c r="W949" i="1"/>
  <c r="AE948" i="1"/>
  <c r="AA948" i="1"/>
  <c r="AB948" i="1"/>
  <c r="Z948" i="1"/>
  <c r="X948" i="1"/>
  <c r="W948" i="1"/>
  <c r="AE947" i="1"/>
  <c r="AA947" i="1" s="1"/>
  <c r="AB947" i="1"/>
  <c r="Z947" i="1"/>
  <c r="X947" i="1"/>
  <c r="W947" i="1"/>
  <c r="AE945" i="1"/>
  <c r="AG945" i="1" s="1"/>
  <c r="AA945" i="1"/>
  <c r="AB945" i="1"/>
  <c r="Z945" i="1"/>
  <c r="X945" i="1"/>
  <c r="W945" i="1"/>
  <c r="AE944" i="1"/>
  <c r="AA944" i="1" s="1"/>
  <c r="AB944" i="1"/>
  <c r="Z944" i="1"/>
  <c r="X944" i="1"/>
  <c r="W944" i="1"/>
  <c r="AE943" i="1"/>
  <c r="AA943" i="1" s="1"/>
  <c r="AB943" i="1"/>
  <c r="Z943" i="1"/>
  <c r="X943" i="1"/>
  <c r="W943" i="1"/>
  <c r="AC943" i="1" s="1"/>
  <c r="AI943" i="1" s="1"/>
  <c r="AJ943" i="1" s="1"/>
  <c r="AE942" i="1"/>
  <c r="AG942" i="1" s="1"/>
  <c r="AA942" i="1"/>
  <c r="AB942" i="1"/>
  <c r="Z942" i="1"/>
  <c r="X942" i="1"/>
  <c r="W942" i="1"/>
  <c r="AA941" i="1"/>
  <c r="AE941" i="1"/>
  <c r="AG941" i="1" s="1"/>
  <c r="AB941" i="1"/>
  <c r="AD941" i="1" s="1"/>
  <c r="Z941" i="1"/>
  <c r="X941" i="1"/>
  <c r="W941" i="1"/>
  <c r="AA940" i="1"/>
  <c r="AE940" i="1"/>
  <c r="AG940" i="1" s="1"/>
  <c r="AB940" i="1"/>
  <c r="Z940" i="1"/>
  <c r="X940" i="1"/>
  <c r="W940" i="1"/>
  <c r="AC940" i="1" s="1"/>
  <c r="AA939" i="1"/>
  <c r="AE939" i="1"/>
  <c r="AB939" i="1"/>
  <c r="Z939" i="1"/>
  <c r="X939" i="1"/>
  <c r="W939" i="1"/>
  <c r="AC939" i="1" s="1"/>
  <c r="AI939" i="1" s="1"/>
  <c r="AJ939" i="1" s="1"/>
  <c r="AA938" i="1"/>
  <c r="AE938" i="1"/>
  <c r="AB938" i="1"/>
  <c r="Z938" i="1"/>
  <c r="X938" i="1"/>
  <c r="W938" i="1"/>
  <c r="AE937" i="1"/>
  <c r="AG937" i="1" s="1"/>
  <c r="AB937" i="1"/>
  <c r="Z937" i="1"/>
  <c r="X937" i="1"/>
  <c r="W937" i="1"/>
  <c r="AC937" i="1" s="1"/>
  <c r="AI937" i="1" s="1"/>
  <c r="AJ937" i="1" s="1"/>
  <c r="AA936" i="1"/>
  <c r="AE936" i="1"/>
  <c r="AG936" i="1" s="1"/>
  <c r="AB936" i="1"/>
  <c r="Z936" i="1"/>
  <c r="X936" i="1"/>
  <c r="W936" i="1"/>
  <c r="AE935" i="1"/>
  <c r="AB935" i="1"/>
  <c r="X935" i="1"/>
  <c r="W935" i="1"/>
  <c r="AE934" i="1"/>
  <c r="AG934" i="1" s="1"/>
  <c r="AB934" i="1"/>
  <c r="Z934" i="1"/>
  <c r="X934" i="1"/>
  <c r="W934" i="1"/>
  <c r="AE933" i="1"/>
  <c r="AG933" i="1" s="1"/>
  <c r="AA933" i="1"/>
  <c r="AB933" i="1"/>
  <c r="Z933" i="1"/>
  <c r="X933" i="1"/>
  <c r="W933" i="1"/>
  <c r="AA932" i="1"/>
  <c r="AE932" i="1"/>
  <c r="AB932" i="1"/>
  <c r="Z932" i="1"/>
  <c r="X932" i="1"/>
  <c r="W932" i="1"/>
  <c r="AE931" i="1"/>
  <c r="AG931" i="1" s="1"/>
  <c r="AB931" i="1"/>
  <c r="Z931" i="1"/>
  <c r="X931" i="1"/>
  <c r="W931" i="1"/>
  <c r="AC931" i="1" s="1"/>
  <c r="AI931" i="1" s="1"/>
  <c r="AJ931" i="1" s="1"/>
  <c r="AA930" i="1"/>
  <c r="AE930" i="1"/>
  <c r="AG930" i="1" s="1"/>
  <c r="AB930" i="1"/>
  <c r="Z930" i="1"/>
  <c r="X930" i="1"/>
  <c r="W930" i="1"/>
  <c r="AC930" i="1" s="1"/>
  <c r="AE929" i="1"/>
  <c r="AA929" i="1"/>
  <c r="AB929" i="1"/>
  <c r="Z929" i="1"/>
  <c r="X929" i="1"/>
  <c r="W929" i="1"/>
  <c r="AE928" i="1"/>
  <c r="AG928" i="1" s="1"/>
  <c r="AB928" i="1"/>
  <c r="AD928" i="1" s="1"/>
  <c r="Z928" i="1"/>
  <c r="X928" i="1"/>
  <c r="W928" i="1"/>
  <c r="AC928" i="1" s="1"/>
  <c r="AI928" i="1" s="1"/>
  <c r="AJ928" i="1" s="1"/>
  <c r="AA927" i="1"/>
  <c r="AE927" i="1"/>
  <c r="AG927" i="1" s="1"/>
  <c r="AB927" i="1"/>
  <c r="Z927" i="1"/>
  <c r="X927" i="1"/>
  <c r="W927" i="1"/>
  <c r="AE926" i="1"/>
  <c r="AG926" i="1" s="1"/>
  <c r="AB926" i="1"/>
  <c r="AD926" i="1" s="1"/>
  <c r="Z926" i="1"/>
  <c r="X926" i="1"/>
  <c r="W926" i="1"/>
  <c r="AE925" i="1"/>
  <c r="AG925" i="1" s="1"/>
  <c r="AA925" i="1"/>
  <c r="AB925" i="1"/>
  <c r="Z925" i="1"/>
  <c r="X925" i="1"/>
  <c r="W925" i="1"/>
  <c r="AE924" i="1"/>
  <c r="AG924" i="1" s="1"/>
  <c r="AB924" i="1"/>
  <c r="Z924" i="1"/>
  <c r="X924" i="1"/>
  <c r="W924" i="1"/>
  <c r="AE923" i="1"/>
  <c r="AG923" i="1" s="1"/>
  <c r="AA923" i="1"/>
  <c r="AB923" i="1"/>
  <c r="Z923" i="1"/>
  <c r="X923" i="1"/>
  <c r="W923" i="1"/>
  <c r="AE922" i="1"/>
  <c r="AG922" i="1" s="1"/>
  <c r="AB922" i="1"/>
  <c r="Z922" i="1"/>
  <c r="X922" i="1"/>
  <c r="W922" i="1"/>
  <c r="AA921" i="1"/>
  <c r="AE921" i="1"/>
  <c r="AG921" i="1" s="1"/>
  <c r="AB921" i="1"/>
  <c r="Z921" i="1"/>
  <c r="X921" i="1"/>
  <c r="W921" i="1"/>
  <c r="AA920" i="1"/>
  <c r="AE920" i="1"/>
  <c r="AG920" i="1" s="1"/>
  <c r="AB920" i="1"/>
  <c r="Z920" i="1"/>
  <c r="X920" i="1"/>
  <c r="W920" i="1"/>
  <c r="AC920" i="1" s="1"/>
  <c r="AA919" i="1"/>
  <c r="AE919" i="1"/>
  <c r="AB919" i="1"/>
  <c r="Z919" i="1"/>
  <c r="X919" i="1"/>
  <c r="W919" i="1"/>
  <c r="AC919" i="1" s="1"/>
  <c r="AI919" i="1" s="1"/>
  <c r="AJ919" i="1" s="1"/>
  <c r="AE918" i="1"/>
  <c r="AG918" i="1" s="1"/>
  <c r="AB918" i="1"/>
  <c r="AC918" i="1" s="1"/>
  <c r="AD918" i="1" s="1"/>
  <c r="Z918" i="1"/>
  <c r="X918" i="1"/>
  <c r="W918" i="1"/>
  <c r="AA917" i="1"/>
  <c r="AE917" i="1"/>
  <c r="AB917" i="1"/>
  <c r="Z917" i="1"/>
  <c r="X917" i="1"/>
  <c r="W917" i="1"/>
  <c r="AA916" i="1"/>
  <c r="AE916" i="1"/>
  <c r="AG916" i="1" s="1"/>
  <c r="AB916" i="1"/>
  <c r="AC916" i="1" s="1"/>
  <c r="AI916" i="1" s="1"/>
  <c r="AJ916" i="1" s="1"/>
  <c r="Z916" i="1"/>
  <c r="X916" i="1"/>
  <c r="W916" i="1"/>
  <c r="AE915" i="1"/>
  <c r="AG915" i="1" s="1"/>
  <c r="AB915" i="1"/>
  <c r="Z915" i="1"/>
  <c r="X915" i="1"/>
  <c r="W915" i="1"/>
  <c r="AC915" i="1" s="1"/>
  <c r="AI915" i="1" s="1"/>
  <c r="AJ915" i="1" s="1"/>
  <c r="AA914" i="1"/>
  <c r="AE914" i="1"/>
  <c r="AG914" i="1" s="1"/>
  <c r="AB914" i="1"/>
  <c r="AD914" i="1" s="1"/>
  <c r="Z914" i="1"/>
  <c r="X914" i="1"/>
  <c r="W914" i="1"/>
  <c r="AE913" i="1"/>
  <c r="AA913" i="1" s="1"/>
  <c r="AB913" i="1"/>
  <c r="AC913" i="1" s="1"/>
  <c r="AD913" i="1" s="1"/>
  <c r="Z913" i="1"/>
  <c r="X913" i="1"/>
  <c r="W913" i="1"/>
  <c r="AE912" i="1"/>
  <c r="AG912" i="1" s="1"/>
  <c r="AB912" i="1"/>
  <c r="Z912" i="1"/>
  <c r="X912" i="1"/>
  <c r="W912" i="1"/>
  <c r="AC912" i="1" s="1"/>
  <c r="AI912" i="1" s="1"/>
  <c r="AJ912" i="1" s="1"/>
  <c r="AE911" i="1"/>
  <c r="AG911" i="1" s="1"/>
  <c r="AA911" i="1"/>
  <c r="AB911" i="1"/>
  <c r="Z911" i="1"/>
  <c r="X911" i="1"/>
  <c r="W911" i="1"/>
  <c r="AE910" i="1"/>
  <c r="AG910" i="1" s="1"/>
  <c r="AB910" i="1"/>
  <c r="Z910" i="1"/>
  <c r="X910" i="1"/>
  <c r="W910" i="1"/>
  <c r="AE909" i="1"/>
  <c r="AG909" i="1" s="1"/>
  <c r="AA909" i="1"/>
  <c r="AB909" i="1"/>
  <c r="Z909" i="1"/>
  <c r="X909" i="1"/>
  <c r="W909" i="1"/>
  <c r="AE908" i="1"/>
  <c r="AA908" i="1" s="1"/>
  <c r="AB908" i="1"/>
  <c r="Z908" i="1"/>
  <c r="X908" i="1"/>
  <c r="W908" i="1"/>
  <c r="AF879" i="1"/>
  <c r="AA879" i="1" s="1"/>
  <c r="AE879" i="1"/>
  <c r="AB879" i="1"/>
  <c r="Z879" i="1"/>
  <c r="X879" i="1"/>
  <c r="W879" i="1"/>
  <c r="AE677" i="1"/>
  <c r="AG677" i="1" s="1"/>
  <c r="AB677" i="1"/>
  <c r="AD677" i="1" s="1"/>
  <c r="AA677" i="1"/>
  <c r="Z677" i="1"/>
  <c r="X677" i="1"/>
  <c r="W677" i="1"/>
  <c r="AI677" i="1"/>
  <c r="AJ677" i="1" s="1"/>
  <c r="Z706" i="1"/>
  <c r="AE755" i="1"/>
  <c r="AG755" i="1" s="1"/>
  <c r="AB755" i="1"/>
  <c r="AD755" i="1" s="1"/>
  <c r="AA755" i="1"/>
  <c r="Z755" i="1"/>
  <c r="X755" i="1"/>
  <c r="W755" i="1"/>
  <c r="AF869" i="1"/>
  <c r="AE869" i="1"/>
  <c r="AB869" i="1"/>
  <c r="AD869" i="1" s="1"/>
  <c r="Z869" i="1"/>
  <c r="X869" i="1"/>
  <c r="W869" i="1"/>
  <c r="AI824" i="1"/>
  <c r="AJ824" i="1" s="1"/>
  <c r="AE824" i="1"/>
  <c r="AG824" i="1" s="1"/>
  <c r="AB824" i="1"/>
  <c r="AD824" i="1" s="1"/>
  <c r="AA824" i="1"/>
  <c r="Z824" i="1"/>
  <c r="X824" i="1"/>
  <c r="W824" i="1"/>
  <c r="AI823" i="1"/>
  <c r="AJ823" i="1" s="1"/>
  <c r="AE823" i="1"/>
  <c r="AG823" i="1" s="1"/>
  <c r="AB823" i="1"/>
  <c r="AD823" i="1" s="1"/>
  <c r="AA823" i="1"/>
  <c r="Z823" i="1"/>
  <c r="X823" i="1"/>
  <c r="W823" i="1"/>
  <c r="W825" i="1"/>
  <c r="X825" i="1"/>
  <c r="Z825" i="1"/>
  <c r="AA825" i="1"/>
  <c r="AB825" i="1"/>
  <c r="AD825" i="1" s="1"/>
  <c r="AE825" i="1"/>
  <c r="AG825" i="1" s="1"/>
  <c r="AI825" i="1"/>
  <c r="AJ825" i="1" s="1"/>
  <c r="AI755" i="1"/>
  <c r="AJ755" i="1" s="1"/>
  <c r="AF784" i="1"/>
  <c r="AA784" i="1" s="1"/>
  <c r="AF887" i="1"/>
  <c r="AA887" i="1" s="1"/>
  <c r="AF780" i="1"/>
  <c r="AA780" i="1" s="1"/>
  <c r="AE907" i="1"/>
  <c r="AA907" i="1" s="1"/>
  <c r="AB907" i="1"/>
  <c r="Z907" i="1"/>
  <c r="X907" i="1"/>
  <c r="W907" i="1"/>
  <c r="AA906" i="1"/>
  <c r="AE906" i="1"/>
  <c r="AG906" i="1" s="1"/>
  <c r="AB906" i="1"/>
  <c r="Z906" i="1"/>
  <c r="X906" i="1"/>
  <c r="W906" i="1"/>
  <c r="AC906" i="1" s="1"/>
  <c r="AI906" i="1" s="1"/>
  <c r="AJ906" i="1" s="1"/>
  <c r="AE905" i="1"/>
  <c r="AF905" i="1" s="1"/>
  <c r="AA905" i="1" s="1"/>
  <c r="AB905" i="1"/>
  <c r="Z905" i="1"/>
  <c r="X905" i="1"/>
  <c r="W905" i="1"/>
  <c r="AA904" i="1"/>
  <c r="AE904" i="1"/>
  <c r="AG904" i="1" s="1"/>
  <c r="AB904" i="1"/>
  <c r="Z904" i="1"/>
  <c r="X904" i="1"/>
  <c r="W904" i="1"/>
  <c r="AE903" i="1"/>
  <c r="AF903" i="1" s="1"/>
  <c r="AG903" i="1" s="1"/>
  <c r="AB903" i="1"/>
  <c r="Z903" i="1"/>
  <c r="X903" i="1"/>
  <c r="W903" i="1"/>
  <c r="AF902" i="1"/>
  <c r="AA902" i="1" s="1"/>
  <c r="AE902" i="1"/>
  <c r="AB902" i="1"/>
  <c r="Z902" i="1"/>
  <c r="X902" i="1"/>
  <c r="W902" i="1"/>
  <c r="AC902" i="1" s="1"/>
  <c r="AF901" i="1"/>
  <c r="AA901" i="1" s="1"/>
  <c r="AE901" i="1"/>
  <c r="AB901" i="1"/>
  <c r="Z901" i="1"/>
  <c r="X901" i="1"/>
  <c r="W901" i="1"/>
  <c r="AC901" i="1" s="1"/>
  <c r="AA900" i="1"/>
  <c r="AE900" i="1"/>
  <c r="AG900" i="1" s="1"/>
  <c r="AB900" i="1"/>
  <c r="Z900" i="1"/>
  <c r="X900" i="1"/>
  <c r="W900" i="1"/>
  <c r="AC900" i="1" s="1"/>
  <c r="AF899" i="1"/>
  <c r="AA899" i="1" s="1"/>
  <c r="AE899" i="1"/>
  <c r="AB899" i="1"/>
  <c r="Z899" i="1"/>
  <c r="X899" i="1"/>
  <c r="W899" i="1"/>
  <c r="AF898" i="1"/>
  <c r="AE898" i="1"/>
  <c r="AB898" i="1"/>
  <c r="Z898" i="1"/>
  <c r="X898" i="1"/>
  <c r="W898" i="1"/>
  <c r="AC898" i="1" s="1"/>
  <c r="AA897" i="1"/>
  <c r="AE897" i="1"/>
  <c r="AG897" i="1" s="1"/>
  <c r="AB897" i="1"/>
  <c r="Z897" i="1"/>
  <c r="X897" i="1"/>
  <c r="W897" i="1"/>
  <c r="AA896" i="1"/>
  <c r="AE896" i="1"/>
  <c r="AG896" i="1" s="1"/>
  <c r="AB896" i="1"/>
  <c r="AD896" i="1" s="1"/>
  <c r="Z896" i="1"/>
  <c r="X896" i="1"/>
  <c r="W896" i="1"/>
  <c r="AA895" i="1"/>
  <c r="AE895" i="1"/>
  <c r="AG895" i="1" s="1"/>
  <c r="AB895" i="1"/>
  <c r="Z895" i="1"/>
  <c r="X895" i="1"/>
  <c r="W895" i="1"/>
  <c r="AC895" i="1" s="1"/>
  <c r="AF894" i="1"/>
  <c r="AA894" i="1" s="1"/>
  <c r="AE894" i="1"/>
  <c r="AB894" i="1"/>
  <c r="Z894" i="1"/>
  <c r="X894" i="1"/>
  <c r="W894" i="1"/>
  <c r="AC894" i="1" s="1"/>
  <c r="AA893" i="1"/>
  <c r="AE893" i="1"/>
  <c r="AG893" i="1" s="1"/>
  <c r="AB893" i="1"/>
  <c r="Z893" i="1"/>
  <c r="X893" i="1"/>
  <c r="W893" i="1"/>
  <c r="AI896" i="1"/>
  <c r="AJ896" i="1" s="1"/>
  <c r="AF705" i="1"/>
  <c r="AE705" i="1"/>
  <c r="AB705" i="1"/>
  <c r="Z705" i="1"/>
  <c r="X705" i="1"/>
  <c r="W705" i="1"/>
  <c r="W706" i="1"/>
  <c r="X706" i="1"/>
  <c r="AB706" i="1"/>
  <c r="AD706" i="1" s="1"/>
  <c r="AE706" i="1"/>
  <c r="AF706" i="1"/>
  <c r="AA706" i="1" s="1"/>
  <c r="W754" i="1"/>
  <c r="AC754" i="1" s="1"/>
  <c r="X754" i="1"/>
  <c r="Z754" i="1"/>
  <c r="AB754" i="1"/>
  <c r="AE754" i="1"/>
  <c r="AF754" i="1"/>
  <c r="AA754" i="1" s="1"/>
  <c r="AF868" i="1"/>
  <c r="AA868" i="1" s="1"/>
  <c r="AE868" i="1"/>
  <c r="AB868" i="1"/>
  <c r="Z868" i="1"/>
  <c r="X868" i="1"/>
  <c r="W868" i="1"/>
  <c r="AC868" i="1" s="1"/>
  <c r="AF859" i="1"/>
  <c r="AA859" i="1" s="1"/>
  <c r="AE859" i="1"/>
  <c r="AB859" i="1"/>
  <c r="Z859" i="1"/>
  <c r="X859" i="1"/>
  <c r="W859" i="1"/>
  <c r="AC859" i="1" s="1"/>
  <c r="AF833" i="1"/>
  <c r="AA833" i="1" s="1"/>
  <c r="AE833" i="1"/>
  <c r="AB833" i="1"/>
  <c r="Z833" i="1"/>
  <c r="X833" i="1"/>
  <c r="W833" i="1"/>
  <c r="AC833" i="1" s="1"/>
  <c r="W834" i="1"/>
  <c r="X834" i="1"/>
  <c r="Z834" i="1"/>
  <c r="AB834" i="1"/>
  <c r="AE834" i="1"/>
  <c r="AF834" i="1"/>
  <c r="AA834" i="1" s="1"/>
  <c r="AA802" i="1"/>
  <c r="AE802" i="1"/>
  <c r="AG802" i="1" s="1"/>
  <c r="AB802" i="1"/>
  <c r="Z802" i="1"/>
  <c r="X802" i="1"/>
  <c r="W802" i="1"/>
  <c r="W10" i="1"/>
  <c r="AC10" i="1" s="1"/>
  <c r="X10" i="1"/>
  <c r="Z10" i="1"/>
  <c r="AB10" i="1"/>
  <c r="AE10" i="1"/>
  <c r="AF10" i="1"/>
  <c r="W11" i="1"/>
  <c r="X11" i="1"/>
  <c r="Z11" i="1"/>
  <c r="AB11" i="1"/>
  <c r="AC11" i="1"/>
  <c r="AE11" i="1"/>
  <c r="AF11" i="1"/>
  <c r="W12" i="1"/>
  <c r="AC12" i="1" s="1"/>
  <c r="X12" i="1"/>
  <c r="Z12" i="1"/>
  <c r="AB12" i="1"/>
  <c r="AE12" i="1"/>
  <c r="AF12" i="1"/>
  <c r="AA12" i="1" s="1"/>
  <c r="W13" i="1"/>
  <c r="AC13" i="1" s="1"/>
  <c r="X13" i="1"/>
  <c r="Z13" i="1"/>
  <c r="AB13" i="1"/>
  <c r="AE13" i="1"/>
  <c r="AF13" i="1"/>
  <c r="AA13" i="1" s="1"/>
  <c r="W14" i="1"/>
  <c r="AC14" i="1" s="1"/>
  <c r="X14" i="1"/>
  <c r="Z14" i="1"/>
  <c r="AB14" i="1"/>
  <c r="AE14" i="1"/>
  <c r="AF14" i="1"/>
  <c r="AA14" i="1" s="1"/>
  <c r="W15" i="1"/>
  <c r="X15" i="1"/>
  <c r="Z15" i="1"/>
  <c r="AB15" i="1"/>
  <c r="AE15" i="1"/>
  <c r="AF15" i="1"/>
  <c r="AA15" i="1" s="1"/>
  <c r="W16" i="1"/>
  <c r="X16" i="1"/>
  <c r="Z16" i="1"/>
  <c r="AB16" i="1"/>
  <c r="AD16" i="1" s="1"/>
  <c r="AE16" i="1"/>
  <c r="AF16" i="1"/>
  <c r="W17" i="1"/>
  <c r="X17" i="1"/>
  <c r="Z17" i="1"/>
  <c r="AB17" i="1"/>
  <c r="AC17" i="1"/>
  <c r="AE17" i="1"/>
  <c r="AF17" i="1"/>
  <c r="AA17" i="1" s="1"/>
  <c r="W18" i="1"/>
  <c r="X18" i="1"/>
  <c r="Z18" i="1"/>
  <c r="AB18" i="1"/>
  <c r="AE18" i="1"/>
  <c r="AF18" i="1"/>
  <c r="W19" i="1"/>
  <c r="X19" i="1"/>
  <c r="Z19" i="1"/>
  <c r="AB19" i="1"/>
  <c r="AE19" i="1"/>
  <c r="AF19" i="1" s="1"/>
  <c r="AA19" i="1" s="1"/>
  <c r="W20" i="1"/>
  <c r="X20" i="1"/>
  <c r="Z20" i="1"/>
  <c r="AB20" i="1"/>
  <c r="AE20" i="1"/>
  <c r="AF20" i="1"/>
  <c r="AA20" i="1" s="1"/>
  <c r="W21" i="1"/>
  <c r="X21" i="1"/>
  <c r="Z21" i="1"/>
  <c r="AA21" i="1"/>
  <c r="AB21" i="1"/>
  <c r="AE21" i="1"/>
  <c r="AG21" i="1" s="1"/>
  <c r="W22" i="1"/>
  <c r="X22" i="1"/>
  <c r="Z22" i="1"/>
  <c r="AB22" i="1"/>
  <c r="AE22" i="1"/>
  <c r="AF22" i="1"/>
  <c r="AA22" i="1" s="1"/>
  <c r="W23" i="1"/>
  <c r="AC23" i="1" s="1"/>
  <c r="X23" i="1"/>
  <c r="Z23" i="1"/>
  <c r="AB23" i="1"/>
  <c r="AE23" i="1"/>
  <c r="AF23" i="1"/>
  <c r="AA23" i="1" s="1"/>
  <c r="W24" i="1"/>
  <c r="X24" i="1"/>
  <c r="Z24" i="1"/>
  <c r="AA24" i="1"/>
  <c r="AB24" i="1"/>
  <c r="AD24" i="1" s="1"/>
  <c r="AE24" i="1"/>
  <c r="AG24" i="1" s="1"/>
  <c r="AI24" i="1"/>
  <c r="AJ24" i="1" s="1"/>
  <c r="W25" i="1"/>
  <c r="X25" i="1"/>
  <c r="Z25" i="1"/>
  <c r="AA25" i="1"/>
  <c r="AB25" i="1"/>
  <c r="AD25" i="1" s="1"/>
  <c r="AE25" i="1"/>
  <c r="AG25" i="1" s="1"/>
  <c r="AI25" i="1"/>
  <c r="AJ25" i="1" s="1"/>
  <c r="W26" i="1"/>
  <c r="X26" i="1"/>
  <c r="Z26" i="1"/>
  <c r="AA26" i="1"/>
  <c r="AB26" i="1"/>
  <c r="AE26" i="1"/>
  <c r="AG26" i="1" s="1"/>
  <c r="W27" i="1"/>
  <c r="X27" i="1"/>
  <c r="Z27" i="1"/>
  <c r="AA27" i="1"/>
  <c r="AB27" i="1"/>
  <c r="AD27" i="1" s="1"/>
  <c r="AE27" i="1"/>
  <c r="AG27" i="1" s="1"/>
  <c r="AI27" i="1"/>
  <c r="AJ27" i="1" s="1"/>
  <c r="W28" i="1"/>
  <c r="X28" i="1"/>
  <c r="Z28" i="1"/>
  <c r="AA28" i="1"/>
  <c r="AB28" i="1"/>
  <c r="AD28" i="1" s="1"/>
  <c r="AE28" i="1"/>
  <c r="AG28" i="1" s="1"/>
  <c r="AI28" i="1"/>
  <c r="AJ28" i="1" s="1"/>
  <c r="W29" i="1"/>
  <c r="AC29" i="1" s="1"/>
  <c r="X29" i="1"/>
  <c r="Z29" i="1"/>
  <c r="AA29" i="1"/>
  <c r="AB29" i="1"/>
  <c r="AE29" i="1"/>
  <c r="AG29" i="1" s="1"/>
  <c r="W30" i="1"/>
  <c r="X30" i="1"/>
  <c r="Z30" i="1"/>
  <c r="AB30" i="1"/>
  <c r="AE30" i="1"/>
  <c r="AF30" i="1" s="1"/>
  <c r="W31" i="1"/>
  <c r="X31" i="1"/>
  <c r="Z31" i="1"/>
  <c r="AB31" i="1"/>
  <c r="AD31" i="1" s="1"/>
  <c r="AE31" i="1"/>
  <c r="AF31" i="1" s="1"/>
  <c r="W32" i="1"/>
  <c r="X32" i="1"/>
  <c r="Z32" i="1"/>
  <c r="AB32" i="1"/>
  <c r="AC32" i="1"/>
  <c r="AE32" i="1"/>
  <c r="AF32" i="1"/>
  <c r="AA32" i="1" s="1"/>
  <c r="W33" i="1"/>
  <c r="X33" i="1"/>
  <c r="Z33" i="1"/>
  <c r="AB33" i="1"/>
  <c r="AC33" i="1"/>
  <c r="AE33" i="1"/>
  <c r="AF33" i="1"/>
  <c r="W34" i="1"/>
  <c r="X34" i="1"/>
  <c r="Z34" i="1"/>
  <c r="AB34" i="1"/>
  <c r="AE34" i="1"/>
  <c r="AF34" i="1" s="1"/>
  <c r="AA34" i="1" s="1"/>
  <c r="W35" i="1"/>
  <c r="X35" i="1"/>
  <c r="Z35" i="1"/>
  <c r="AA35" i="1"/>
  <c r="AB35" i="1"/>
  <c r="AD35" i="1" s="1"/>
  <c r="AE35" i="1"/>
  <c r="AG35" i="1" s="1"/>
  <c r="AI35" i="1"/>
  <c r="AJ35" i="1" s="1"/>
  <c r="W36" i="1"/>
  <c r="AC36" i="1" s="1"/>
  <c r="X36" i="1"/>
  <c r="Z36" i="1"/>
  <c r="AB36" i="1"/>
  <c r="AE36" i="1"/>
  <c r="AF36" i="1"/>
  <c r="AA36" i="1" s="1"/>
  <c r="W37" i="1"/>
  <c r="X37" i="1"/>
  <c r="Z37" i="1"/>
  <c r="AB37" i="1"/>
  <c r="AE37" i="1"/>
  <c r="AF37" i="1"/>
  <c r="AA37" i="1" s="1"/>
  <c r="W38" i="1"/>
  <c r="X38" i="1"/>
  <c r="Z38" i="1"/>
  <c r="AA38" i="1"/>
  <c r="AB38" i="1"/>
  <c r="AD38" i="1" s="1"/>
  <c r="AE38" i="1"/>
  <c r="AG38" i="1" s="1"/>
  <c r="AI38" i="1"/>
  <c r="AJ38" i="1" s="1"/>
  <c r="W39" i="1"/>
  <c r="X39" i="1"/>
  <c r="Z39" i="1"/>
  <c r="AB39" i="1"/>
  <c r="AE39" i="1"/>
  <c r="AF39" i="1" s="1"/>
  <c r="AA39" i="1" s="1"/>
  <c r="W40" i="1"/>
  <c r="X40" i="1"/>
  <c r="Z40" i="1"/>
  <c r="AB40" i="1"/>
  <c r="AD40" i="1" s="1"/>
  <c r="AE40" i="1"/>
  <c r="AF40" i="1" s="1"/>
  <c r="AG40" i="1" s="1"/>
  <c r="W41" i="1"/>
  <c r="X41" i="1"/>
  <c r="Z41" i="1"/>
  <c r="AB41" i="1"/>
  <c r="AD41" i="1" s="1"/>
  <c r="AE41" i="1"/>
  <c r="AF41" i="1" s="1"/>
  <c r="W42" i="1"/>
  <c r="X42" i="1"/>
  <c r="Z42" i="1"/>
  <c r="AB42" i="1"/>
  <c r="AE42" i="1"/>
  <c r="AF42" i="1" s="1"/>
  <c r="AG42" i="1" s="1"/>
  <c r="W43" i="1"/>
  <c r="X43" i="1"/>
  <c r="Z43" i="1"/>
  <c r="AA43" i="1"/>
  <c r="AB43" i="1"/>
  <c r="AE43" i="1"/>
  <c r="AG43" i="1" s="1"/>
  <c r="W44" i="1"/>
  <c r="AC44" i="1" s="1"/>
  <c r="X44" i="1"/>
  <c r="Z44" i="1"/>
  <c r="AB44" i="1"/>
  <c r="AE44" i="1"/>
  <c r="AF44" i="1"/>
  <c r="W45" i="1"/>
  <c r="AC45" i="1" s="1"/>
  <c r="X45" i="1"/>
  <c r="Z45" i="1"/>
  <c r="AA45" i="1"/>
  <c r="AB45" i="1"/>
  <c r="AE45" i="1"/>
  <c r="AG45" i="1" s="1"/>
  <c r="W46" i="1"/>
  <c r="X46" i="1"/>
  <c r="Z46" i="1"/>
  <c r="AB46" i="1"/>
  <c r="AE46" i="1"/>
  <c r="AF46" i="1"/>
  <c r="W47" i="1"/>
  <c r="X47" i="1"/>
  <c r="Z47" i="1"/>
  <c r="AB47" i="1"/>
  <c r="AD47" i="1" s="1"/>
  <c r="AE47" i="1"/>
  <c r="AF47" i="1" s="1"/>
  <c r="AA47" i="1" s="1"/>
  <c r="W48" i="1"/>
  <c r="X48" i="1"/>
  <c r="Z48" i="1"/>
  <c r="AA48" i="1"/>
  <c r="AB48" i="1"/>
  <c r="AE48" i="1"/>
  <c r="AG48" i="1" s="1"/>
  <c r="W49" i="1"/>
  <c r="X49" i="1"/>
  <c r="Z49" i="1"/>
  <c r="AB49" i="1"/>
  <c r="AE49" i="1"/>
  <c r="AF49" i="1" s="1"/>
  <c r="AG49" i="1" s="1"/>
  <c r="W50" i="1"/>
  <c r="X50" i="1"/>
  <c r="Z50" i="1"/>
  <c r="AB50" i="1"/>
  <c r="AE50" i="1"/>
  <c r="AF50" i="1" s="1"/>
  <c r="AG50" i="1" s="1"/>
  <c r="W51" i="1"/>
  <c r="X51" i="1"/>
  <c r="Z51" i="1"/>
  <c r="AB51" i="1"/>
  <c r="AE51" i="1"/>
  <c r="AF51" i="1" s="1"/>
  <c r="AA51" i="1" s="1"/>
  <c r="W52" i="1"/>
  <c r="X52" i="1"/>
  <c r="Z52" i="1"/>
  <c r="AA52" i="1"/>
  <c r="AB52" i="1"/>
  <c r="AD52" i="1" s="1"/>
  <c r="AE52" i="1"/>
  <c r="AG52" i="1" s="1"/>
  <c r="AI52" i="1"/>
  <c r="AJ52" i="1" s="1"/>
  <c r="W53" i="1"/>
  <c r="X53" i="1"/>
  <c r="Z53" i="1"/>
  <c r="AA53" i="1"/>
  <c r="AB53" i="1"/>
  <c r="AD53" i="1" s="1"/>
  <c r="AE53" i="1"/>
  <c r="AG53" i="1" s="1"/>
  <c r="AI53" i="1"/>
  <c r="AJ53" i="1" s="1"/>
  <c r="W54" i="1"/>
  <c r="X54" i="1"/>
  <c r="Z54" i="1"/>
  <c r="AB54" i="1"/>
  <c r="AE54" i="1"/>
  <c r="AF54" i="1" s="1"/>
  <c r="AG54" i="1" s="1"/>
  <c r="W55" i="1"/>
  <c r="X55" i="1"/>
  <c r="Z55" i="1"/>
  <c r="AB55" i="1"/>
  <c r="AC55" i="1"/>
  <c r="AE55" i="1"/>
  <c r="AF55" i="1" s="1"/>
  <c r="W56" i="1"/>
  <c r="X56" i="1"/>
  <c r="Z56" i="1"/>
  <c r="AB56" i="1"/>
  <c r="AD56" i="1" s="1"/>
  <c r="AE56" i="1"/>
  <c r="AF56" i="1" s="1"/>
  <c r="W57" i="1"/>
  <c r="X57" i="1"/>
  <c r="Z57" i="1"/>
  <c r="AB57" i="1"/>
  <c r="AE57" i="1"/>
  <c r="AF57" i="1" s="1"/>
  <c r="AA57" i="1" s="1"/>
  <c r="W58" i="1"/>
  <c r="X58" i="1"/>
  <c r="Z58" i="1"/>
  <c r="AB58" i="1"/>
  <c r="AE58" i="1"/>
  <c r="AF58" i="1" s="1"/>
  <c r="AG58" i="1" s="1"/>
  <c r="W59" i="1"/>
  <c r="X59" i="1"/>
  <c r="Z59" i="1"/>
  <c r="AA59" i="1"/>
  <c r="AB59" i="1"/>
  <c r="AD59" i="1" s="1"/>
  <c r="AE59" i="1"/>
  <c r="AG59" i="1" s="1"/>
  <c r="AI59" i="1"/>
  <c r="AJ59" i="1" s="1"/>
  <c r="W60" i="1"/>
  <c r="X60" i="1"/>
  <c r="Z60" i="1"/>
  <c r="AB60" i="1"/>
  <c r="AE60" i="1"/>
  <c r="AF60" i="1" s="1"/>
  <c r="AA60" i="1" s="1"/>
  <c r="W61" i="1"/>
  <c r="X61" i="1"/>
  <c r="Z61" i="1"/>
  <c r="AB61" i="1"/>
  <c r="AE61" i="1"/>
  <c r="AF61" i="1" s="1"/>
  <c r="AG61" i="1" s="1"/>
  <c r="W62" i="1"/>
  <c r="X62" i="1"/>
  <c r="Z62" i="1"/>
  <c r="AB62" i="1"/>
  <c r="AE62" i="1"/>
  <c r="AF62" i="1" s="1"/>
  <c r="AG62" i="1" s="1"/>
  <c r="W63" i="1"/>
  <c r="X63" i="1"/>
  <c r="Z63" i="1"/>
  <c r="AA63" i="1"/>
  <c r="AB63" i="1"/>
  <c r="AD63" i="1" s="1"/>
  <c r="AE63" i="1"/>
  <c r="AG63" i="1" s="1"/>
  <c r="AI63" i="1"/>
  <c r="AJ63" i="1" s="1"/>
  <c r="W64" i="1"/>
  <c r="X64" i="1"/>
  <c r="Z64" i="1"/>
  <c r="AA64" i="1"/>
  <c r="AB64" i="1"/>
  <c r="AE64" i="1"/>
  <c r="AG64" i="1" s="1"/>
  <c r="W65" i="1"/>
  <c r="X65" i="1"/>
  <c r="Z65" i="1"/>
  <c r="AB65" i="1"/>
  <c r="AE65" i="1"/>
  <c r="AF65" i="1" s="1"/>
  <c r="AG65" i="1" s="1"/>
  <c r="W66" i="1"/>
  <c r="X66" i="1"/>
  <c r="Z66" i="1"/>
  <c r="AB66" i="1"/>
  <c r="AE66" i="1"/>
  <c r="AF66" i="1" s="1"/>
  <c r="AA66" i="1" s="1"/>
  <c r="W67" i="1"/>
  <c r="X67" i="1"/>
  <c r="Z67" i="1"/>
  <c r="AB67" i="1"/>
  <c r="AE67" i="1"/>
  <c r="AF67" i="1"/>
  <c r="W68" i="1"/>
  <c r="X68" i="1"/>
  <c r="Z68" i="1"/>
  <c r="AA68" i="1"/>
  <c r="AB68" i="1"/>
  <c r="AE68" i="1"/>
  <c r="AG68" i="1" s="1"/>
  <c r="W69" i="1"/>
  <c r="X69" i="1"/>
  <c r="Z69" i="1"/>
  <c r="AB69" i="1"/>
  <c r="AE69" i="1"/>
  <c r="AF69" i="1"/>
  <c r="AA69" i="1" s="1"/>
  <c r="W70" i="1"/>
  <c r="AC70" i="1" s="1"/>
  <c r="X70" i="1"/>
  <c r="Z70" i="1"/>
  <c r="AB70" i="1"/>
  <c r="AE70" i="1"/>
  <c r="AF70" i="1"/>
  <c r="AA70" i="1" s="1"/>
  <c r="W71" i="1"/>
  <c r="X71" i="1"/>
  <c r="Z71" i="1"/>
  <c r="AB71" i="1"/>
  <c r="AE71" i="1"/>
  <c r="AF71" i="1"/>
  <c r="AA71" i="1" s="1"/>
  <c r="W72" i="1"/>
  <c r="AC72" i="1" s="1"/>
  <c r="X72" i="1"/>
  <c r="Z72" i="1"/>
  <c r="AB72" i="1"/>
  <c r="AE72" i="1"/>
  <c r="AF72" i="1"/>
  <c r="AA72" i="1" s="1"/>
  <c r="W73" i="1"/>
  <c r="X73" i="1"/>
  <c r="Z73" i="1"/>
  <c r="AA73" i="1"/>
  <c r="AB73" i="1"/>
  <c r="AE73" i="1"/>
  <c r="AG73" i="1" s="1"/>
  <c r="W74" i="1"/>
  <c r="X74" i="1"/>
  <c r="Z74" i="1"/>
  <c r="AB74" i="1"/>
  <c r="AE74" i="1"/>
  <c r="AF74" i="1"/>
  <c r="AA74" i="1" s="1"/>
  <c r="W75" i="1"/>
  <c r="X75" i="1"/>
  <c r="Z75" i="1"/>
  <c r="AB75" i="1"/>
  <c r="AE75" i="1"/>
  <c r="AF75" i="1"/>
  <c r="AA75" i="1" s="1"/>
  <c r="W76" i="1"/>
  <c r="X76" i="1"/>
  <c r="Z76" i="1"/>
  <c r="AB76" i="1"/>
  <c r="AE76" i="1"/>
  <c r="AF76" i="1"/>
  <c r="AA76" i="1" s="1"/>
  <c r="W77" i="1"/>
  <c r="X77" i="1"/>
  <c r="Z77" i="1"/>
  <c r="AB77" i="1"/>
  <c r="AE77" i="1"/>
  <c r="AF77" i="1"/>
  <c r="W78" i="1"/>
  <c r="X78" i="1"/>
  <c r="Z78" i="1"/>
  <c r="AB78" i="1"/>
  <c r="AD78" i="1" s="1"/>
  <c r="AE78" i="1"/>
  <c r="AF78" i="1"/>
  <c r="AA78" i="1" s="1"/>
  <c r="W79" i="1"/>
  <c r="AC79" i="1" s="1"/>
  <c r="AI79" i="1" s="1"/>
  <c r="AJ79" i="1" s="1"/>
  <c r="X79" i="1"/>
  <c r="Z79" i="1"/>
  <c r="AA79" i="1"/>
  <c r="AB79" i="1"/>
  <c r="AE79" i="1"/>
  <c r="AG79" i="1" s="1"/>
  <c r="W80" i="1"/>
  <c r="AC80" i="1" s="1"/>
  <c r="AI80" i="1" s="1"/>
  <c r="AJ80" i="1" s="1"/>
  <c r="X80" i="1"/>
  <c r="Z80" i="1"/>
  <c r="AA80" i="1"/>
  <c r="AB80" i="1"/>
  <c r="AE80" i="1"/>
  <c r="AG80" i="1" s="1"/>
  <c r="W81" i="1"/>
  <c r="X81" i="1"/>
  <c r="Z81" i="1"/>
  <c r="AB81" i="1"/>
  <c r="AD81" i="1" s="1"/>
  <c r="AE81" i="1"/>
  <c r="AF81" i="1" s="1"/>
  <c r="AI81" i="1" s="1"/>
  <c r="AJ81" i="1" s="1"/>
  <c r="W82" i="1"/>
  <c r="X82" i="1"/>
  <c r="Z82" i="1"/>
  <c r="AA82" i="1"/>
  <c r="AB82" i="1"/>
  <c r="AE82" i="1"/>
  <c r="AG82" i="1" s="1"/>
  <c r="W83" i="1"/>
  <c r="X83" i="1"/>
  <c r="Z83" i="1"/>
  <c r="AB83" i="1"/>
  <c r="AD83" i="1" s="1"/>
  <c r="AE83" i="1"/>
  <c r="AF83" i="1" s="1"/>
  <c r="W84" i="1"/>
  <c r="X84" i="1"/>
  <c r="Z84" i="1"/>
  <c r="AB84" i="1"/>
  <c r="AE84" i="1"/>
  <c r="AF84" i="1" s="1"/>
  <c r="W85" i="1"/>
  <c r="X85" i="1"/>
  <c r="Z85" i="1"/>
  <c r="AB85" i="1"/>
  <c r="AE85" i="1"/>
  <c r="AF85" i="1" s="1"/>
  <c r="AG85" i="1" s="1"/>
  <c r="W86" i="1"/>
  <c r="X86" i="1"/>
  <c r="Z86" i="1"/>
  <c r="AA86" i="1"/>
  <c r="AB86" i="1"/>
  <c r="AE86" i="1"/>
  <c r="AG86" i="1" s="1"/>
  <c r="W87" i="1"/>
  <c r="X87" i="1"/>
  <c r="Z87" i="1"/>
  <c r="AA87" i="1"/>
  <c r="AB87" i="1"/>
  <c r="AE87" i="1"/>
  <c r="AG87" i="1" s="1"/>
  <c r="W88" i="1"/>
  <c r="X88" i="1"/>
  <c r="Z88" i="1"/>
  <c r="AB88" i="1"/>
  <c r="AE88" i="1"/>
  <c r="AF88" i="1" s="1"/>
  <c r="W89" i="1"/>
  <c r="X89" i="1"/>
  <c r="Z89" i="1"/>
  <c r="AB89" i="1"/>
  <c r="AE89" i="1"/>
  <c r="AF89" i="1" s="1"/>
  <c r="W90" i="1"/>
  <c r="X90" i="1"/>
  <c r="Z90" i="1"/>
  <c r="AB90" i="1"/>
  <c r="AE90" i="1"/>
  <c r="AF90" i="1" s="1"/>
  <c r="AG90" i="1" s="1"/>
  <c r="W91" i="1"/>
  <c r="AC91" i="1" s="1"/>
  <c r="X91" i="1"/>
  <c r="Z91" i="1"/>
  <c r="AB91" i="1"/>
  <c r="AE91" i="1"/>
  <c r="AF91" i="1" s="1"/>
  <c r="AG91" i="1" s="1"/>
  <c r="W92" i="1"/>
  <c r="X92" i="1"/>
  <c r="Z92" i="1"/>
  <c r="AA92" i="1"/>
  <c r="AB92" i="1"/>
  <c r="AD92" i="1" s="1"/>
  <c r="AE92" i="1"/>
  <c r="AG92" i="1" s="1"/>
  <c r="AI92" i="1"/>
  <c r="AJ92" i="1" s="1"/>
  <c r="W93" i="1"/>
  <c r="X93" i="1"/>
  <c r="Z93" i="1"/>
  <c r="AB93" i="1"/>
  <c r="AD93" i="1" s="1"/>
  <c r="AE93" i="1"/>
  <c r="AF93" i="1"/>
  <c r="W94" i="1"/>
  <c r="X94" i="1"/>
  <c r="Z94" i="1"/>
  <c r="AB94" i="1"/>
  <c r="AE94" i="1"/>
  <c r="AF94" i="1"/>
  <c r="W95" i="1"/>
  <c r="X95" i="1"/>
  <c r="Z95" i="1"/>
  <c r="AA95" i="1"/>
  <c r="AB95" i="1"/>
  <c r="AD95" i="1" s="1"/>
  <c r="AE95" i="1"/>
  <c r="AG95" i="1" s="1"/>
  <c r="AI95" i="1"/>
  <c r="AJ95" i="1" s="1"/>
  <c r="W96" i="1"/>
  <c r="X96" i="1"/>
  <c r="Z96" i="1"/>
  <c r="AB96" i="1"/>
  <c r="AC96" i="1"/>
  <c r="AE96" i="1"/>
  <c r="AF96" i="1"/>
  <c r="W97" i="1"/>
  <c r="X97" i="1"/>
  <c r="Z97" i="1"/>
  <c r="AB97" i="1"/>
  <c r="AE97" i="1"/>
  <c r="AF97" i="1"/>
  <c r="AA97" i="1" s="1"/>
  <c r="W98" i="1"/>
  <c r="X98" i="1"/>
  <c r="Z98" i="1"/>
  <c r="AA98" i="1"/>
  <c r="AB98" i="1"/>
  <c r="AD98" i="1" s="1"/>
  <c r="AE98" i="1"/>
  <c r="AG98" i="1" s="1"/>
  <c r="AI98" i="1"/>
  <c r="AJ98" i="1" s="1"/>
  <c r="W99" i="1"/>
  <c r="X99" i="1"/>
  <c r="Z99" i="1"/>
  <c r="AB99" i="1"/>
  <c r="AE99" i="1"/>
  <c r="AF99" i="1" s="1"/>
  <c r="W100" i="1"/>
  <c r="X100" i="1"/>
  <c r="Z100" i="1"/>
  <c r="AB100" i="1"/>
  <c r="AE100" i="1"/>
  <c r="AF100" i="1" s="1"/>
  <c r="AA100" i="1" s="1"/>
  <c r="W101" i="1"/>
  <c r="X101" i="1"/>
  <c r="Z101" i="1"/>
  <c r="AB101" i="1"/>
  <c r="AD101" i="1" s="1"/>
  <c r="AE101" i="1"/>
  <c r="AF101" i="1"/>
  <c r="AA101" i="1" s="1"/>
  <c r="W102" i="1"/>
  <c r="X102" i="1"/>
  <c r="Z102" i="1"/>
  <c r="AB102" i="1"/>
  <c r="AE102" i="1"/>
  <c r="AF102" i="1"/>
  <c r="W103" i="1"/>
  <c r="X103" i="1"/>
  <c r="Z103" i="1"/>
  <c r="AB103" i="1"/>
  <c r="AE103" i="1"/>
  <c r="AF103" i="1"/>
  <c r="AA103" i="1" s="1"/>
  <c r="W104" i="1"/>
  <c r="X104" i="1"/>
  <c r="Z104" i="1"/>
  <c r="AB104" i="1"/>
  <c r="AE104" i="1"/>
  <c r="AF104" i="1"/>
  <c r="AA104" i="1" s="1"/>
  <c r="W105" i="1"/>
  <c r="X105" i="1"/>
  <c r="Z105" i="1"/>
  <c r="AA105" i="1"/>
  <c r="AB105" i="1"/>
  <c r="AE105" i="1"/>
  <c r="AG105" i="1" s="1"/>
  <c r="W106" i="1"/>
  <c r="X106" i="1"/>
  <c r="Z106" i="1"/>
  <c r="AB106" i="1"/>
  <c r="AE106" i="1"/>
  <c r="AF106" i="1" s="1"/>
  <c r="AA106" i="1" s="1"/>
  <c r="W107" i="1"/>
  <c r="X107" i="1"/>
  <c r="Z107" i="1"/>
  <c r="AB107" i="1"/>
  <c r="AE107" i="1"/>
  <c r="AF107" i="1" s="1"/>
  <c r="AG107" i="1" s="1"/>
  <c r="W108" i="1"/>
  <c r="X108" i="1"/>
  <c r="Z108" i="1"/>
  <c r="AA108" i="1"/>
  <c r="AB108" i="1"/>
  <c r="AE108" i="1"/>
  <c r="AG108" i="1" s="1"/>
  <c r="W109" i="1"/>
  <c r="X109" i="1"/>
  <c r="Z109" i="1"/>
  <c r="AA109" i="1"/>
  <c r="AB109" i="1"/>
  <c r="AD109" i="1" s="1"/>
  <c r="AE109" i="1"/>
  <c r="AG109" i="1" s="1"/>
  <c r="AI109" i="1"/>
  <c r="AJ109" i="1" s="1"/>
  <c r="W110" i="1"/>
  <c r="X110" i="1"/>
  <c r="Z110" i="1"/>
  <c r="AA110" i="1"/>
  <c r="AB110" i="1"/>
  <c r="AD110" i="1" s="1"/>
  <c r="AE110" i="1"/>
  <c r="AG110" i="1" s="1"/>
  <c r="AI110" i="1"/>
  <c r="AJ110" i="1" s="1"/>
  <c r="W111" i="1"/>
  <c r="X111" i="1"/>
  <c r="Z111" i="1"/>
  <c r="AB111" i="1"/>
  <c r="AC111" i="1"/>
  <c r="AE111" i="1"/>
  <c r="AF111" i="1" s="1"/>
  <c r="AG111" i="1" s="1"/>
  <c r="W112" i="1"/>
  <c r="X112" i="1"/>
  <c r="Z112" i="1"/>
  <c r="AB112" i="1"/>
  <c r="AE112" i="1"/>
  <c r="AF112" i="1" s="1"/>
  <c r="AG112" i="1" s="1"/>
  <c r="W113" i="1"/>
  <c r="X113" i="1"/>
  <c r="Z113" i="1"/>
  <c r="AB113" i="1"/>
  <c r="AC113" i="1"/>
  <c r="AE113" i="1"/>
  <c r="AF113" i="1" s="1"/>
  <c r="W114" i="1"/>
  <c r="X114" i="1"/>
  <c r="Z114" i="1"/>
  <c r="AA114" i="1"/>
  <c r="AB114" i="1"/>
  <c r="AE114" i="1"/>
  <c r="AG114" i="1" s="1"/>
  <c r="W115" i="1"/>
  <c r="X115" i="1"/>
  <c r="Z115" i="1"/>
  <c r="AB115" i="1"/>
  <c r="AE115" i="1"/>
  <c r="AF115" i="1" s="1"/>
  <c r="AG115" i="1" s="1"/>
  <c r="W116" i="1"/>
  <c r="X116" i="1"/>
  <c r="Z116" i="1"/>
  <c r="AB116" i="1"/>
  <c r="AE116" i="1"/>
  <c r="AF116" i="1" s="1"/>
  <c r="AG116" i="1" s="1"/>
  <c r="W117" i="1"/>
  <c r="X117" i="1"/>
  <c r="Z117" i="1"/>
  <c r="AA117" i="1"/>
  <c r="AB117" i="1"/>
  <c r="AD117" i="1" s="1"/>
  <c r="AE117" i="1"/>
  <c r="AG117" i="1" s="1"/>
  <c r="AI117" i="1"/>
  <c r="AJ117" i="1" s="1"/>
  <c r="W118" i="1"/>
  <c r="X118" i="1"/>
  <c r="Z118" i="1"/>
  <c r="AA118" i="1"/>
  <c r="AB118" i="1"/>
  <c r="AE118" i="1"/>
  <c r="AG118" i="1" s="1"/>
  <c r="W119" i="1"/>
  <c r="X119" i="1"/>
  <c r="Z119" i="1"/>
  <c r="AA119" i="1"/>
  <c r="AB119" i="1"/>
  <c r="AD119" i="1" s="1"/>
  <c r="AE119" i="1"/>
  <c r="AG119" i="1" s="1"/>
  <c r="AI119" i="1"/>
  <c r="AJ119" i="1" s="1"/>
  <c r="W120" i="1"/>
  <c r="X120" i="1"/>
  <c r="Z120" i="1"/>
  <c r="AB120" i="1"/>
  <c r="AC120" i="1"/>
  <c r="AE120" i="1"/>
  <c r="AF120" i="1"/>
  <c r="AA120" i="1" s="1"/>
  <c r="W121" i="1"/>
  <c r="X121" i="1"/>
  <c r="Z121" i="1"/>
  <c r="AB121" i="1"/>
  <c r="AD121" i="1" s="1"/>
  <c r="AE121" i="1"/>
  <c r="AF121" i="1"/>
  <c r="AA121" i="1" s="1"/>
  <c r="W122" i="1"/>
  <c r="X122" i="1"/>
  <c r="Z122" i="1"/>
  <c r="AB122" i="1"/>
  <c r="AE122" i="1"/>
  <c r="AF122" i="1"/>
  <c r="AA122" i="1" s="1"/>
  <c r="W123" i="1"/>
  <c r="AC123" i="1" s="1"/>
  <c r="X123" i="1"/>
  <c r="Z123" i="1"/>
  <c r="AB123" i="1"/>
  <c r="AE123" i="1"/>
  <c r="AF123" i="1"/>
  <c r="AA123" i="1" s="1"/>
  <c r="W124" i="1"/>
  <c r="X124" i="1"/>
  <c r="Z124" i="1"/>
  <c r="AA124" i="1"/>
  <c r="AB124" i="1"/>
  <c r="AE124" i="1"/>
  <c r="AG124" i="1" s="1"/>
  <c r="W125" i="1"/>
  <c r="X125" i="1"/>
  <c r="Z125" i="1"/>
  <c r="AB125" i="1"/>
  <c r="AE125" i="1"/>
  <c r="AF125" i="1"/>
  <c r="AA125" i="1" s="1"/>
  <c r="W126" i="1"/>
  <c r="X126" i="1"/>
  <c r="Z126" i="1"/>
  <c r="AB126" i="1"/>
  <c r="AD126" i="1" s="1"/>
  <c r="AE126" i="1"/>
  <c r="AF126" i="1" s="1"/>
  <c r="W127" i="1"/>
  <c r="X127" i="1"/>
  <c r="Z127" i="1"/>
  <c r="AA127" i="1"/>
  <c r="AB127" i="1"/>
  <c r="AE127" i="1"/>
  <c r="AG127" i="1" s="1"/>
  <c r="W128" i="1"/>
  <c r="X128" i="1"/>
  <c r="Z128" i="1"/>
  <c r="AB128" i="1"/>
  <c r="AE128" i="1"/>
  <c r="AF128" i="1" s="1"/>
  <c r="AG128" i="1" s="1"/>
  <c r="W129" i="1"/>
  <c r="X129" i="1"/>
  <c r="Z129" i="1"/>
  <c r="AB129" i="1"/>
  <c r="AE129" i="1"/>
  <c r="AF129" i="1" s="1"/>
  <c r="AG129" i="1" s="1"/>
  <c r="W130" i="1"/>
  <c r="X130" i="1"/>
  <c r="Z130" i="1"/>
  <c r="AB130" i="1"/>
  <c r="AC130" i="1"/>
  <c r="AE130" i="1"/>
  <c r="AF130" i="1"/>
  <c r="W131" i="1"/>
  <c r="X131" i="1"/>
  <c r="Z131" i="1"/>
  <c r="AB131" i="1"/>
  <c r="AC131" i="1"/>
  <c r="AE131" i="1"/>
  <c r="AF131" i="1"/>
  <c r="AA131" i="1" s="1"/>
  <c r="W132" i="1"/>
  <c r="X132" i="1"/>
  <c r="Z132" i="1"/>
  <c r="AB132" i="1"/>
  <c r="AE132" i="1"/>
  <c r="AF132" i="1"/>
  <c r="W133" i="1"/>
  <c r="X133" i="1"/>
  <c r="Z133" i="1"/>
  <c r="AB133" i="1"/>
  <c r="AD133" i="1" s="1"/>
  <c r="AE133" i="1"/>
  <c r="AF133" i="1"/>
  <c r="W134" i="1"/>
  <c r="X134" i="1"/>
  <c r="Z134" i="1"/>
  <c r="AB134" i="1"/>
  <c r="AC134" i="1"/>
  <c r="AE134" i="1"/>
  <c r="AF134" i="1"/>
  <c r="AA134" i="1" s="1"/>
  <c r="W135" i="1"/>
  <c r="X135" i="1"/>
  <c r="Z135" i="1"/>
  <c r="AB135" i="1"/>
  <c r="AD135" i="1" s="1"/>
  <c r="AE135" i="1"/>
  <c r="AF135" i="1" s="1"/>
  <c r="AA135" i="1" s="1"/>
  <c r="W136" i="1"/>
  <c r="X136" i="1"/>
  <c r="Z136" i="1"/>
  <c r="AA136" i="1"/>
  <c r="AB136" i="1"/>
  <c r="AE136" i="1"/>
  <c r="AG136" i="1" s="1"/>
  <c r="W137" i="1"/>
  <c r="X137" i="1"/>
  <c r="Z137" i="1"/>
  <c r="AB137" i="1"/>
  <c r="AE137" i="1"/>
  <c r="AF137" i="1" s="1"/>
  <c r="AA137" i="1" s="1"/>
  <c r="W138" i="1"/>
  <c r="X138" i="1"/>
  <c r="Z138" i="1"/>
  <c r="AB138" i="1"/>
  <c r="AE138" i="1"/>
  <c r="AF138" i="1" s="1"/>
  <c r="AG138" i="1" s="1"/>
  <c r="W139" i="1"/>
  <c r="X139" i="1"/>
  <c r="Z139" i="1"/>
  <c r="AA139" i="1"/>
  <c r="AB139" i="1"/>
  <c r="AE139" i="1"/>
  <c r="AG139" i="1" s="1"/>
  <c r="W140" i="1"/>
  <c r="X140" i="1"/>
  <c r="Z140" i="1"/>
  <c r="AA140" i="1"/>
  <c r="AB140" i="1"/>
  <c r="AD140" i="1" s="1"/>
  <c r="AE140" i="1"/>
  <c r="AG140" i="1" s="1"/>
  <c r="AI140" i="1"/>
  <c r="AJ140" i="1" s="1"/>
  <c r="W141" i="1"/>
  <c r="X141" i="1"/>
  <c r="Z141" i="1"/>
  <c r="AA141" i="1"/>
  <c r="AB141" i="1"/>
  <c r="AE141" i="1"/>
  <c r="AG141" i="1" s="1"/>
  <c r="W142" i="1"/>
  <c r="AC142" i="1" s="1"/>
  <c r="AI142" i="1" s="1"/>
  <c r="AJ142" i="1" s="1"/>
  <c r="X142" i="1"/>
  <c r="Z142" i="1"/>
  <c r="AA142" i="1"/>
  <c r="AB142" i="1"/>
  <c r="AE142" i="1"/>
  <c r="AG142" i="1" s="1"/>
  <c r="W143" i="1"/>
  <c r="X143" i="1"/>
  <c r="Z143" i="1"/>
  <c r="AB143" i="1"/>
  <c r="AE143" i="1"/>
  <c r="AF143" i="1" s="1"/>
  <c r="AA143" i="1" s="1"/>
  <c r="W144" i="1"/>
  <c r="X144" i="1"/>
  <c r="Z144" i="1"/>
  <c r="AA144" i="1"/>
  <c r="AB144" i="1"/>
  <c r="AE144" i="1"/>
  <c r="AG144" i="1" s="1"/>
  <c r="W145" i="1"/>
  <c r="X145" i="1"/>
  <c r="Z145" i="1"/>
  <c r="AB145" i="1"/>
  <c r="AE145" i="1"/>
  <c r="AF145" i="1" s="1"/>
  <c r="AA145" i="1" s="1"/>
  <c r="W146" i="1"/>
  <c r="X146" i="1"/>
  <c r="Z146" i="1"/>
  <c r="AA146" i="1"/>
  <c r="AB146" i="1"/>
  <c r="AE146" i="1"/>
  <c r="AG146" i="1" s="1"/>
  <c r="W147" i="1"/>
  <c r="X147" i="1"/>
  <c r="Z147" i="1"/>
  <c r="AB147" i="1"/>
  <c r="AE147" i="1"/>
  <c r="AF147" i="1" s="1"/>
  <c r="AG147" i="1" s="1"/>
  <c r="W148" i="1"/>
  <c r="X148" i="1"/>
  <c r="Z148" i="1"/>
  <c r="AB148" i="1"/>
  <c r="AD148" i="1" s="1"/>
  <c r="AE148" i="1"/>
  <c r="AF148" i="1" s="1"/>
  <c r="AA148" i="1" s="1"/>
  <c r="W149" i="1"/>
  <c r="X149" i="1"/>
  <c r="Z149" i="1"/>
  <c r="AB149" i="1"/>
  <c r="AE149" i="1"/>
  <c r="AF149" i="1" s="1"/>
  <c r="AA149" i="1" s="1"/>
  <c r="W150" i="1"/>
  <c r="X150" i="1"/>
  <c r="Z150" i="1"/>
  <c r="AA150" i="1"/>
  <c r="AB150" i="1"/>
  <c r="AE150" i="1"/>
  <c r="AG150" i="1" s="1"/>
  <c r="W151" i="1"/>
  <c r="X151" i="1"/>
  <c r="Z151" i="1"/>
  <c r="AB151" i="1"/>
  <c r="AE151" i="1"/>
  <c r="AF151" i="1" s="1"/>
  <c r="AG151" i="1" s="1"/>
  <c r="W152" i="1"/>
  <c r="X152" i="1"/>
  <c r="Z152" i="1"/>
  <c r="AB152" i="1"/>
  <c r="AE152" i="1"/>
  <c r="AF152" i="1" s="1"/>
  <c r="AG152" i="1" s="1"/>
  <c r="W153" i="1"/>
  <c r="X153" i="1"/>
  <c r="Z153" i="1"/>
  <c r="AA153" i="1"/>
  <c r="AB153" i="1"/>
  <c r="AE153" i="1"/>
  <c r="AG153" i="1" s="1"/>
  <c r="W154" i="1"/>
  <c r="X154" i="1"/>
  <c r="Z154" i="1"/>
  <c r="AB154" i="1"/>
  <c r="AE154" i="1"/>
  <c r="AF154" i="1" s="1"/>
  <c r="AA154" i="1" s="1"/>
  <c r="W155" i="1"/>
  <c r="X155" i="1"/>
  <c r="Z155" i="1"/>
  <c r="AB155" i="1"/>
  <c r="AE155" i="1"/>
  <c r="AF155" i="1" s="1"/>
  <c r="AA155" i="1" s="1"/>
  <c r="W156" i="1"/>
  <c r="X156" i="1"/>
  <c r="Z156" i="1"/>
  <c r="AB156" i="1"/>
  <c r="AD156" i="1" s="1"/>
  <c r="AE156" i="1"/>
  <c r="AF156" i="1" s="1"/>
  <c r="AA156" i="1" s="1"/>
  <c r="W157" i="1"/>
  <c r="X157" i="1"/>
  <c r="Z157" i="1"/>
  <c r="AA157" i="1"/>
  <c r="AB157" i="1"/>
  <c r="AE157" i="1"/>
  <c r="AG157" i="1" s="1"/>
  <c r="W158" i="1"/>
  <c r="X158" i="1"/>
  <c r="Z158" i="1"/>
  <c r="AB158" i="1"/>
  <c r="AE158" i="1"/>
  <c r="AF158" i="1" s="1"/>
  <c r="AA158" i="1" s="1"/>
  <c r="W159" i="1"/>
  <c r="X159" i="1"/>
  <c r="Z159" i="1"/>
  <c r="AB159" i="1"/>
  <c r="AE159" i="1"/>
  <c r="AF159" i="1" s="1"/>
  <c r="AA159" i="1" s="1"/>
  <c r="W160" i="1"/>
  <c r="X160" i="1"/>
  <c r="Z160" i="1"/>
  <c r="AB160" i="1"/>
  <c r="AE160" i="1"/>
  <c r="AF160" i="1" s="1"/>
  <c r="AA160" i="1" s="1"/>
  <c r="W161" i="1"/>
  <c r="X161" i="1"/>
  <c r="Z161" i="1"/>
  <c r="AB161" i="1"/>
  <c r="AE161" i="1"/>
  <c r="AF161" i="1" s="1"/>
  <c r="AA161" i="1" s="1"/>
  <c r="W162" i="1"/>
  <c r="AC162" i="1" s="1"/>
  <c r="X162" i="1"/>
  <c r="Z162" i="1"/>
  <c r="AB162" i="1"/>
  <c r="AE162" i="1"/>
  <c r="AF162" i="1" s="1"/>
  <c r="AA162" i="1" s="1"/>
  <c r="W163" i="1"/>
  <c r="X163" i="1"/>
  <c r="Z163" i="1"/>
  <c r="AB163" i="1"/>
  <c r="AE163" i="1"/>
  <c r="AF163" i="1" s="1"/>
  <c r="AA163" i="1" s="1"/>
  <c r="W164" i="1"/>
  <c r="X164" i="1"/>
  <c r="Z164" i="1"/>
  <c r="AA164" i="1"/>
  <c r="AB164" i="1"/>
  <c r="AD164" i="1" s="1"/>
  <c r="AE164" i="1"/>
  <c r="AG164" i="1" s="1"/>
  <c r="AI164" i="1"/>
  <c r="AJ164" i="1" s="1"/>
  <c r="W165" i="1"/>
  <c r="X165" i="1"/>
  <c r="Z165" i="1"/>
  <c r="AA165" i="1"/>
  <c r="AB165" i="1"/>
  <c r="AE165" i="1"/>
  <c r="AG165" i="1" s="1"/>
  <c r="W166" i="1"/>
  <c r="X166" i="1"/>
  <c r="Z166" i="1"/>
  <c r="AB166" i="1"/>
  <c r="AD166" i="1" s="1"/>
  <c r="AE166" i="1"/>
  <c r="AF166" i="1"/>
  <c r="W167" i="1"/>
  <c r="X167" i="1"/>
  <c r="Z167" i="1"/>
  <c r="AA167" i="1"/>
  <c r="AB167" i="1"/>
  <c r="AE167" i="1"/>
  <c r="AG167" i="1" s="1"/>
  <c r="W168" i="1"/>
  <c r="X168" i="1"/>
  <c r="Z168" i="1"/>
  <c r="AB168" i="1"/>
  <c r="AD168" i="1" s="1"/>
  <c r="AE168" i="1"/>
  <c r="AF168" i="1"/>
  <c r="W169" i="1"/>
  <c r="X169" i="1"/>
  <c r="Z169" i="1"/>
  <c r="AA169" i="1"/>
  <c r="AB169" i="1"/>
  <c r="AE169" i="1"/>
  <c r="AG169" i="1" s="1"/>
  <c r="W170" i="1"/>
  <c r="X170" i="1"/>
  <c r="Z170" i="1"/>
  <c r="AB170" i="1"/>
  <c r="AE170" i="1"/>
  <c r="AF170" i="1"/>
  <c r="AA170" i="1" s="1"/>
  <c r="W171" i="1"/>
  <c r="X171" i="1"/>
  <c r="Z171" i="1"/>
  <c r="AB171" i="1"/>
  <c r="AE171" i="1"/>
  <c r="AF171" i="1"/>
  <c r="AA171" i="1" s="1"/>
  <c r="W172" i="1"/>
  <c r="X172" i="1"/>
  <c r="Z172" i="1"/>
  <c r="AA172" i="1"/>
  <c r="AB172" i="1"/>
  <c r="AD172" i="1" s="1"/>
  <c r="AE172" i="1"/>
  <c r="AG172" i="1" s="1"/>
  <c r="AI172" i="1"/>
  <c r="AJ172" i="1" s="1"/>
  <c r="W173" i="1"/>
  <c r="X173" i="1"/>
  <c r="Z173" i="1"/>
  <c r="AB173" i="1"/>
  <c r="AE173" i="1"/>
  <c r="AF173" i="1" s="1"/>
  <c r="W174" i="1"/>
  <c r="X174" i="1"/>
  <c r="Z174" i="1"/>
  <c r="AB174" i="1"/>
  <c r="AD174" i="1" s="1"/>
  <c r="AE174" i="1"/>
  <c r="AF174" i="1" s="1"/>
  <c r="W175" i="1"/>
  <c r="X175" i="1"/>
  <c r="Z175" i="1"/>
  <c r="AB175" i="1"/>
  <c r="AE175" i="1"/>
  <c r="AF175" i="1" s="1"/>
  <c r="AA175" i="1" s="1"/>
  <c r="W176" i="1"/>
  <c r="X176" i="1"/>
  <c r="Z176" i="1"/>
  <c r="AA176" i="1"/>
  <c r="AB176" i="1"/>
  <c r="AE176" i="1"/>
  <c r="AG176" i="1" s="1"/>
  <c r="W177" i="1"/>
  <c r="X177" i="1"/>
  <c r="Z177" i="1"/>
  <c r="AB177" i="1"/>
  <c r="AE177" i="1"/>
  <c r="AF177" i="1" s="1"/>
  <c r="AG177" i="1" s="1"/>
  <c r="W178" i="1"/>
  <c r="X178" i="1"/>
  <c r="Z178" i="1"/>
  <c r="AB178" i="1"/>
  <c r="AC178" i="1"/>
  <c r="AE178" i="1"/>
  <c r="AF178" i="1"/>
  <c r="AA178" i="1" s="1"/>
  <c r="W179" i="1"/>
  <c r="X179" i="1"/>
  <c r="Z179" i="1"/>
  <c r="AA179" i="1"/>
  <c r="AB179" i="1"/>
  <c r="AE179" i="1"/>
  <c r="AG179" i="1" s="1"/>
  <c r="W180" i="1"/>
  <c r="X180" i="1"/>
  <c r="Z180" i="1"/>
  <c r="AB180" i="1"/>
  <c r="AE180" i="1"/>
  <c r="AF180" i="1"/>
  <c r="W181" i="1"/>
  <c r="X181" i="1"/>
  <c r="Z181" i="1"/>
  <c r="AA181" i="1"/>
  <c r="AB181" i="1"/>
  <c r="AE181" i="1"/>
  <c r="AG181" i="1" s="1"/>
  <c r="W182" i="1"/>
  <c r="X182" i="1"/>
  <c r="Z182" i="1"/>
  <c r="AB182" i="1"/>
  <c r="AC182" i="1"/>
  <c r="AE182" i="1"/>
  <c r="AF182" i="1"/>
  <c r="W183" i="1"/>
  <c r="X183" i="1"/>
  <c r="Z183" i="1"/>
  <c r="AA183" i="1"/>
  <c r="AB183" i="1"/>
  <c r="AE183" i="1"/>
  <c r="AG183" i="1" s="1"/>
  <c r="W184" i="1"/>
  <c r="X184" i="1"/>
  <c r="Z184" i="1"/>
  <c r="AB184" i="1"/>
  <c r="AE184" i="1"/>
  <c r="AF184" i="1" s="1"/>
  <c r="W185" i="1"/>
  <c r="X185" i="1"/>
  <c r="Z185" i="1"/>
  <c r="AA185" i="1"/>
  <c r="AB185" i="1"/>
  <c r="AD185" i="1" s="1"/>
  <c r="AE185" i="1"/>
  <c r="AG185" i="1" s="1"/>
  <c r="AI185" i="1"/>
  <c r="AJ185" i="1" s="1"/>
  <c r="W186" i="1"/>
  <c r="AC186" i="1" s="1"/>
  <c r="X186" i="1"/>
  <c r="Z186" i="1"/>
  <c r="AB186" i="1"/>
  <c r="AE186" i="1"/>
  <c r="AF186" i="1"/>
  <c r="AA186" i="1" s="1"/>
  <c r="W187" i="1"/>
  <c r="X187" i="1"/>
  <c r="Z187" i="1"/>
  <c r="AB187" i="1"/>
  <c r="AE187" i="1"/>
  <c r="AF187" i="1"/>
  <c r="AA187" i="1" s="1"/>
  <c r="W188" i="1"/>
  <c r="X188" i="1"/>
  <c r="Z188" i="1"/>
  <c r="AB188" i="1"/>
  <c r="AE188" i="1"/>
  <c r="AF188" i="1"/>
  <c r="AA188" i="1" s="1"/>
  <c r="W189" i="1"/>
  <c r="X189" i="1"/>
  <c r="Z189" i="1"/>
  <c r="AA189" i="1"/>
  <c r="AB189" i="1"/>
  <c r="AE189" i="1"/>
  <c r="AG189" i="1" s="1"/>
  <c r="W190" i="1"/>
  <c r="AC190" i="1" s="1"/>
  <c r="X190" i="1"/>
  <c r="Z190" i="1"/>
  <c r="AB190" i="1"/>
  <c r="AE190" i="1"/>
  <c r="AF190" i="1"/>
  <c r="W191" i="1"/>
  <c r="X191" i="1"/>
  <c r="Z191" i="1"/>
  <c r="AB191" i="1"/>
  <c r="AE191" i="1"/>
  <c r="AF191" i="1"/>
  <c r="W192" i="1"/>
  <c r="X192" i="1"/>
  <c r="Z192" i="1"/>
  <c r="AB192" i="1"/>
  <c r="AC192" i="1"/>
  <c r="AE192" i="1"/>
  <c r="AF192" i="1"/>
  <c r="AA192" i="1" s="1"/>
  <c r="W193" i="1"/>
  <c r="X193" i="1"/>
  <c r="Z193" i="1"/>
  <c r="AB193" i="1"/>
  <c r="AE193" i="1"/>
  <c r="AF193" i="1"/>
  <c r="AA193" i="1" s="1"/>
  <c r="W194" i="1"/>
  <c r="X194" i="1"/>
  <c r="Z194" i="1"/>
  <c r="AB194" i="1"/>
  <c r="AE194" i="1"/>
  <c r="AF194" i="1"/>
  <c r="W195" i="1"/>
  <c r="X195" i="1"/>
  <c r="Z195" i="1"/>
  <c r="AB195" i="1"/>
  <c r="AE195" i="1"/>
  <c r="AF195" i="1"/>
  <c r="AA195" i="1" s="1"/>
  <c r="W196" i="1"/>
  <c r="X196" i="1"/>
  <c r="Z196" i="1"/>
  <c r="AB196" i="1"/>
  <c r="AE196" i="1"/>
  <c r="AF196" i="1" s="1"/>
  <c r="AG196" i="1" s="1"/>
  <c r="W197" i="1"/>
  <c r="X197" i="1"/>
  <c r="Z197" i="1"/>
  <c r="AA197" i="1"/>
  <c r="AB197" i="1"/>
  <c r="AE197" i="1"/>
  <c r="AG197" i="1" s="1"/>
  <c r="W198" i="1"/>
  <c r="X198" i="1"/>
  <c r="Z198" i="1"/>
  <c r="AB198" i="1"/>
  <c r="AD198" i="1" s="1"/>
  <c r="AE198" i="1"/>
  <c r="AF198" i="1" s="1"/>
  <c r="W199" i="1"/>
  <c r="X199" i="1"/>
  <c r="Z199" i="1"/>
  <c r="AB199" i="1"/>
  <c r="AE199" i="1"/>
  <c r="AF199" i="1" s="1"/>
  <c r="AG199" i="1" s="1"/>
  <c r="W200" i="1"/>
  <c r="X200" i="1"/>
  <c r="Z200" i="1"/>
  <c r="AA200" i="1"/>
  <c r="AB200" i="1"/>
  <c r="AE200" i="1"/>
  <c r="AG200" i="1" s="1"/>
  <c r="W201" i="1"/>
  <c r="X201" i="1"/>
  <c r="Z201" i="1"/>
  <c r="AB201" i="1"/>
  <c r="AE201" i="1"/>
  <c r="AF201" i="1" s="1"/>
  <c r="W202" i="1"/>
  <c r="X202" i="1"/>
  <c r="Z202" i="1"/>
  <c r="AB202" i="1"/>
  <c r="AD202" i="1" s="1"/>
  <c r="AE202" i="1"/>
  <c r="AF202" i="1" s="1"/>
  <c r="AG202" i="1" s="1"/>
  <c r="W203" i="1"/>
  <c r="X203" i="1"/>
  <c r="Z203" i="1"/>
  <c r="AA203" i="1"/>
  <c r="AB203" i="1"/>
  <c r="AE203" i="1"/>
  <c r="AG203" i="1" s="1"/>
  <c r="W204" i="1"/>
  <c r="X204" i="1"/>
  <c r="Z204" i="1"/>
  <c r="AB204" i="1"/>
  <c r="AE204" i="1"/>
  <c r="AF204" i="1" s="1"/>
  <c r="AA204" i="1" s="1"/>
  <c r="W205" i="1"/>
  <c r="X205" i="1"/>
  <c r="Z205" i="1"/>
  <c r="AB205" i="1"/>
  <c r="AD205" i="1" s="1"/>
  <c r="AE205" i="1"/>
  <c r="AF205" i="1"/>
  <c r="AA205" i="1" s="1"/>
  <c r="W206" i="1"/>
  <c r="X206" i="1"/>
  <c r="Z206" i="1"/>
  <c r="AA206" i="1"/>
  <c r="AB206" i="1"/>
  <c r="AE206" i="1"/>
  <c r="AG206" i="1" s="1"/>
  <c r="W207" i="1"/>
  <c r="X207" i="1"/>
  <c r="Z207" i="1"/>
  <c r="AB207" i="1"/>
  <c r="AE207" i="1"/>
  <c r="AF207" i="1"/>
  <c r="AA207" i="1" s="1"/>
  <c r="W208" i="1"/>
  <c r="X208" i="1"/>
  <c r="Z208" i="1"/>
  <c r="AA208" i="1"/>
  <c r="AB208" i="1"/>
  <c r="AD208" i="1" s="1"/>
  <c r="AE208" i="1"/>
  <c r="AG208" i="1" s="1"/>
  <c r="AI208" i="1"/>
  <c r="AJ208" i="1" s="1"/>
  <c r="W209" i="1"/>
  <c r="X209" i="1"/>
  <c r="Z209" i="1"/>
  <c r="AA209" i="1"/>
  <c r="AB209" i="1"/>
  <c r="AE209" i="1"/>
  <c r="AG209" i="1" s="1"/>
  <c r="W210" i="1"/>
  <c r="AC210" i="1" s="1"/>
  <c r="X210" i="1"/>
  <c r="Z210" i="1"/>
  <c r="AA210" i="1"/>
  <c r="AB210" i="1"/>
  <c r="AE210" i="1"/>
  <c r="AG210" i="1" s="1"/>
  <c r="W211" i="1"/>
  <c r="X211" i="1"/>
  <c r="Z211" i="1"/>
  <c r="AB211" i="1"/>
  <c r="AE211" i="1"/>
  <c r="AF211" i="1" s="1"/>
  <c r="AG211" i="1" s="1"/>
  <c r="W212" i="1"/>
  <c r="X212" i="1"/>
  <c r="Z212" i="1"/>
  <c r="AB212" i="1"/>
  <c r="AD212" i="1" s="1"/>
  <c r="AE212" i="1"/>
  <c r="AF212" i="1" s="1"/>
  <c r="W213" i="1"/>
  <c r="X213" i="1"/>
  <c r="Z213" i="1"/>
  <c r="AA213" i="1"/>
  <c r="AB213" i="1"/>
  <c r="AE213" i="1"/>
  <c r="AG213" i="1" s="1"/>
  <c r="W214" i="1"/>
  <c r="X214" i="1"/>
  <c r="Z214" i="1"/>
  <c r="AB214" i="1"/>
  <c r="AC214" i="1"/>
  <c r="AE214" i="1"/>
  <c r="AF214" i="1" s="1"/>
  <c r="AA214" i="1" s="1"/>
  <c r="W215" i="1"/>
  <c r="X215" i="1"/>
  <c r="Z215" i="1"/>
  <c r="AB215" i="1"/>
  <c r="AE215" i="1"/>
  <c r="AF215" i="1" s="1"/>
  <c r="W216" i="1"/>
  <c r="X216" i="1"/>
  <c r="Z216" i="1"/>
  <c r="AB216" i="1"/>
  <c r="AD216" i="1" s="1"/>
  <c r="AE216" i="1"/>
  <c r="AF216" i="1"/>
  <c r="AA216" i="1" s="1"/>
  <c r="W217" i="1"/>
  <c r="X217" i="1"/>
  <c r="Z217" i="1"/>
  <c r="AB217" i="1"/>
  <c r="AD217" i="1" s="1"/>
  <c r="AE217" i="1"/>
  <c r="AF217" i="1"/>
  <c r="W218" i="1"/>
  <c r="X218" i="1"/>
  <c r="Z218" i="1"/>
  <c r="AA218" i="1"/>
  <c r="AB218" i="1"/>
  <c r="AE218" i="1"/>
  <c r="AG218" i="1" s="1"/>
  <c r="W219" i="1"/>
  <c r="X219" i="1"/>
  <c r="Z219" i="1"/>
  <c r="AA219" i="1"/>
  <c r="AB219" i="1"/>
  <c r="AE219" i="1"/>
  <c r="AG219" i="1" s="1"/>
  <c r="W220" i="1"/>
  <c r="X220" i="1"/>
  <c r="Z220" i="1"/>
  <c r="AA220" i="1"/>
  <c r="AB220" i="1"/>
  <c r="AE220" i="1"/>
  <c r="AG220" i="1" s="1"/>
  <c r="W221" i="1"/>
  <c r="X221" i="1"/>
  <c r="Z221" i="1"/>
  <c r="AB221" i="1"/>
  <c r="AE221" i="1"/>
  <c r="AF221" i="1"/>
  <c r="AA221" i="1" s="1"/>
  <c r="W222" i="1"/>
  <c r="X222" i="1"/>
  <c r="Z222" i="1"/>
  <c r="AB222" i="1"/>
  <c r="AC222" i="1"/>
  <c r="AE222" i="1"/>
  <c r="AF222" i="1"/>
  <c r="AA222" i="1" s="1"/>
  <c r="W223" i="1"/>
  <c r="X223" i="1"/>
  <c r="Z223" i="1"/>
  <c r="AA223" i="1"/>
  <c r="AB223" i="1"/>
  <c r="AD223" i="1" s="1"/>
  <c r="AE223" i="1"/>
  <c r="AG223" i="1" s="1"/>
  <c r="AI223" i="1"/>
  <c r="AJ223" i="1" s="1"/>
  <c r="W224" i="1"/>
  <c r="AC224" i="1" s="1"/>
  <c r="X224" i="1"/>
  <c r="Z224" i="1"/>
  <c r="AB224" i="1"/>
  <c r="AE224" i="1"/>
  <c r="AF224" i="1"/>
  <c r="W225" i="1"/>
  <c r="X225" i="1"/>
  <c r="Z225" i="1"/>
  <c r="AB225" i="1"/>
  <c r="AE225" i="1"/>
  <c r="AF225" i="1"/>
  <c r="AA225" i="1" s="1"/>
  <c r="W226" i="1"/>
  <c r="X226" i="1"/>
  <c r="Z226" i="1"/>
  <c r="AB226" i="1"/>
  <c r="AE226" i="1"/>
  <c r="AF226" i="1"/>
  <c r="AA226" i="1" s="1"/>
  <c r="W227" i="1"/>
  <c r="X227" i="1"/>
  <c r="Z227" i="1"/>
  <c r="AB227" i="1"/>
  <c r="AC227" i="1"/>
  <c r="AE227" i="1"/>
  <c r="AF227" i="1"/>
  <c r="W228" i="1"/>
  <c r="AC228" i="1" s="1"/>
  <c r="X228" i="1"/>
  <c r="Z228" i="1"/>
  <c r="AB228" i="1"/>
  <c r="AE228" i="1"/>
  <c r="AF228" i="1"/>
  <c r="W229" i="1"/>
  <c r="X229" i="1"/>
  <c r="Z229" i="1"/>
  <c r="AA229" i="1"/>
  <c r="AB229" i="1"/>
  <c r="AE229" i="1"/>
  <c r="AG229" i="1" s="1"/>
  <c r="W230" i="1"/>
  <c r="X230" i="1"/>
  <c r="Z230" i="1"/>
  <c r="AB230" i="1"/>
  <c r="AE230" i="1"/>
  <c r="AF230" i="1"/>
  <c r="AA230" i="1" s="1"/>
  <c r="W231" i="1"/>
  <c r="X231" i="1"/>
  <c r="Z231" i="1"/>
  <c r="AB231" i="1"/>
  <c r="AE231" i="1"/>
  <c r="AF231" i="1"/>
  <c r="W232" i="1"/>
  <c r="X232" i="1"/>
  <c r="Z232" i="1"/>
  <c r="AB232" i="1"/>
  <c r="AE232" i="1"/>
  <c r="AF232" i="1"/>
  <c r="AA232" i="1" s="1"/>
  <c r="W233" i="1"/>
  <c r="X233" i="1"/>
  <c r="Z233" i="1"/>
  <c r="AB233" i="1"/>
  <c r="AC233" i="1"/>
  <c r="AE233" i="1"/>
  <c r="AF233" i="1"/>
  <c r="W234" i="1"/>
  <c r="X234" i="1"/>
  <c r="Z234" i="1"/>
  <c r="AB234" i="1"/>
  <c r="AE234" i="1"/>
  <c r="AF234" i="1"/>
  <c r="W235" i="1"/>
  <c r="X235" i="1"/>
  <c r="Z235" i="1"/>
  <c r="AA235" i="1"/>
  <c r="AB235" i="1"/>
  <c r="AD235" i="1" s="1"/>
  <c r="AE235" i="1"/>
  <c r="AG235" i="1" s="1"/>
  <c r="AI235" i="1"/>
  <c r="AJ235" i="1" s="1"/>
  <c r="W236" i="1"/>
  <c r="X236" i="1"/>
  <c r="Z236" i="1"/>
  <c r="AB236" i="1"/>
  <c r="AE236" i="1"/>
  <c r="AF236" i="1"/>
  <c r="AA236" i="1" s="1"/>
  <c r="W237" i="1"/>
  <c r="X237" i="1"/>
  <c r="Z237" i="1"/>
  <c r="AB237" i="1"/>
  <c r="AE237" i="1"/>
  <c r="AF237" i="1"/>
  <c r="W238" i="1"/>
  <c r="AC238" i="1" s="1"/>
  <c r="X238" i="1"/>
  <c r="Z238" i="1"/>
  <c r="AB238" i="1"/>
  <c r="AE238" i="1"/>
  <c r="AF238" i="1"/>
  <c r="AA238" i="1" s="1"/>
  <c r="W239" i="1"/>
  <c r="X239" i="1"/>
  <c r="Z239" i="1"/>
  <c r="AB239" i="1"/>
  <c r="AD239" i="1" s="1"/>
  <c r="AE239" i="1"/>
  <c r="AF239" i="1"/>
  <c r="AA239" i="1" s="1"/>
  <c r="W240" i="1"/>
  <c r="AC240" i="1" s="1"/>
  <c r="X240" i="1"/>
  <c r="Z240" i="1"/>
  <c r="AB240" i="1"/>
  <c r="AE240" i="1"/>
  <c r="AF240" i="1"/>
  <c r="W241" i="1"/>
  <c r="X241" i="1"/>
  <c r="Z241" i="1"/>
  <c r="AA241" i="1"/>
  <c r="AB241" i="1"/>
  <c r="AE241" i="1"/>
  <c r="AG241" i="1" s="1"/>
  <c r="W242" i="1"/>
  <c r="X242" i="1"/>
  <c r="Z242" i="1"/>
  <c r="AB242" i="1"/>
  <c r="AE242" i="1"/>
  <c r="AF242" i="1"/>
  <c r="W243" i="1"/>
  <c r="X243" i="1"/>
  <c r="Z243" i="1"/>
  <c r="AB243" i="1"/>
  <c r="AE243" i="1"/>
  <c r="AF243" i="1" s="1"/>
  <c r="AA243" i="1" s="1"/>
  <c r="W244" i="1"/>
  <c r="X244" i="1"/>
  <c r="Z244" i="1"/>
  <c r="AB244" i="1"/>
  <c r="AE244" i="1"/>
  <c r="AF244" i="1" s="1"/>
  <c r="AG244" i="1" s="1"/>
  <c r="W245" i="1"/>
  <c r="X245" i="1"/>
  <c r="Z245" i="1"/>
  <c r="AA245" i="1"/>
  <c r="AB245" i="1"/>
  <c r="AE245" i="1"/>
  <c r="AG245" i="1" s="1"/>
  <c r="W246" i="1"/>
  <c r="X246" i="1"/>
  <c r="Z246" i="1"/>
  <c r="AB246" i="1"/>
  <c r="AE246" i="1"/>
  <c r="AF246" i="1" s="1"/>
  <c r="W247" i="1"/>
  <c r="X247" i="1"/>
  <c r="Z247" i="1"/>
  <c r="AB247" i="1"/>
  <c r="AD247" i="1" s="1"/>
  <c r="AE247" i="1"/>
  <c r="AF247" i="1" s="1"/>
  <c r="AA247" i="1" s="1"/>
  <c r="W248" i="1"/>
  <c r="X248" i="1"/>
  <c r="Z248" i="1"/>
  <c r="AB248" i="1"/>
  <c r="AE248" i="1"/>
  <c r="AF248" i="1" s="1"/>
  <c r="AG248" i="1" s="1"/>
  <c r="W249" i="1"/>
  <c r="X249" i="1"/>
  <c r="Z249" i="1"/>
  <c r="AB249" i="1"/>
  <c r="AD249" i="1" s="1"/>
  <c r="AE249" i="1"/>
  <c r="AF249" i="1" s="1"/>
  <c r="AG249" i="1" s="1"/>
  <c r="W250" i="1"/>
  <c r="X250" i="1"/>
  <c r="Z250" i="1"/>
  <c r="AB250" i="1"/>
  <c r="AE250" i="1"/>
  <c r="AF250" i="1" s="1"/>
  <c r="W251" i="1"/>
  <c r="X251" i="1"/>
  <c r="Z251" i="1"/>
  <c r="AB251" i="1"/>
  <c r="AC251" i="1"/>
  <c r="AE251" i="1"/>
  <c r="AF251" i="1"/>
  <c r="W252" i="1"/>
  <c r="AC252" i="1" s="1"/>
  <c r="X252" i="1"/>
  <c r="Z252" i="1"/>
  <c r="AB252" i="1"/>
  <c r="AE252" i="1"/>
  <c r="AF252" i="1"/>
  <c r="AA252" i="1" s="1"/>
  <c r="W253" i="1"/>
  <c r="X253" i="1"/>
  <c r="Z253" i="1"/>
  <c r="AB253" i="1"/>
  <c r="AC253" i="1"/>
  <c r="AE253" i="1"/>
  <c r="AF253" i="1"/>
  <c r="W254" i="1"/>
  <c r="AC254" i="1" s="1"/>
  <c r="X254" i="1"/>
  <c r="Z254" i="1"/>
  <c r="AB254" i="1"/>
  <c r="AE254" i="1"/>
  <c r="AF254" i="1"/>
  <c r="AA254" i="1" s="1"/>
  <c r="W255" i="1"/>
  <c r="X255" i="1"/>
  <c r="Z255" i="1"/>
  <c r="AA255" i="1"/>
  <c r="AB255" i="1"/>
  <c r="AD255" i="1" s="1"/>
  <c r="AE255" i="1"/>
  <c r="AG255" i="1" s="1"/>
  <c r="AI255" i="1"/>
  <c r="AJ255" i="1" s="1"/>
  <c r="W256" i="1"/>
  <c r="AC256" i="1" s="1"/>
  <c r="X256" i="1"/>
  <c r="Z256" i="1"/>
  <c r="AA256" i="1"/>
  <c r="AB256" i="1"/>
  <c r="AE256" i="1"/>
  <c r="AG256" i="1" s="1"/>
  <c r="W257" i="1"/>
  <c r="X257" i="1"/>
  <c r="Z257" i="1"/>
  <c r="AB257" i="1"/>
  <c r="AD257" i="1" s="1"/>
  <c r="AE257" i="1"/>
  <c r="AF257" i="1"/>
  <c r="AA257" i="1" s="1"/>
  <c r="W258" i="1"/>
  <c r="AC258" i="1" s="1"/>
  <c r="X258" i="1"/>
  <c r="Z258" i="1"/>
  <c r="AB258" i="1"/>
  <c r="AE258" i="1"/>
  <c r="AF258" i="1"/>
  <c r="AA258" i="1" s="1"/>
  <c r="W259" i="1"/>
  <c r="X259" i="1"/>
  <c r="Z259" i="1"/>
  <c r="AB259" i="1"/>
  <c r="AE259" i="1"/>
  <c r="AF259" i="1"/>
  <c r="AA259" i="1" s="1"/>
  <c r="W260" i="1"/>
  <c r="AC260" i="1" s="1"/>
  <c r="X260" i="1"/>
  <c r="Z260" i="1"/>
  <c r="AB260" i="1"/>
  <c r="AE260" i="1"/>
  <c r="AF260" i="1"/>
  <c r="W261" i="1"/>
  <c r="AC261" i="1" s="1"/>
  <c r="X261" i="1"/>
  <c r="Z261" i="1"/>
  <c r="AA261" i="1"/>
  <c r="AB261" i="1"/>
  <c r="AE261" i="1"/>
  <c r="AG261" i="1" s="1"/>
  <c r="W262" i="1"/>
  <c r="X262" i="1"/>
  <c r="Z262" i="1"/>
  <c r="AB262" i="1"/>
  <c r="AE262" i="1"/>
  <c r="AF262" i="1"/>
  <c r="W263" i="1"/>
  <c r="AC263" i="1" s="1"/>
  <c r="AI263" i="1" s="1"/>
  <c r="AJ263" i="1" s="1"/>
  <c r="X263" i="1"/>
  <c r="Z263" i="1"/>
  <c r="AA263" i="1"/>
  <c r="AB263" i="1"/>
  <c r="AE263" i="1"/>
  <c r="AG263" i="1" s="1"/>
  <c r="W264" i="1"/>
  <c r="X264" i="1"/>
  <c r="Z264" i="1"/>
  <c r="AB264" i="1"/>
  <c r="AE264" i="1"/>
  <c r="AF264" i="1" s="1"/>
  <c r="AG264" i="1" s="1"/>
  <c r="W265" i="1"/>
  <c r="X265" i="1"/>
  <c r="Z265" i="1"/>
  <c r="AB265" i="1"/>
  <c r="AE265" i="1"/>
  <c r="AF265" i="1" s="1"/>
  <c r="AG265" i="1" s="1"/>
  <c r="W266" i="1"/>
  <c r="X266" i="1"/>
  <c r="Z266" i="1"/>
  <c r="AA266" i="1"/>
  <c r="AB266" i="1"/>
  <c r="AE266" i="1"/>
  <c r="AG266" i="1" s="1"/>
  <c r="W267" i="1"/>
  <c r="X267" i="1"/>
  <c r="Z267" i="1"/>
  <c r="AB267" i="1"/>
  <c r="AE267" i="1"/>
  <c r="AF267" i="1" s="1"/>
  <c r="AG267" i="1" s="1"/>
  <c r="W268" i="1"/>
  <c r="X268" i="1"/>
  <c r="Z268" i="1"/>
  <c r="AA268" i="1"/>
  <c r="AB268" i="1"/>
  <c r="AE268" i="1"/>
  <c r="AG268" i="1" s="1"/>
  <c r="W269" i="1"/>
  <c r="X269" i="1"/>
  <c r="Z269" i="1"/>
  <c r="AB269" i="1"/>
  <c r="AC269" i="1"/>
  <c r="AE269" i="1"/>
  <c r="AF269" i="1"/>
  <c r="W270" i="1"/>
  <c r="X270" i="1"/>
  <c r="Z270" i="1"/>
  <c r="AB270" i="1"/>
  <c r="AE270" i="1"/>
  <c r="AF270" i="1"/>
  <c r="AA270" i="1" s="1"/>
  <c r="W271" i="1"/>
  <c r="X271" i="1"/>
  <c r="Z271" i="1"/>
  <c r="AB271" i="1"/>
  <c r="AE271" i="1"/>
  <c r="AF271" i="1"/>
  <c r="AA271" i="1" s="1"/>
  <c r="W272" i="1"/>
  <c r="AC272" i="1" s="1"/>
  <c r="AI272" i="1" s="1"/>
  <c r="AJ272" i="1" s="1"/>
  <c r="X272" i="1"/>
  <c r="Z272" i="1"/>
  <c r="AA272" i="1"/>
  <c r="AB272" i="1"/>
  <c r="AE272" i="1"/>
  <c r="AG272" i="1" s="1"/>
  <c r="W273" i="1"/>
  <c r="X273" i="1"/>
  <c r="Z273" i="1"/>
  <c r="AB273" i="1"/>
  <c r="AC273" i="1"/>
  <c r="AE273" i="1"/>
  <c r="AF273" i="1"/>
  <c r="AA273" i="1" s="1"/>
  <c r="W274" i="1"/>
  <c r="X274" i="1"/>
  <c r="Z274" i="1"/>
  <c r="AA274" i="1"/>
  <c r="AB274" i="1"/>
  <c r="AD274" i="1" s="1"/>
  <c r="AE274" i="1"/>
  <c r="AG274" i="1" s="1"/>
  <c r="AI274" i="1"/>
  <c r="AJ274" i="1" s="1"/>
  <c r="W275" i="1"/>
  <c r="AC275" i="1" s="1"/>
  <c r="AI275" i="1" s="1"/>
  <c r="AJ275" i="1" s="1"/>
  <c r="X275" i="1"/>
  <c r="Z275" i="1"/>
  <c r="AA275" i="1"/>
  <c r="AB275" i="1"/>
  <c r="AE275" i="1"/>
  <c r="AG275" i="1" s="1"/>
  <c r="W276" i="1"/>
  <c r="AC276" i="1" s="1"/>
  <c r="X276" i="1"/>
  <c r="Z276" i="1"/>
  <c r="AB276" i="1"/>
  <c r="AE276" i="1"/>
  <c r="AF276" i="1"/>
  <c r="AA276" i="1" s="1"/>
  <c r="W277" i="1"/>
  <c r="X277" i="1"/>
  <c r="Z277" i="1"/>
  <c r="AB277" i="1"/>
  <c r="AC277" i="1"/>
  <c r="AE277" i="1"/>
  <c r="AF277" i="1"/>
  <c r="AA277" i="1" s="1"/>
  <c r="W278" i="1"/>
  <c r="X278" i="1"/>
  <c r="Z278" i="1"/>
  <c r="AB278" i="1"/>
  <c r="AE278" i="1"/>
  <c r="AF278" i="1"/>
  <c r="AA278" i="1" s="1"/>
  <c r="W279" i="1"/>
  <c r="X279" i="1"/>
  <c r="Z279" i="1"/>
  <c r="AB279" i="1"/>
  <c r="AE279" i="1"/>
  <c r="AF279" i="1" s="1"/>
  <c r="AA279" i="1" s="1"/>
  <c r="W280" i="1"/>
  <c r="X280" i="1"/>
  <c r="Z280" i="1"/>
  <c r="AB280" i="1"/>
  <c r="AE280" i="1"/>
  <c r="AF280" i="1" s="1"/>
  <c r="AG280" i="1" s="1"/>
  <c r="W281" i="1"/>
  <c r="X281" i="1"/>
  <c r="Z281" i="1"/>
  <c r="AB281" i="1"/>
  <c r="AE281" i="1"/>
  <c r="AF281" i="1" s="1"/>
  <c r="W282" i="1"/>
  <c r="X282" i="1"/>
  <c r="Z282" i="1"/>
  <c r="AA282" i="1"/>
  <c r="AB282" i="1"/>
  <c r="AE282" i="1"/>
  <c r="AG282" i="1" s="1"/>
  <c r="W283" i="1"/>
  <c r="X283" i="1"/>
  <c r="Z283" i="1"/>
  <c r="AB283" i="1"/>
  <c r="AD283" i="1" s="1"/>
  <c r="AE283" i="1"/>
  <c r="AF283" i="1" s="1"/>
  <c r="AG283" i="1" s="1"/>
  <c r="W284" i="1"/>
  <c r="X284" i="1"/>
  <c r="Z284" i="1"/>
  <c r="AB284" i="1"/>
  <c r="AE284" i="1"/>
  <c r="AF284" i="1"/>
  <c r="AA284" i="1" s="1"/>
  <c r="W285" i="1"/>
  <c r="AC285" i="1" s="1"/>
  <c r="X285" i="1"/>
  <c r="Z285" i="1"/>
  <c r="AB285" i="1"/>
  <c r="AE285" i="1"/>
  <c r="AF285" i="1"/>
  <c r="W286" i="1"/>
  <c r="X286" i="1"/>
  <c r="Z286" i="1"/>
  <c r="AA286" i="1"/>
  <c r="AB286" i="1"/>
  <c r="AE286" i="1"/>
  <c r="AG286" i="1" s="1"/>
  <c r="W287" i="1"/>
  <c r="AC287" i="1" s="1"/>
  <c r="X287" i="1"/>
  <c r="Z287" i="1"/>
  <c r="AB287" i="1"/>
  <c r="AE287" i="1"/>
  <c r="AF287" i="1"/>
  <c r="AA287" i="1" s="1"/>
  <c r="W288" i="1"/>
  <c r="X288" i="1"/>
  <c r="Z288" i="1"/>
  <c r="AA288" i="1"/>
  <c r="AB288" i="1"/>
  <c r="AE288" i="1"/>
  <c r="AG288" i="1" s="1"/>
  <c r="W289" i="1"/>
  <c r="X289" i="1"/>
  <c r="Z289" i="1"/>
  <c r="AB289" i="1"/>
  <c r="AE289" i="1"/>
  <c r="AF289" i="1" s="1"/>
  <c r="AG289" i="1" s="1"/>
  <c r="W290" i="1"/>
  <c r="X290" i="1"/>
  <c r="Z290" i="1"/>
  <c r="AB290" i="1"/>
  <c r="AE290" i="1"/>
  <c r="AF290" i="1" s="1"/>
  <c r="AA290" i="1" s="1"/>
  <c r="W291" i="1"/>
  <c r="X291" i="1"/>
  <c r="Z291" i="1"/>
  <c r="AA291" i="1"/>
  <c r="AB291" i="1"/>
  <c r="AE291" i="1"/>
  <c r="AG291" i="1" s="1"/>
  <c r="W292" i="1"/>
  <c r="X292" i="1"/>
  <c r="Z292" i="1"/>
  <c r="AB292" i="1"/>
  <c r="AE292" i="1"/>
  <c r="AF292" i="1" s="1"/>
  <c r="W293" i="1"/>
  <c r="X293" i="1"/>
  <c r="Z293" i="1"/>
  <c r="AB293" i="1"/>
  <c r="AC293" i="1"/>
  <c r="AE293" i="1"/>
  <c r="AF293" i="1" s="1"/>
  <c r="AG293" i="1" s="1"/>
  <c r="W294" i="1"/>
  <c r="AC294" i="1" s="1"/>
  <c r="X294" i="1"/>
  <c r="Z294" i="1"/>
  <c r="AB294" i="1"/>
  <c r="AE294" i="1"/>
  <c r="AF294" i="1" s="1"/>
  <c r="AG294" i="1" s="1"/>
  <c r="W295" i="1"/>
  <c r="X295" i="1"/>
  <c r="Z295" i="1"/>
  <c r="AA295" i="1"/>
  <c r="AB295" i="1"/>
  <c r="AE295" i="1"/>
  <c r="AG295" i="1" s="1"/>
  <c r="W296" i="1"/>
  <c r="X296" i="1"/>
  <c r="Z296" i="1"/>
  <c r="AB296" i="1"/>
  <c r="AE296" i="1"/>
  <c r="AF296" i="1" s="1"/>
  <c r="AA296" i="1" s="1"/>
  <c r="W297" i="1"/>
  <c r="X297" i="1"/>
  <c r="Z297" i="1"/>
  <c r="AB297" i="1"/>
  <c r="AE297" i="1"/>
  <c r="AF297" i="1"/>
  <c r="AA297" i="1" s="1"/>
  <c r="W298" i="1"/>
  <c r="AC298" i="1" s="1"/>
  <c r="X298" i="1"/>
  <c r="Z298" i="1"/>
  <c r="AA298" i="1"/>
  <c r="AB298" i="1"/>
  <c r="AE298" i="1"/>
  <c r="AG298" i="1" s="1"/>
  <c r="W299" i="1"/>
  <c r="X299" i="1"/>
  <c r="Z299" i="1"/>
  <c r="AB299" i="1"/>
  <c r="AC299" i="1"/>
  <c r="AE299" i="1"/>
  <c r="AF299" i="1"/>
  <c r="AA299" i="1" s="1"/>
  <c r="W300" i="1"/>
  <c r="X300" i="1"/>
  <c r="Z300" i="1"/>
  <c r="AB300" i="1"/>
  <c r="AE300" i="1"/>
  <c r="AF300" i="1"/>
  <c r="AA300" i="1" s="1"/>
  <c r="W301" i="1"/>
  <c r="X301" i="1"/>
  <c r="Z301" i="1"/>
  <c r="AB301" i="1"/>
  <c r="AD301" i="1" s="1"/>
  <c r="AE301" i="1"/>
  <c r="AF301" i="1"/>
  <c r="AI301" i="1" s="1"/>
  <c r="AJ301" i="1" s="1"/>
  <c r="W302" i="1"/>
  <c r="X302" i="1"/>
  <c r="Z302" i="1"/>
  <c r="AB302" i="1"/>
  <c r="AE302" i="1"/>
  <c r="AF302" i="1"/>
  <c r="W303" i="1"/>
  <c r="X303" i="1"/>
  <c r="Z303" i="1"/>
  <c r="AA303" i="1"/>
  <c r="AB303" i="1"/>
  <c r="AE303" i="1"/>
  <c r="AG303" i="1" s="1"/>
  <c r="W304" i="1"/>
  <c r="X304" i="1"/>
  <c r="Z304" i="1"/>
  <c r="AB304" i="1"/>
  <c r="AE304" i="1"/>
  <c r="AF304" i="1" s="1"/>
  <c r="W305" i="1"/>
  <c r="X305" i="1"/>
  <c r="Z305" i="1"/>
  <c r="AA305" i="1"/>
  <c r="AB305" i="1"/>
  <c r="AD305" i="1" s="1"/>
  <c r="AE305" i="1"/>
  <c r="AG305" i="1" s="1"/>
  <c r="AI305" i="1"/>
  <c r="AJ305" i="1" s="1"/>
  <c r="W306" i="1"/>
  <c r="AC306" i="1" s="1"/>
  <c r="X306" i="1"/>
  <c r="Z306" i="1"/>
  <c r="AB306" i="1"/>
  <c r="AE306" i="1"/>
  <c r="AF306" i="1" s="1"/>
  <c r="W307" i="1"/>
  <c r="X307" i="1"/>
  <c r="Z307" i="1"/>
  <c r="AB307" i="1"/>
  <c r="AC307" i="1"/>
  <c r="AE307" i="1"/>
  <c r="AF307" i="1" s="1"/>
  <c r="W308" i="1"/>
  <c r="X308" i="1"/>
  <c r="Z308" i="1"/>
  <c r="AB308" i="1"/>
  <c r="AE308" i="1"/>
  <c r="AF308" i="1" s="1"/>
  <c r="W309" i="1"/>
  <c r="X309" i="1"/>
  <c r="Z309" i="1"/>
  <c r="AA309" i="1"/>
  <c r="AB309" i="1"/>
  <c r="AD309" i="1" s="1"/>
  <c r="AE309" i="1"/>
  <c r="AG309" i="1" s="1"/>
  <c r="AI309" i="1"/>
  <c r="AJ309" i="1" s="1"/>
  <c r="W310" i="1"/>
  <c r="AC310" i="1" s="1"/>
  <c r="AI310" i="1" s="1"/>
  <c r="AJ310" i="1" s="1"/>
  <c r="X310" i="1"/>
  <c r="Z310" i="1"/>
  <c r="AA310" i="1"/>
  <c r="AB310" i="1"/>
  <c r="AE310" i="1"/>
  <c r="AG310" i="1" s="1"/>
  <c r="W311" i="1"/>
  <c r="X311" i="1"/>
  <c r="Z311" i="1"/>
  <c r="AB311" i="1"/>
  <c r="AD311" i="1" s="1"/>
  <c r="AE311" i="1"/>
  <c r="AF311" i="1" s="1"/>
  <c r="AI311" i="1" s="1"/>
  <c r="AJ311" i="1" s="1"/>
  <c r="W312" i="1"/>
  <c r="X312" i="1"/>
  <c r="Z312" i="1"/>
  <c r="AA312" i="1"/>
  <c r="AB312" i="1"/>
  <c r="AE312" i="1"/>
  <c r="AG312" i="1" s="1"/>
  <c r="W313" i="1"/>
  <c r="AC313" i="1" s="1"/>
  <c r="AD313" i="1" s="1"/>
  <c r="X313" i="1"/>
  <c r="Z313" i="1"/>
  <c r="AB313" i="1"/>
  <c r="AE313" i="1"/>
  <c r="AF313" i="1" s="1"/>
  <c r="AA313" i="1" s="1"/>
  <c r="W314" i="1"/>
  <c r="AC314" i="1" s="1"/>
  <c r="X314" i="1"/>
  <c r="Z314" i="1"/>
  <c r="AB314" i="1"/>
  <c r="AE314" i="1"/>
  <c r="AF314" i="1" s="1"/>
  <c r="AG314" i="1" s="1"/>
  <c r="W315" i="1"/>
  <c r="X315" i="1"/>
  <c r="Z315" i="1"/>
  <c r="AA315" i="1"/>
  <c r="AB315" i="1"/>
  <c r="AD315" i="1" s="1"/>
  <c r="AE315" i="1"/>
  <c r="AG315" i="1" s="1"/>
  <c r="AI315" i="1"/>
  <c r="AJ315" i="1" s="1"/>
  <c r="W316" i="1"/>
  <c r="X316" i="1"/>
  <c r="Z316" i="1"/>
  <c r="AA316" i="1"/>
  <c r="AB316" i="1"/>
  <c r="AD316" i="1" s="1"/>
  <c r="AE316" i="1"/>
  <c r="AG316" i="1" s="1"/>
  <c r="AI316" i="1"/>
  <c r="AJ316" i="1" s="1"/>
  <c r="W317" i="1"/>
  <c r="X317" i="1"/>
  <c r="Z317" i="1"/>
  <c r="AB317" i="1"/>
  <c r="AE317" i="1"/>
  <c r="AF317" i="1" s="1"/>
  <c r="AA317" i="1" s="1"/>
  <c r="W318" i="1"/>
  <c r="X318" i="1"/>
  <c r="Z318" i="1"/>
  <c r="AB318" i="1"/>
  <c r="AE318" i="1"/>
  <c r="AF318" i="1" s="1"/>
  <c r="AG318" i="1" s="1"/>
  <c r="W319" i="1"/>
  <c r="X319" i="1"/>
  <c r="Z319" i="1"/>
  <c r="AB319" i="1"/>
  <c r="AC319" i="1"/>
  <c r="AE319" i="1"/>
  <c r="AF319" i="1"/>
  <c r="AA319" i="1" s="1"/>
  <c r="W320" i="1"/>
  <c r="AC320" i="1" s="1"/>
  <c r="X320" i="1"/>
  <c r="Z320" i="1"/>
  <c r="AA320" i="1"/>
  <c r="AB320" i="1"/>
  <c r="AE320" i="1"/>
  <c r="AG320" i="1" s="1"/>
  <c r="W321" i="1"/>
  <c r="X321" i="1"/>
  <c r="Z321" i="1"/>
  <c r="AB321" i="1"/>
  <c r="AD321" i="1" s="1"/>
  <c r="AE321" i="1"/>
  <c r="AF321" i="1"/>
  <c r="AI321" i="1" s="1"/>
  <c r="AJ321" i="1" s="1"/>
  <c r="W322" i="1"/>
  <c r="X322" i="1"/>
  <c r="Z322" i="1"/>
  <c r="AB322" i="1"/>
  <c r="AE322" i="1"/>
  <c r="AF322" i="1" s="1"/>
  <c r="AA322" i="1" s="1"/>
  <c r="W323" i="1"/>
  <c r="X323" i="1"/>
  <c r="Z323" i="1"/>
  <c r="AB323" i="1"/>
  <c r="AE323" i="1"/>
  <c r="AF323" i="1"/>
  <c r="W324" i="1"/>
  <c r="X324" i="1"/>
  <c r="Z324" i="1"/>
  <c r="AB324" i="1"/>
  <c r="AC324" i="1"/>
  <c r="AE324" i="1"/>
  <c r="AF324" i="1"/>
  <c r="W325" i="1"/>
  <c r="AC325" i="1" s="1"/>
  <c r="X325" i="1"/>
  <c r="Z325" i="1"/>
  <c r="AA325" i="1"/>
  <c r="AB325" i="1"/>
  <c r="AE325" i="1"/>
  <c r="AG325" i="1" s="1"/>
  <c r="W326" i="1"/>
  <c r="X326" i="1"/>
  <c r="Z326" i="1"/>
  <c r="AB326" i="1"/>
  <c r="AC326" i="1"/>
  <c r="AE326" i="1"/>
  <c r="AF326" i="1"/>
  <c r="AA326" i="1" s="1"/>
  <c r="W327" i="1"/>
  <c r="X327" i="1"/>
  <c r="Z327" i="1"/>
  <c r="AB327" i="1"/>
  <c r="AC327" i="1"/>
  <c r="AE327" i="1"/>
  <c r="AF327" i="1"/>
  <c r="AA327" i="1" s="1"/>
  <c r="W328" i="1"/>
  <c r="X328" i="1"/>
  <c r="Z328" i="1"/>
  <c r="AB328" i="1"/>
  <c r="AC328" i="1"/>
  <c r="AE328" i="1"/>
  <c r="AF328" i="1"/>
  <c r="W329" i="1"/>
  <c r="X329" i="1"/>
  <c r="Z329" i="1"/>
  <c r="AB329" i="1"/>
  <c r="AD329" i="1" s="1"/>
  <c r="AE329" i="1"/>
  <c r="AF329" i="1" s="1"/>
  <c r="AI329" i="1" s="1"/>
  <c r="AJ329" i="1" s="1"/>
  <c r="W330" i="1"/>
  <c r="X330" i="1"/>
  <c r="Z330" i="1"/>
  <c r="AB330" i="1"/>
  <c r="AE330" i="1"/>
  <c r="AF330" i="1" s="1"/>
  <c r="W331" i="1"/>
  <c r="X331" i="1"/>
  <c r="Z331" i="1"/>
  <c r="AB331" i="1"/>
  <c r="AE331" i="1"/>
  <c r="AF331" i="1" s="1"/>
  <c r="AG331" i="1" s="1"/>
  <c r="W332" i="1"/>
  <c r="X332" i="1"/>
  <c r="Z332" i="1"/>
  <c r="AB332" i="1"/>
  <c r="AD332" i="1" s="1"/>
  <c r="AE332" i="1"/>
  <c r="AF332" i="1" s="1"/>
  <c r="AA332" i="1" s="1"/>
  <c r="W333" i="1"/>
  <c r="X333" i="1"/>
  <c r="Z333" i="1"/>
  <c r="AA333" i="1"/>
  <c r="AB333" i="1"/>
  <c r="AE333" i="1"/>
  <c r="AG333" i="1" s="1"/>
  <c r="W334" i="1"/>
  <c r="X334" i="1"/>
  <c r="Z334" i="1"/>
  <c r="AB334" i="1"/>
  <c r="AE334" i="1"/>
  <c r="AF334" i="1" s="1"/>
  <c r="AG334" i="1" s="1"/>
  <c r="W335" i="1"/>
  <c r="X335" i="1"/>
  <c r="Z335" i="1"/>
  <c r="AA335" i="1"/>
  <c r="AB335" i="1"/>
  <c r="AE335" i="1"/>
  <c r="AG335" i="1" s="1"/>
  <c r="W336" i="1"/>
  <c r="AC336" i="1" s="1"/>
  <c r="X336" i="1"/>
  <c r="Z336" i="1"/>
  <c r="AB336" i="1"/>
  <c r="AE336" i="1"/>
  <c r="AF336" i="1"/>
  <c r="AA336" i="1" s="1"/>
  <c r="W337" i="1"/>
  <c r="AC337" i="1" s="1"/>
  <c r="X337" i="1"/>
  <c r="Z337" i="1"/>
  <c r="AB337" i="1"/>
  <c r="AE337" i="1"/>
  <c r="AF337" i="1"/>
  <c r="W338" i="1"/>
  <c r="X338" i="1"/>
  <c r="Z338" i="1"/>
  <c r="AB338" i="1"/>
  <c r="AE338" i="1"/>
  <c r="AF338" i="1"/>
  <c r="AA338" i="1" s="1"/>
  <c r="W339" i="1"/>
  <c r="X339" i="1"/>
  <c r="Z339" i="1"/>
  <c r="AA339" i="1"/>
  <c r="AB339" i="1"/>
  <c r="AD339" i="1" s="1"/>
  <c r="AE339" i="1"/>
  <c r="AG339" i="1" s="1"/>
  <c r="AI339" i="1"/>
  <c r="AJ339" i="1" s="1"/>
  <c r="W340" i="1"/>
  <c r="X340" i="1"/>
  <c r="Z340" i="1"/>
  <c r="AA340" i="1"/>
  <c r="AB340" i="1"/>
  <c r="AD340" i="1" s="1"/>
  <c r="AE340" i="1"/>
  <c r="AG340" i="1" s="1"/>
  <c r="AI340" i="1"/>
  <c r="AJ340" i="1" s="1"/>
  <c r="W341" i="1"/>
  <c r="X341" i="1"/>
  <c r="Z341" i="1"/>
  <c r="AA341" i="1"/>
  <c r="AB341" i="1"/>
  <c r="AE341" i="1"/>
  <c r="AG341" i="1" s="1"/>
  <c r="W342" i="1"/>
  <c r="X342" i="1"/>
  <c r="Z342" i="1"/>
  <c r="AA342" i="1"/>
  <c r="AB342" i="1"/>
  <c r="AD342" i="1" s="1"/>
  <c r="AE342" i="1"/>
  <c r="AG342" i="1" s="1"/>
  <c r="AI342" i="1"/>
  <c r="AJ342" i="1" s="1"/>
  <c r="W343" i="1"/>
  <c r="X343" i="1"/>
  <c r="Z343" i="1"/>
  <c r="AB343" i="1"/>
  <c r="AE343" i="1"/>
  <c r="AF343" i="1" s="1"/>
  <c r="AA343" i="1" s="1"/>
  <c r="W344" i="1"/>
  <c r="X344" i="1"/>
  <c r="Z344" i="1"/>
  <c r="AB344" i="1"/>
  <c r="AE344" i="1"/>
  <c r="AF344" i="1" s="1"/>
  <c r="AA344" i="1" s="1"/>
  <c r="W345" i="1"/>
  <c r="X345" i="1"/>
  <c r="Z345" i="1"/>
  <c r="AB345" i="1"/>
  <c r="AD345" i="1" s="1"/>
  <c r="AE345" i="1"/>
  <c r="AF345" i="1" s="1"/>
  <c r="AJ345" i="1" s="1"/>
  <c r="W346" i="1"/>
  <c r="X346" i="1"/>
  <c r="Z346" i="1"/>
  <c r="AB346" i="1"/>
  <c r="AE346" i="1"/>
  <c r="AF346" i="1" s="1"/>
  <c r="AG346" i="1" s="1"/>
  <c r="W347" i="1"/>
  <c r="AC347" i="1" s="1"/>
  <c r="X347" i="1"/>
  <c r="Z347" i="1"/>
  <c r="AB347" i="1"/>
  <c r="AE347" i="1"/>
  <c r="AF347" i="1"/>
  <c r="W348" i="1"/>
  <c r="X348" i="1"/>
  <c r="Z348" i="1"/>
  <c r="AA348" i="1"/>
  <c r="AB348" i="1"/>
  <c r="AE348" i="1"/>
  <c r="AG348" i="1" s="1"/>
  <c r="W349" i="1"/>
  <c r="X349" i="1"/>
  <c r="Z349" i="1"/>
  <c r="AB349" i="1"/>
  <c r="AE349" i="1"/>
  <c r="AF349" i="1"/>
  <c r="AA349" i="1" s="1"/>
  <c r="W350" i="1"/>
  <c r="X350" i="1"/>
  <c r="Z350" i="1"/>
  <c r="AB350" i="1"/>
  <c r="AE350" i="1"/>
  <c r="AF350" i="1" s="1"/>
  <c r="AG350" i="1" s="1"/>
  <c r="W351" i="1"/>
  <c r="X351" i="1"/>
  <c r="Z351" i="1"/>
  <c r="AB351" i="1"/>
  <c r="AE351" i="1"/>
  <c r="AF351" i="1" s="1"/>
  <c r="AA351" i="1" s="1"/>
  <c r="W352" i="1"/>
  <c r="X352" i="1"/>
  <c r="Z352" i="1"/>
  <c r="AA352" i="1"/>
  <c r="AB352" i="1"/>
  <c r="AD352" i="1" s="1"/>
  <c r="AE352" i="1"/>
  <c r="AG352" i="1" s="1"/>
  <c r="AI352" i="1"/>
  <c r="AJ352" i="1" s="1"/>
  <c r="W353" i="1"/>
  <c r="X353" i="1"/>
  <c r="Z353" i="1"/>
  <c r="AB353" i="1"/>
  <c r="AE353" i="1"/>
  <c r="AF353" i="1" s="1"/>
  <c r="AA353" i="1" s="1"/>
  <c r="W354" i="1"/>
  <c r="X354" i="1"/>
  <c r="Z354" i="1"/>
  <c r="AA354" i="1"/>
  <c r="AB354" i="1"/>
  <c r="AD354" i="1" s="1"/>
  <c r="AE354" i="1"/>
  <c r="AG354" i="1" s="1"/>
  <c r="AI354" i="1"/>
  <c r="AJ354" i="1" s="1"/>
  <c r="W355" i="1"/>
  <c r="X355" i="1"/>
  <c r="Z355" i="1"/>
  <c r="AB355" i="1"/>
  <c r="AE355" i="1"/>
  <c r="AF355" i="1" s="1"/>
  <c r="AA355" i="1" s="1"/>
  <c r="W356" i="1"/>
  <c r="X356" i="1"/>
  <c r="Z356" i="1"/>
  <c r="AA356" i="1"/>
  <c r="AB356" i="1"/>
  <c r="AE356" i="1"/>
  <c r="AG356" i="1" s="1"/>
  <c r="W357" i="1"/>
  <c r="AC357" i="1" s="1"/>
  <c r="AI357" i="1" s="1"/>
  <c r="AJ357" i="1" s="1"/>
  <c r="X357" i="1"/>
  <c r="Z357" i="1"/>
  <c r="AA357" i="1"/>
  <c r="AB357" i="1"/>
  <c r="AE357" i="1"/>
  <c r="AG357" i="1" s="1"/>
  <c r="W358" i="1"/>
  <c r="X358" i="1"/>
  <c r="Z358" i="1"/>
  <c r="AB358" i="1"/>
  <c r="AE358" i="1"/>
  <c r="AF358" i="1"/>
  <c r="AA358" i="1" s="1"/>
  <c r="W359" i="1"/>
  <c r="X359" i="1"/>
  <c r="Z359" i="1"/>
  <c r="AA359" i="1"/>
  <c r="AB359" i="1"/>
  <c r="AE359" i="1"/>
  <c r="AG359" i="1" s="1"/>
  <c r="W360" i="1"/>
  <c r="X360" i="1"/>
  <c r="Z360" i="1"/>
  <c r="AA360" i="1"/>
  <c r="AB360" i="1"/>
  <c r="AE360" i="1"/>
  <c r="AG360" i="1" s="1"/>
  <c r="W361" i="1"/>
  <c r="X361" i="1"/>
  <c r="Z361" i="1"/>
  <c r="AB361" i="1"/>
  <c r="AD361" i="1" s="1"/>
  <c r="AE361" i="1"/>
  <c r="AF361" i="1" s="1"/>
  <c r="AG361" i="1" s="1"/>
  <c r="W362" i="1"/>
  <c r="X362" i="1"/>
  <c r="Z362" i="1"/>
  <c r="AB362" i="1"/>
  <c r="AE362" i="1"/>
  <c r="AF362" i="1" s="1"/>
  <c r="AG362" i="1" s="1"/>
  <c r="W363" i="1"/>
  <c r="X363" i="1"/>
  <c r="Z363" i="1"/>
  <c r="AB363" i="1"/>
  <c r="AD363" i="1" s="1"/>
  <c r="AE363" i="1"/>
  <c r="AF363" i="1" s="1"/>
  <c r="AI363" i="1" s="1"/>
  <c r="AJ363" i="1" s="1"/>
  <c r="W364" i="1"/>
  <c r="X364" i="1"/>
  <c r="Z364" i="1"/>
  <c r="AA364" i="1"/>
  <c r="AB364" i="1"/>
  <c r="AE364" i="1"/>
  <c r="AG364" i="1" s="1"/>
  <c r="W365" i="1"/>
  <c r="X365" i="1"/>
  <c r="Z365" i="1"/>
  <c r="AB365" i="1"/>
  <c r="AD365" i="1" s="1"/>
  <c r="AE365" i="1"/>
  <c r="AF365" i="1" s="1"/>
  <c r="AA365" i="1" s="1"/>
  <c r="W366" i="1"/>
  <c r="X366" i="1"/>
  <c r="Z366" i="1"/>
  <c r="AA366" i="1"/>
  <c r="AB366" i="1"/>
  <c r="AE366" i="1"/>
  <c r="AG366" i="1" s="1"/>
  <c r="W367" i="1"/>
  <c r="X367" i="1"/>
  <c r="Z367" i="1"/>
  <c r="AB367" i="1"/>
  <c r="AE367" i="1"/>
  <c r="AF367" i="1" s="1"/>
  <c r="AG367" i="1" s="1"/>
  <c r="W368" i="1"/>
  <c r="X368" i="1"/>
  <c r="Z368" i="1"/>
  <c r="AB368" i="1"/>
  <c r="AE368" i="1"/>
  <c r="AF368" i="1" s="1"/>
  <c r="AG368" i="1" s="1"/>
  <c r="W369" i="1"/>
  <c r="X369" i="1"/>
  <c r="Z369" i="1"/>
  <c r="AA369" i="1"/>
  <c r="AB369" i="1"/>
  <c r="AE369" i="1"/>
  <c r="AG369" i="1" s="1"/>
  <c r="W370" i="1"/>
  <c r="X370" i="1"/>
  <c r="Z370" i="1"/>
  <c r="AB370" i="1"/>
  <c r="AE370" i="1"/>
  <c r="AF370" i="1" s="1"/>
  <c r="W371" i="1"/>
  <c r="X371" i="1"/>
  <c r="Z371" i="1"/>
  <c r="AB371" i="1"/>
  <c r="AE371" i="1"/>
  <c r="AF371" i="1" s="1"/>
  <c r="AA371" i="1" s="1"/>
  <c r="W372" i="1"/>
  <c r="X372" i="1"/>
  <c r="Z372" i="1"/>
  <c r="AB372" i="1"/>
  <c r="AE372" i="1"/>
  <c r="AF372" i="1" s="1"/>
  <c r="AG372" i="1" s="1"/>
  <c r="W373" i="1"/>
  <c r="X373" i="1"/>
  <c r="Z373" i="1"/>
  <c r="AB373" i="1"/>
  <c r="AD373" i="1" s="1"/>
  <c r="AE373" i="1"/>
  <c r="AF373" i="1" s="1"/>
  <c r="AA373" i="1" s="1"/>
  <c r="W374" i="1"/>
  <c r="X374" i="1"/>
  <c r="Z374" i="1"/>
  <c r="AA374" i="1"/>
  <c r="AB374" i="1"/>
  <c r="AE374" i="1"/>
  <c r="AG374" i="1" s="1"/>
  <c r="W375" i="1"/>
  <c r="X375" i="1"/>
  <c r="Z375" i="1"/>
  <c r="AB375" i="1"/>
  <c r="AE375" i="1"/>
  <c r="AF375" i="1" s="1"/>
  <c r="W376" i="1"/>
  <c r="AC376" i="1" s="1"/>
  <c r="X376" i="1"/>
  <c r="Z376" i="1"/>
  <c r="AB376" i="1"/>
  <c r="AE376" i="1"/>
  <c r="AF376" i="1"/>
  <c r="AA376" i="1" s="1"/>
  <c r="W377" i="1"/>
  <c r="X377" i="1"/>
  <c r="Z377" i="1"/>
  <c r="AB377" i="1"/>
  <c r="AE377" i="1"/>
  <c r="AF377" i="1"/>
  <c r="AA377" i="1" s="1"/>
  <c r="W378" i="1"/>
  <c r="X378" i="1"/>
  <c r="Z378" i="1"/>
  <c r="AB378" i="1"/>
  <c r="AD378" i="1" s="1"/>
  <c r="AE378" i="1"/>
  <c r="AF378" i="1"/>
  <c r="AA378" i="1" s="1"/>
  <c r="W379" i="1"/>
  <c r="X379" i="1"/>
  <c r="Z379" i="1"/>
  <c r="AA379" i="1"/>
  <c r="AB379" i="1"/>
  <c r="AE379" i="1"/>
  <c r="AG379" i="1" s="1"/>
  <c r="W380" i="1"/>
  <c r="X380" i="1"/>
  <c r="Z380" i="1"/>
  <c r="AA380" i="1"/>
  <c r="AB380" i="1"/>
  <c r="AE380" i="1"/>
  <c r="AG380" i="1" s="1"/>
  <c r="W381" i="1"/>
  <c r="X381" i="1"/>
  <c r="Z381" i="1"/>
  <c r="AB381" i="1"/>
  <c r="AD381" i="1" s="1"/>
  <c r="AE381" i="1"/>
  <c r="AF381" i="1"/>
  <c r="AA381" i="1" s="1"/>
  <c r="W382" i="1"/>
  <c r="AC382" i="1" s="1"/>
  <c r="X382" i="1"/>
  <c r="Z382" i="1"/>
  <c r="AB382" i="1"/>
  <c r="AE382" i="1"/>
  <c r="AF382" i="1"/>
  <c r="AA382" i="1" s="1"/>
  <c r="W383" i="1"/>
  <c r="AC383" i="1" s="1"/>
  <c r="X383" i="1"/>
  <c r="Z383" i="1"/>
  <c r="AB383" i="1"/>
  <c r="AE383" i="1"/>
  <c r="AF383" i="1"/>
  <c r="AA383" i="1" s="1"/>
  <c r="W384" i="1"/>
  <c r="X384" i="1"/>
  <c r="Z384" i="1"/>
  <c r="AB384" i="1"/>
  <c r="AE384" i="1"/>
  <c r="AF384" i="1"/>
  <c r="AA384" i="1" s="1"/>
  <c r="W385" i="1"/>
  <c r="X385" i="1"/>
  <c r="Z385" i="1"/>
  <c r="AA385" i="1"/>
  <c r="AB385" i="1"/>
  <c r="AE385" i="1"/>
  <c r="AG385" i="1" s="1"/>
  <c r="W386" i="1"/>
  <c r="X386" i="1"/>
  <c r="Z386" i="1"/>
  <c r="AB386" i="1"/>
  <c r="AC386" i="1"/>
  <c r="AE386" i="1"/>
  <c r="AF386" i="1"/>
  <c r="AA386" i="1" s="1"/>
  <c r="W387" i="1"/>
  <c r="X387" i="1"/>
  <c r="Z387" i="1"/>
  <c r="AB387" i="1"/>
  <c r="AE387" i="1"/>
  <c r="AF387" i="1"/>
  <c r="AA387" i="1" s="1"/>
  <c r="W388" i="1"/>
  <c r="AC388" i="1" s="1"/>
  <c r="X388" i="1"/>
  <c r="Z388" i="1"/>
  <c r="AB388" i="1"/>
  <c r="AE388" i="1"/>
  <c r="AF388" i="1"/>
  <c r="W389" i="1"/>
  <c r="X389" i="1"/>
  <c r="Z389" i="1"/>
  <c r="AA389" i="1"/>
  <c r="AB389" i="1"/>
  <c r="AE389" i="1"/>
  <c r="AG389" i="1" s="1"/>
  <c r="W390" i="1"/>
  <c r="X390" i="1"/>
  <c r="Z390" i="1"/>
  <c r="AA390" i="1"/>
  <c r="AB390" i="1"/>
  <c r="AE390" i="1"/>
  <c r="AG390" i="1" s="1"/>
  <c r="W391" i="1"/>
  <c r="X391" i="1"/>
  <c r="Z391" i="1"/>
  <c r="AB391" i="1"/>
  <c r="AE391" i="1"/>
  <c r="AF391" i="1" s="1"/>
  <c r="AG391" i="1" s="1"/>
  <c r="W392" i="1"/>
  <c r="X392" i="1"/>
  <c r="Z392" i="1"/>
  <c r="AB392" i="1"/>
  <c r="AE392" i="1"/>
  <c r="AF392" i="1" s="1"/>
  <c r="AA392" i="1" s="1"/>
  <c r="W393" i="1"/>
  <c r="X393" i="1"/>
  <c r="Z393" i="1"/>
  <c r="AB393" i="1"/>
  <c r="AE393" i="1"/>
  <c r="AF393" i="1" s="1"/>
  <c r="AG393" i="1" s="1"/>
  <c r="W394" i="1"/>
  <c r="X394" i="1"/>
  <c r="Z394" i="1"/>
  <c r="AB394" i="1"/>
  <c r="AD394" i="1" s="1"/>
  <c r="AE394" i="1"/>
  <c r="AF394" i="1"/>
  <c r="AA394" i="1" s="1"/>
  <c r="W395" i="1"/>
  <c r="X395" i="1"/>
  <c r="Z395" i="1"/>
  <c r="AB395" i="1"/>
  <c r="AC395" i="1"/>
  <c r="AE395" i="1"/>
  <c r="AF395" i="1"/>
  <c r="W396" i="1"/>
  <c r="X396" i="1"/>
  <c r="Z396" i="1"/>
  <c r="AB396" i="1"/>
  <c r="AD396" i="1" s="1"/>
  <c r="AE396" i="1"/>
  <c r="AF396" i="1"/>
  <c r="AI396" i="1" s="1"/>
  <c r="AJ396" i="1" s="1"/>
  <c r="W397" i="1"/>
  <c r="X397" i="1"/>
  <c r="Z397" i="1"/>
  <c r="AB397" i="1"/>
  <c r="AE397" i="1"/>
  <c r="AF397" i="1"/>
  <c r="W398" i="1"/>
  <c r="X398" i="1"/>
  <c r="Z398" i="1"/>
  <c r="AB398" i="1"/>
  <c r="AE398" i="1"/>
  <c r="AF398" i="1"/>
  <c r="AA398" i="1" s="1"/>
  <c r="W399" i="1"/>
  <c r="X399" i="1"/>
  <c r="Z399" i="1"/>
  <c r="AB399" i="1"/>
  <c r="AC399" i="1"/>
  <c r="AE399" i="1"/>
  <c r="AF399" i="1"/>
  <c r="AA399" i="1" s="1"/>
  <c r="W400" i="1"/>
  <c r="X400" i="1"/>
  <c r="Z400" i="1"/>
  <c r="AA400" i="1"/>
  <c r="AB400" i="1"/>
  <c r="AE400" i="1"/>
  <c r="AG400" i="1" s="1"/>
  <c r="W401" i="1"/>
  <c r="X401" i="1"/>
  <c r="Z401" i="1"/>
  <c r="AB401" i="1"/>
  <c r="AE401" i="1"/>
  <c r="AF401" i="1" s="1"/>
  <c r="AG401" i="1" s="1"/>
  <c r="W402" i="1"/>
  <c r="AC402" i="1" s="1"/>
  <c r="AI402" i="1" s="1"/>
  <c r="AJ402" i="1" s="1"/>
  <c r="X402" i="1"/>
  <c r="Z402" i="1"/>
  <c r="AA402" i="1"/>
  <c r="AB402" i="1"/>
  <c r="AE402" i="1"/>
  <c r="AG402" i="1" s="1"/>
  <c r="W403" i="1"/>
  <c r="AC403" i="1" s="1"/>
  <c r="X403" i="1"/>
  <c r="Z403" i="1"/>
  <c r="AA403" i="1"/>
  <c r="AB403" i="1"/>
  <c r="AE403" i="1"/>
  <c r="AG403" i="1" s="1"/>
  <c r="W404" i="1"/>
  <c r="X404" i="1"/>
  <c r="Z404" i="1"/>
  <c r="AB404" i="1"/>
  <c r="AE404" i="1"/>
  <c r="AF404" i="1" s="1"/>
  <c r="AG404" i="1" s="1"/>
  <c r="W405" i="1"/>
  <c r="X405" i="1"/>
  <c r="Z405" i="1"/>
  <c r="AA405" i="1"/>
  <c r="AB405" i="1"/>
  <c r="AE405" i="1"/>
  <c r="AG405" i="1" s="1"/>
  <c r="W406" i="1"/>
  <c r="X406" i="1"/>
  <c r="Z406" i="1"/>
  <c r="AA406" i="1"/>
  <c r="AB406" i="1"/>
  <c r="AE406" i="1"/>
  <c r="AG406" i="1" s="1"/>
  <c r="W407" i="1"/>
  <c r="X407" i="1"/>
  <c r="Z407" i="1"/>
  <c r="AB407" i="1"/>
  <c r="AE407" i="1"/>
  <c r="AF407" i="1"/>
  <c r="AA407" i="1" s="1"/>
  <c r="W408" i="1"/>
  <c r="X408" i="1"/>
  <c r="Z408" i="1"/>
  <c r="AB408" i="1"/>
  <c r="AE408" i="1"/>
  <c r="AF408" i="1"/>
  <c r="AA408" i="1" s="1"/>
  <c r="W409" i="1"/>
  <c r="AC409" i="1" s="1"/>
  <c r="AI409" i="1" s="1"/>
  <c r="AJ409" i="1" s="1"/>
  <c r="X409" i="1"/>
  <c r="Z409" i="1"/>
  <c r="AA409" i="1"/>
  <c r="AB409" i="1"/>
  <c r="AE409" i="1"/>
  <c r="AG409" i="1" s="1"/>
  <c r="W410" i="1"/>
  <c r="X410" i="1"/>
  <c r="Z410" i="1"/>
  <c r="AB410" i="1"/>
  <c r="AE410" i="1"/>
  <c r="AF410" i="1" s="1"/>
  <c r="W411" i="1"/>
  <c r="X411" i="1"/>
  <c r="Z411" i="1"/>
  <c r="AA411" i="1"/>
  <c r="AB411" i="1"/>
  <c r="AE411" i="1"/>
  <c r="AG411" i="1" s="1"/>
  <c r="W412" i="1"/>
  <c r="X412" i="1"/>
  <c r="Z412" i="1"/>
  <c r="AB412" i="1"/>
  <c r="AE412" i="1"/>
  <c r="AF412" i="1" s="1"/>
  <c r="AG412" i="1" s="1"/>
  <c r="W413" i="1"/>
  <c r="X413" i="1"/>
  <c r="Z413" i="1"/>
  <c r="AB413" i="1"/>
  <c r="AE413" i="1"/>
  <c r="AF413" i="1" s="1"/>
  <c r="AA413" i="1" s="1"/>
  <c r="W414" i="1"/>
  <c r="X414" i="1"/>
  <c r="Z414" i="1"/>
  <c r="AA414" i="1"/>
  <c r="AB414" i="1"/>
  <c r="AE414" i="1"/>
  <c r="AG414" i="1" s="1"/>
  <c r="W415" i="1"/>
  <c r="X415" i="1"/>
  <c r="Z415" i="1"/>
  <c r="AB415" i="1"/>
  <c r="AD415" i="1" s="1"/>
  <c r="AE415" i="1"/>
  <c r="AF415" i="1"/>
  <c r="AA415" i="1" s="1"/>
  <c r="W416" i="1"/>
  <c r="X416" i="1"/>
  <c r="Z416" i="1"/>
  <c r="AB416" i="1"/>
  <c r="AE416" i="1"/>
  <c r="AF416" i="1"/>
  <c r="W417" i="1"/>
  <c r="AC417" i="1" s="1"/>
  <c r="X417" i="1"/>
  <c r="Z417" i="1"/>
  <c r="AB417" i="1"/>
  <c r="AE417" i="1"/>
  <c r="AF417" i="1"/>
  <c r="W418" i="1"/>
  <c r="X418" i="1"/>
  <c r="Z418" i="1"/>
  <c r="AB418" i="1"/>
  <c r="AE418" i="1"/>
  <c r="AF418" i="1" s="1"/>
  <c r="AA418" i="1" s="1"/>
  <c r="W419" i="1"/>
  <c r="AC419" i="1" s="1"/>
  <c r="AI419" i="1" s="1"/>
  <c r="AJ419" i="1" s="1"/>
  <c r="X419" i="1"/>
  <c r="Z419" i="1"/>
  <c r="AA419" i="1"/>
  <c r="AB419" i="1"/>
  <c r="AE419" i="1"/>
  <c r="AG419" i="1" s="1"/>
  <c r="W420" i="1"/>
  <c r="X420" i="1"/>
  <c r="Z420" i="1"/>
  <c r="AB420" i="1"/>
  <c r="AE420" i="1"/>
  <c r="AF420" i="1"/>
  <c r="W421" i="1"/>
  <c r="X421" i="1"/>
  <c r="Z421" i="1"/>
  <c r="AB421" i="1"/>
  <c r="AD421" i="1" s="1"/>
  <c r="AE421" i="1"/>
  <c r="AF421" i="1"/>
  <c r="AA421" i="1" s="1"/>
  <c r="W422" i="1"/>
  <c r="X422" i="1"/>
  <c r="Z422" i="1"/>
  <c r="AA422" i="1"/>
  <c r="AB422" i="1"/>
  <c r="AE422" i="1"/>
  <c r="AG422" i="1" s="1"/>
  <c r="W423" i="1"/>
  <c r="X423" i="1"/>
  <c r="Z423" i="1"/>
  <c r="AB423" i="1"/>
  <c r="AC423" i="1"/>
  <c r="AE423" i="1"/>
  <c r="AF423" i="1"/>
  <c r="AA423" i="1" s="1"/>
  <c r="W424" i="1"/>
  <c r="X424" i="1"/>
  <c r="Z424" i="1"/>
  <c r="AB424" i="1"/>
  <c r="AE424" i="1"/>
  <c r="AF424" i="1"/>
  <c r="AA424" i="1" s="1"/>
  <c r="W425" i="1"/>
  <c r="X425" i="1"/>
  <c r="Z425" i="1"/>
  <c r="AB425" i="1"/>
  <c r="AE425" i="1"/>
  <c r="AF425" i="1"/>
  <c r="W426" i="1"/>
  <c r="X426" i="1"/>
  <c r="Z426" i="1"/>
  <c r="AB426" i="1"/>
  <c r="AE426" i="1"/>
  <c r="AF426" i="1"/>
  <c r="AA426" i="1" s="1"/>
  <c r="W427" i="1"/>
  <c r="X427" i="1"/>
  <c r="Z427" i="1"/>
  <c r="AB427" i="1"/>
  <c r="AC427" i="1"/>
  <c r="AE427" i="1"/>
  <c r="AF427" i="1"/>
  <c r="W428" i="1"/>
  <c r="X428" i="1"/>
  <c r="Z428" i="1"/>
  <c r="AA428" i="1"/>
  <c r="AB428" i="1"/>
  <c r="AD428" i="1" s="1"/>
  <c r="AE428" i="1"/>
  <c r="AG428" i="1" s="1"/>
  <c r="AI428" i="1"/>
  <c r="AJ428" i="1" s="1"/>
  <c r="W429" i="1"/>
  <c r="X429" i="1"/>
  <c r="Z429" i="1"/>
  <c r="AB429" i="1"/>
  <c r="AC429" i="1"/>
  <c r="AE429" i="1"/>
  <c r="AF429" i="1"/>
  <c r="AA429" i="1" s="1"/>
  <c r="W430" i="1"/>
  <c r="X430" i="1"/>
  <c r="Z430" i="1"/>
  <c r="AB430" i="1"/>
  <c r="AE430" i="1"/>
  <c r="AF430" i="1"/>
  <c r="AA430" i="1" s="1"/>
  <c r="W431" i="1"/>
  <c r="X431" i="1"/>
  <c r="Z431" i="1"/>
  <c r="AB431" i="1"/>
  <c r="AD431" i="1" s="1"/>
  <c r="AE431" i="1"/>
  <c r="AF431" i="1"/>
  <c r="AA431" i="1" s="1"/>
  <c r="W432" i="1"/>
  <c r="AC432" i="1" s="1"/>
  <c r="AI432" i="1" s="1"/>
  <c r="AJ432" i="1" s="1"/>
  <c r="X432" i="1"/>
  <c r="Z432" i="1"/>
  <c r="AA432" i="1"/>
  <c r="AB432" i="1"/>
  <c r="AE432" i="1"/>
  <c r="AG432" i="1" s="1"/>
  <c r="W433" i="1"/>
  <c r="AC433" i="1" s="1"/>
  <c r="AI433" i="1" s="1"/>
  <c r="AJ433" i="1" s="1"/>
  <c r="X433" i="1"/>
  <c r="Z433" i="1"/>
  <c r="AA433" i="1"/>
  <c r="AB433" i="1"/>
  <c r="AE433" i="1"/>
  <c r="AG433" i="1" s="1"/>
  <c r="W434" i="1"/>
  <c r="X434" i="1"/>
  <c r="Z434" i="1"/>
  <c r="AB434" i="1"/>
  <c r="AE434" i="1"/>
  <c r="AF434" i="1"/>
  <c r="AA434" i="1" s="1"/>
  <c r="W435" i="1"/>
  <c r="X435" i="1"/>
  <c r="Z435" i="1"/>
  <c r="AA435" i="1"/>
  <c r="AB435" i="1"/>
  <c r="AD435" i="1" s="1"/>
  <c r="AE435" i="1"/>
  <c r="AG435" i="1" s="1"/>
  <c r="AI435" i="1"/>
  <c r="AJ435" i="1" s="1"/>
  <c r="W436" i="1"/>
  <c r="X436" i="1"/>
  <c r="Z436" i="1"/>
  <c r="AB436" i="1"/>
  <c r="AC436" i="1"/>
  <c r="AE436" i="1"/>
  <c r="AF436" i="1"/>
  <c r="AA436" i="1" s="1"/>
  <c r="W437" i="1"/>
  <c r="X437" i="1"/>
  <c r="Z437" i="1"/>
  <c r="AA437" i="1"/>
  <c r="AB437" i="1"/>
  <c r="AE437" i="1"/>
  <c r="AG437" i="1" s="1"/>
  <c r="W438" i="1"/>
  <c r="X438" i="1"/>
  <c r="Z438" i="1"/>
  <c r="AB438" i="1"/>
  <c r="AE438" i="1"/>
  <c r="AF438" i="1" s="1"/>
  <c r="AG438" i="1" s="1"/>
  <c r="W439" i="1"/>
  <c r="X439" i="1"/>
  <c r="Z439" i="1"/>
  <c r="AA439" i="1"/>
  <c r="AB439" i="1"/>
  <c r="AD439" i="1" s="1"/>
  <c r="AE439" i="1"/>
  <c r="AG439" i="1" s="1"/>
  <c r="AI439" i="1"/>
  <c r="AJ439" i="1" s="1"/>
  <c r="W440" i="1"/>
  <c r="X440" i="1"/>
  <c r="Z440" i="1"/>
  <c r="AB440" i="1"/>
  <c r="AE440" i="1"/>
  <c r="AF440" i="1" s="1"/>
  <c r="W441" i="1"/>
  <c r="X441" i="1"/>
  <c r="Z441" i="1"/>
  <c r="AB441" i="1"/>
  <c r="AE441" i="1"/>
  <c r="AF441" i="1" s="1"/>
  <c r="AA441" i="1" s="1"/>
  <c r="W442" i="1"/>
  <c r="X442" i="1"/>
  <c r="Z442" i="1"/>
  <c r="AA442" i="1"/>
  <c r="AB442" i="1"/>
  <c r="AE442" i="1"/>
  <c r="AG442" i="1" s="1"/>
  <c r="W443" i="1"/>
  <c r="AC443" i="1" s="1"/>
  <c r="X443" i="1"/>
  <c r="Z443" i="1"/>
  <c r="AB443" i="1"/>
  <c r="AE443" i="1"/>
  <c r="AF443" i="1"/>
  <c r="AA443" i="1" s="1"/>
  <c r="W444" i="1"/>
  <c r="X444" i="1"/>
  <c r="Z444" i="1"/>
  <c r="AB444" i="1"/>
  <c r="AE444" i="1"/>
  <c r="AF444" i="1"/>
  <c r="AA444" i="1" s="1"/>
  <c r="W445" i="1"/>
  <c r="X445" i="1"/>
  <c r="Z445" i="1"/>
  <c r="AA445" i="1"/>
  <c r="AB445" i="1"/>
  <c r="AD445" i="1" s="1"/>
  <c r="AE445" i="1"/>
  <c r="AG445" i="1" s="1"/>
  <c r="AI445" i="1"/>
  <c r="AJ445" i="1" s="1"/>
  <c r="W446" i="1"/>
  <c r="X446" i="1"/>
  <c r="Z446" i="1"/>
  <c r="AB446" i="1"/>
  <c r="AD446" i="1" s="1"/>
  <c r="AE446" i="1"/>
  <c r="AF446" i="1"/>
  <c r="W447" i="1"/>
  <c r="X447" i="1"/>
  <c r="Z447" i="1"/>
  <c r="AB447" i="1"/>
  <c r="AD447" i="1" s="1"/>
  <c r="AE447" i="1"/>
  <c r="AF447" i="1"/>
  <c r="W448" i="1"/>
  <c r="X448" i="1"/>
  <c r="Z448" i="1"/>
  <c r="AB448" i="1"/>
  <c r="AC448" i="1"/>
  <c r="AE448" i="1"/>
  <c r="AF448" i="1"/>
  <c r="AA448" i="1" s="1"/>
  <c r="W449" i="1"/>
  <c r="AC449" i="1" s="1"/>
  <c r="X449" i="1"/>
  <c r="Z449" i="1"/>
  <c r="AA449" i="1"/>
  <c r="AB449" i="1"/>
  <c r="AE449" i="1"/>
  <c r="AG449" i="1" s="1"/>
  <c r="W450" i="1"/>
  <c r="X450" i="1"/>
  <c r="Z450" i="1"/>
  <c r="AB450" i="1"/>
  <c r="AC450" i="1"/>
  <c r="AE450" i="1"/>
  <c r="AF450" i="1"/>
  <c r="W451" i="1"/>
  <c r="X451" i="1"/>
  <c r="Z451" i="1"/>
  <c r="AA451" i="1"/>
  <c r="AB451" i="1"/>
  <c r="AD451" i="1" s="1"/>
  <c r="AE451" i="1"/>
  <c r="AG451" i="1" s="1"/>
  <c r="AI451" i="1"/>
  <c r="AJ451" i="1" s="1"/>
  <c r="W452" i="1"/>
  <c r="X452" i="1"/>
  <c r="Z452" i="1"/>
  <c r="AB452" i="1"/>
  <c r="AE452" i="1"/>
  <c r="AF452" i="1" s="1"/>
  <c r="AA452" i="1" s="1"/>
  <c r="W453" i="1"/>
  <c r="AC453" i="1" s="1"/>
  <c r="X453" i="1"/>
  <c r="Z453" i="1"/>
  <c r="AB453" i="1"/>
  <c r="AE453" i="1"/>
  <c r="AF453" i="1" s="1"/>
  <c r="AG453" i="1" s="1"/>
  <c r="W454" i="1"/>
  <c r="X454" i="1"/>
  <c r="Z454" i="1"/>
  <c r="AB454" i="1"/>
  <c r="AC454" i="1"/>
  <c r="AE454" i="1"/>
  <c r="AF454" i="1"/>
  <c r="AA454" i="1" s="1"/>
  <c r="W455" i="1"/>
  <c r="AC455" i="1" s="1"/>
  <c r="X455" i="1"/>
  <c r="Z455" i="1"/>
  <c r="AB455" i="1"/>
  <c r="AE455" i="1"/>
  <c r="AF455" i="1"/>
  <c r="W456" i="1"/>
  <c r="X456" i="1"/>
  <c r="Z456" i="1"/>
  <c r="AA456" i="1"/>
  <c r="AB456" i="1"/>
  <c r="AD456" i="1" s="1"/>
  <c r="AE456" i="1"/>
  <c r="AG456" i="1" s="1"/>
  <c r="AI456" i="1"/>
  <c r="AJ456" i="1" s="1"/>
  <c r="W457" i="1"/>
  <c r="X457" i="1"/>
  <c r="Z457" i="1"/>
  <c r="AA457" i="1"/>
  <c r="AB457" i="1"/>
  <c r="AD457" i="1" s="1"/>
  <c r="AE457" i="1"/>
  <c r="AG457" i="1" s="1"/>
  <c r="AI457" i="1"/>
  <c r="AJ457" i="1" s="1"/>
  <c r="W458" i="1"/>
  <c r="X458" i="1"/>
  <c r="Z458" i="1"/>
  <c r="AA458" i="1"/>
  <c r="AB458" i="1"/>
  <c r="AD458" i="1" s="1"/>
  <c r="AE458" i="1"/>
  <c r="AG458" i="1" s="1"/>
  <c r="AI458" i="1"/>
  <c r="AJ458" i="1" s="1"/>
  <c r="W459" i="1"/>
  <c r="X459" i="1"/>
  <c r="Z459" i="1"/>
  <c r="AA459" i="1"/>
  <c r="AB459" i="1"/>
  <c r="AE459" i="1"/>
  <c r="AG459" i="1" s="1"/>
  <c r="W460" i="1"/>
  <c r="X460" i="1"/>
  <c r="Z460" i="1"/>
  <c r="AB460" i="1"/>
  <c r="AE460" i="1"/>
  <c r="AF460" i="1"/>
  <c r="W461" i="1"/>
  <c r="AC461" i="1" s="1"/>
  <c r="AI461" i="1" s="1"/>
  <c r="AJ461" i="1" s="1"/>
  <c r="X461" i="1"/>
  <c r="Z461" i="1"/>
  <c r="AA461" i="1"/>
  <c r="AB461" i="1"/>
  <c r="AE461" i="1"/>
  <c r="AG461" i="1" s="1"/>
  <c r="W462" i="1"/>
  <c r="X462" i="1"/>
  <c r="Z462" i="1"/>
  <c r="AB462" i="1"/>
  <c r="AE462" i="1"/>
  <c r="AF462" i="1"/>
  <c r="AA462" i="1" s="1"/>
  <c r="W463" i="1"/>
  <c r="X463" i="1"/>
  <c r="Z463" i="1"/>
  <c r="AA463" i="1"/>
  <c r="AB463" i="1"/>
  <c r="AD463" i="1" s="1"/>
  <c r="AE463" i="1"/>
  <c r="AG463" i="1" s="1"/>
  <c r="AI463" i="1"/>
  <c r="AJ463" i="1" s="1"/>
  <c r="W464" i="1"/>
  <c r="X464" i="1"/>
  <c r="Z464" i="1"/>
  <c r="AB464" i="1"/>
  <c r="AE464" i="1"/>
  <c r="AF464" i="1" s="1"/>
  <c r="AG464" i="1" s="1"/>
  <c r="W465" i="1"/>
  <c r="X465" i="1"/>
  <c r="Z465" i="1"/>
  <c r="AB465" i="1"/>
  <c r="AE465" i="1"/>
  <c r="AF465" i="1" s="1"/>
  <c r="AA465" i="1" s="1"/>
  <c r="W466" i="1"/>
  <c r="X466" i="1"/>
  <c r="Z466" i="1"/>
  <c r="AB466" i="1"/>
  <c r="AE466" i="1"/>
  <c r="AF466" i="1" s="1"/>
  <c r="AG466" i="1" s="1"/>
  <c r="W467" i="1"/>
  <c r="X467" i="1"/>
  <c r="Z467" i="1"/>
  <c r="AA467" i="1"/>
  <c r="AB467" i="1"/>
  <c r="AD467" i="1" s="1"/>
  <c r="AE467" i="1"/>
  <c r="AG467" i="1" s="1"/>
  <c r="AI467" i="1"/>
  <c r="AJ467" i="1" s="1"/>
  <c r="W468" i="1"/>
  <c r="X468" i="1"/>
  <c r="Z468" i="1"/>
  <c r="AA468" i="1"/>
  <c r="AB468" i="1"/>
  <c r="AD468" i="1" s="1"/>
  <c r="AE468" i="1"/>
  <c r="AG468" i="1" s="1"/>
  <c r="AI468" i="1"/>
  <c r="AJ468" i="1" s="1"/>
  <c r="W469" i="1"/>
  <c r="X469" i="1"/>
  <c r="Z469" i="1"/>
  <c r="AA469" i="1"/>
  <c r="AB469" i="1"/>
  <c r="AE469" i="1"/>
  <c r="AG469" i="1" s="1"/>
  <c r="W470" i="1"/>
  <c r="AC470" i="1" s="1"/>
  <c r="X470" i="1"/>
  <c r="Z470" i="1"/>
  <c r="AB470" i="1"/>
  <c r="AE470" i="1"/>
  <c r="AF470" i="1" s="1"/>
  <c r="AA470" i="1" s="1"/>
  <c r="W471" i="1"/>
  <c r="X471" i="1"/>
  <c r="Z471" i="1"/>
  <c r="AB471" i="1"/>
  <c r="AE471" i="1"/>
  <c r="AF471" i="1" s="1"/>
  <c r="AG471" i="1" s="1"/>
  <c r="W472" i="1"/>
  <c r="X472" i="1"/>
  <c r="Z472" i="1"/>
  <c r="AB472" i="1"/>
  <c r="AE472" i="1"/>
  <c r="AF472" i="1" s="1"/>
  <c r="W473" i="1"/>
  <c r="X473" i="1"/>
  <c r="Z473" i="1"/>
  <c r="AB473" i="1"/>
  <c r="AE473" i="1"/>
  <c r="AF473" i="1" s="1"/>
  <c r="AG473" i="1" s="1"/>
  <c r="W474" i="1"/>
  <c r="AC474" i="1" s="1"/>
  <c r="AI474" i="1" s="1"/>
  <c r="AJ474" i="1" s="1"/>
  <c r="X474" i="1"/>
  <c r="Z474" i="1"/>
  <c r="AA474" i="1"/>
  <c r="AB474" i="1"/>
  <c r="AE474" i="1"/>
  <c r="AG474" i="1" s="1"/>
  <c r="W475" i="1"/>
  <c r="X475" i="1"/>
  <c r="Z475" i="1"/>
  <c r="AB475" i="1"/>
  <c r="AE475" i="1"/>
  <c r="AF475" i="1" s="1"/>
  <c r="W476" i="1"/>
  <c r="X476" i="1"/>
  <c r="Z476" i="1"/>
  <c r="AA476" i="1"/>
  <c r="AB476" i="1"/>
  <c r="AE476" i="1"/>
  <c r="AG476" i="1" s="1"/>
  <c r="W477" i="1"/>
  <c r="AC477" i="1" s="1"/>
  <c r="X477" i="1"/>
  <c r="Z477" i="1"/>
  <c r="AB477" i="1"/>
  <c r="AE477" i="1"/>
  <c r="AF477" i="1"/>
  <c r="W478" i="1"/>
  <c r="X478" i="1"/>
  <c r="Z478" i="1"/>
  <c r="AA478" i="1"/>
  <c r="AB478" i="1"/>
  <c r="AE478" i="1"/>
  <c r="AG478" i="1" s="1"/>
  <c r="W479" i="1"/>
  <c r="X479" i="1"/>
  <c r="Z479" i="1"/>
  <c r="AB479" i="1"/>
  <c r="AE479" i="1"/>
  <c r="AF479" i="1" s="1"/>
  <c r="AG479" i="1" s="1"/>
  <c r="W480" i="1"/>
  <c r="X480" i="1"/>
  <c r="Z480" i="1"/>
  <c r="AA480" i="1"/>
  <c r="AB480" i="1"/>
  <c r="AE480" i="1"/>
  <c r="AG480" i="1" s="1"/>
  <c r="W481" i="1"/>
  <c r="X481" i="1"/>
  <c r="Z481" i="1"/>
  <c r="AB481" i="1"/>
  <c r="AE481" i="1"/>
  <c r="AF481" i="1" s="1"/>
  <c r="AG481" i="1" s="1"/>
  <c r="W482" i="1"/>
  <c r="X482" i="1"/>
  <c r="Z482" i="1"/>
  <c r="AB482" i="1"/>
  <c r="AE482" i="1"/>
  <c r="AF482" i="1" s="1"/>
  <c r="AG482" i="1" s="1"/>
  <c r="W483" i="1"/>
  <c r="X483" i="1"/>
  <c r="Z483" i="1"/>
  <c r="AA483" i="1"/>
  <c r="AB483" i="1"/>
  <c r="AE483" i="1"/>
  <c r="AG483" i="1" s="1"/>
  <c r="W484" i="1"/>
  <c r="X484" i="1"/>
  <c r="Z484" i="1"/>
  <c r="AA484" i="1"/>
  <c r="AB484" i="1"/>
  <c r="AE484" i="1"/>
  <c r="AG484" i="1" s="1"/>
  <c r="W485" i="1"/>
  <c r="X485" i="1"/>
  <c r="Z485" i="1"/>
  <c r="AB485" i="1"/>
  <c r="AE485" i="1"/>
  <c r="AF485" i="1" s="1"/>
  <c r="AA485" i="1" s="1"/>
  <c r="W486" i="1"/>
  <c r="X486" i="1"/>
  <c r="Z486" i="1"/>
  <c r="AB486" i="1"/>
  <c r="AD486" i="1" s="1"/>
  <c r="AE486" i="1"/>
  <c r="AF486" i="1" s="1"/>
  <c r="AA486" i="1" s="1"/>
  <c r="W487" i="1"/>
  <c r="X487" i="1"/>
  <c r="Z487" i="1"/>
  <c r="AA487" i="1"/>
  <c r="AB487" i="1"/>
  <c r="AE487" i="1"/>
  <c r="AG487" i="1" s="1"/>
  <c r="W488" i="1"/>
  <c r="X488" i="1"/>
  <c r="Z488" i="1"/>
  <c r="AB488" i="1"/>
  <c r="AD488" i="1" s="1"/>
  <c r="AE488" i="1"/>
  <c r="AF488" i="1" s="1"/>
  <c r="W489" i="1"/>
  <c r="X489" i="1"/>
  <c r="Z489" i="1"/>
  <c r="AB489" i="1"/>
  <c r="AE489" i="1"/>
  <c r="AF489" i="1" s="1"/>
  <c r="AA489" i="1" s="1"/>
  <c r="W490" i="1"/>
  <c r="X490" i="1"/>
  <c r="Z490" i="1"/>
  <c r="AB490" i="1"/>
  <c r="AC490" i="1"/>
  <c r="AE490" i="1"/>
  <c r="AF490" i="1"/>
  <c r="AA490" i="1" s="1"/>
  <c r="W491" i="1"/>
  <c r="X491" i="1"/>
  <c r="Z491" i="1"/>
  <c r="AA491" i="1"/>
  <c r="AB491" i="1"/>
  <c r="AD491" i="1" s="1"/>
  <c r="AE491" i="1"/>
  <c r="AG491" i="1" s="1"/>
  <c r="AI491" i="1"/>
  <c r="AJ491" i="1" s="1"/>
  <c r="W492" i="1"/>
  <c r="X492" i="1"/>
  <c r="Z492" i="1"/>
  <c r="AB492" i="1"/>
  <c r="AE492" i="1"/>
  <c r="AF492" i="1" s="1"/>
  <c r="AG492" i="1" s="1"/>
  <c r="W493" i="1"/>
  <c r="X493" i="1"/>
  <c r="Z493" i="1"/>
  <c r="AB493" i="1"/>
  <c r="AE493" i="1"/>
  <c r="AF493" i="1" s="1"/>
  <c r="AG493" i="1" s="1"/>
  <c r="W494" i="1"/>
  <c r="X494" i="1"/>
  <c r="Z494" i="1"/>
  <c r="AA494" i="1"/>
  <c r="AB494" i="1"/>
  <c r="AE494" i="1"/>
  <c r="AG494" i="1" s="1"/>
  <c r="W495" i="1"/>
  <c r="X495" i="1"/>
  <c r="Z495" i="1"/>
  <c r="AB495" i="1"/>
  <c r="AE495" i="1"/>
  <c r="AF495" i="1" s="1"/>
  <c r="AA495" i="1" s="1"/>
  <c r="W496" i="1"/>
  <c r="X496" i="1"/>
  <c r="Z496" i="1"/>
  <c r="AB496" i="1"/>
  <c r="AE496" i="1"/>
  <c r="AF496" i="1"/>
  <c r="AA496" i="1" s="1"/>
  <c r="W497" i="1"/>
  <c r="X497" i="1"/>
  <c r="Z497" i="1"/>
  <c r="AB497" i="1"/>
  <c r="AC497" i="1"/>
  <c r="AE497" i="1"/>
  <c r="AF497" i="1"/>
  <c r="AA497" i="1" s="1"/>
  <c r="W498" i="1"/>
  <c r="AC498" i="1" s="1"/>
  <c r="X498" i="1"/>
  <c r="Z498" i="1"/>
  <c r="AB498" i="1"/>
  <c r="AE498" i="1"/>
  <c r="AF498" i="1"/>
  <c r="AA498" i="1" s="1"/>
  <c r="W499" i="1"/>
  <c r="X499" i="1"/>
  <c r="Z499" i="1"/>
  <c r="AB499" i="1"/>
  <c r="AC499" i="1"/>
  <c r="AE499" i="1"/>
  <c r="AF499" i="1"/>
  <c r="AA499" i="1" s="1"/>
  <c r="W500" i="1"/>
  <c r="X500" i="1"/>
  <c r="Z500" i="1"/>
  <c r="AB500" i="1"/>
  <c r="AD500" i="1" s="1"/>
  <c r="AE500" i="1"/>
  <c r="AF500" i="1" s="1"/>
  <c r="AG500" i="1" s="1"/>
  <c r="W501" i="1"/>
  <c r="X501" i="1"/>
  <c r="Z501" i="1"/>
  <c r="AB501" i="1"/>
  <c r="AE501" i="1"/>
  <c r="AF501" i="1" s="1"/>
  <c r="AA501" i="1" s="1"/>
  <c r="W502" i="1"/>
  <c r="X502" i="1"/>
  <c r="Z502" i="1"/>
  <c r="AA502" i="1"/>
  <c r="AB502" i="1"/>
  <c r="AE502" i="1"/>
  <c r="AG502" i="1" s="1"/>
  <c r="W503" i="1"/>
  <c r="X503" i="1"/>
  <c r="Z503" i="1"/>
  <c r="AB503" i="1"/>
  <c r="AD503" i="1" s="1"/>
  <c r="AE503" i="1"/>
  <c r="AF503" i="1"/>
  <c r="AA503" i="1" s="1"/>
  <c r="W504" i="1"/>
  <c r="AC504" i="1" s="1"/>
  <c r="X504" i="1"/>
  <c r="Z504" i="1"/>
  <c r="AB504" i="1"/>
  <c r="AE504" i="1"/>
  <c r="AF504" i="1"/>
  <c r="W505" i="1"/>
  <c r="X505" i="1"/>
  <c r="Z505" i="1"/>
  <c r="AB505" i="1"/>
  <c r="AC505" i="1"/>
  <c r="AE505" i="1"/>
  <c r="AF505" i="1"/>
  <c r="AA505" i="1" s="1"/>
  <c r="W506" i="1"/>
  <c r="AC506" i="1" s="1"/>
  <c r="X506" i="1"/>
  <c r="Z506" i="1"/>
  <c r="AB506" i="1"/>
  <c r="AE506" i="1"/>
  <c r="AF506" i="1"/>
  <c r="AA506" i="1" s="1"/>
  <c r="W507" i="1"/>
  <c r="AC507" i="1" s="1"/>
  <c r="AI507" i="1" s="1"/>
  <c r="AJ507" i="1" s="1"/>
  <c r="X507" i="1"/>
  <c r="Z507" i="1"/>
  <c r="AA507" i="1"/>
  <c r="AB507" i="1"/>
  <c r="AE507" i="1"/>
  <c r="AG507" i="1" s="1"/>
  <c r="W508" i="1"/>
  <c r="AC508" i="1" s="1"/>
  <c r="X508" i="1"/>
  <c r="Z508" i="1"/>
  <c r="AB508" i="1"/>
  <c r="AE508" i="1"/>
  <c r="AF508" i="1"/>
  <c r="AA508" i="1" s="1"/>
  <c r="W509" i="1"/>
  <c r="X509" i="1"/>
  <c r="Z509" i="1"/>
  <c r="AB509" i="1"/>
  <c r="AC509" i="1"/>
  <c r="AE509" i="1"/>
  <c r="AF509" i="1"/>
  <c r="W510" i="1"/>
  <c r="X510" i="1"/>
  <c r="Z510" i="1"/>
  <c r="AB510" i="1"/>
  <c r="AC510" i="1"/>
  <c r="AE510" i="1"/>
  <c r="AF510" i="1"/>
  <c r="AA510" i="1" s="1"/>
  <c r="W511" i="1"/>
  <c r="X511" i="1"/>
  <c r="Z511" i="1"/>
  <c r="AB511" i="1"/>
  <c r="AC511" i="1"/>
  <c r="AE511" i="1"/>
  <c r="AF511" i="1"/>
  <c r="W512" i="1"/>
  <c r="AC512" i="1" s="1"/>
  <c r="X512" i="1"/>
  <c r="Z512" i="1"/>
  <c r="AB512" i="1"/>
  <c r="AE512" i="1"/>
  <c r="AF512" i="1"/>
  <c r="W513" i="1"/>
  <c r="X513" i="1"/>
  <c r="Z513" i="1"/>
  <c r="AB513" i="1"/>
  <c r="AD513" i="1" s="1"/>
  <c r="AE513" i="1"/>
  <c r="AF513" i="1"/>
  <c r="AI513" i="1" s="1"/>
  <c r="AJ513" i="1" s="1"/>
  <c r="W514" i="1"/>
  <c r="X514" i="1"/>
  <c r="Z514" i="1"/>
  <c r="AA514" i="1"/>
  <c r="AB514" i="1"/>
  <c r="AD514" i="1" s="1"/>
  <c r="AE514" i="1"/>
  <c r="AG514" i="1" s="1"/>
  <c r="AI514" i="1"/>
  <c r="AJ514" i="1" s="1"/>
  <c r="W515" i="1"/>
  <c r="X515" i="1"/>
  <c r="Z515" i="1"/>
  <c r="AA515" i="1"/>
  <c r="AB515" i="1"/>
  <c r="AD515" i="1" s="1"/>
  <c r="AE515" i="1"/>
  <c r="AG515" i="1" s="1"/>
  <c r="AI515" i="1"/>
  <c r="AJ515" i="1" s="1"/>
  <c r="W516" i="1"/>
  <c r="X516" i="1"/>
  <c r="Z516" i="1"/>
  <c r="AB516" i="1"/>
  <c r="AD516" i="1" s="1"/>
  <c r="AE516" i="1"/>
  <c r="AF516" i="1"/>
  <c r="AA516" i="1" s="1"/>
  <c r="W517" i="1"/>
  <c r="X517" i="1"/>
  <c r="Z517" i="1"/>
  <c r="AB517" i="1"/>
  <c r="AE517" i="1"/>
  <c r="AF517" i="1"/>
  <c r="AA517" i="1" s="1"/>
  <c r="W518" i="1"/>
  <c r="X518" i="1"/>
  <c r="Z518" i="1"/>
  <c r="AB518" i="1"/>
  <c r="AC518" i="1"/>
  <c r="AE518" i="1"/>
  <c r="AF518" i="1"/>
  <c r="AA518" i="1" s="1"/>
  <c r="W519" i="1"/>
  <c r="X519" i="1"/>
  <c r="Z519" i="1"/>
  <c r="AA519" i="1"/>
  <c r="AB519" i="1"/>
  <c r="AE519" i="1"/>
  <c r="AG519" i="1" s="1"/>
  <c r="W520" i="1"/>
  <c r="X520" i="1"/>
  <c r="Z520" i="1"/>
  <c r="AB520" i="1"/>
  <c r="AE520" i="1"/>
  <c r="AF520" i="1" s="1"/>
  <c r="AG520" i="1" s="1"/>
  <c r="W521" i="1"/>
  <c r="X521" i="1"/>
  <c r="Z521" i="1"/>
  <c r="AA521" i="1"/>
  <c r="AB521" i="1"/>
  <c r="AD521" i="1" s="1"/>
  <c r="AE521" i="1"/>
  <c r="AG521" i="1" s="1"/>
  <c r="AI521" i="1"/>
  <c r="AJ521" i="1" s="1"/>
  <c r="W522" i="1"/>
  <c r="X522" i="1"/>
  <c r="Z522" i="1"/>
  <c r="AB522" i="1"/>
  <c r="AE522" i="1"/>
  <c r="AF522" i="1" s="1"/>
  <c r="AG522" i="1" s="1"/>
  <c r="W523" i="1"/>
  <c r="X523" i="1"/>
  <c r="Z523" i="1"/>
  <c r="AB523" i="1"/>
  <c r="AE523" i="1"/>
  <c r="AF523" i="1" s="1"/>
  <c r="AG523" i="1" s="1"/>
  <c r="W524" i="1"/>
  <c r="X524" i="1"/>
  <c r="Z524" i="1"/>
  <c r="AB524" i="1"/>
  <c r="AD524" i="1" s="1"/>
  <c r="AE524" i="1"/>
  <c r="AF524" i="1"/>
  <c r="AA524" i="1" s="1"/>
  <c r="W525" i="1"/>
  <c r="X525" i="1"/>
  <c r="Z525" i="1"/>
  <c r="AA525" i="1"/>
  <c r="AB525" i="1"/>
  <c r="AE525" i="1"/>
  <c r="AG525" i="1" s="1"/>
  <c r="W526" i="1"/>
  <c r="X526" i="1"/>
  <c r="Z526" i="1"/>
  <c r="AB526" i="1"/>
  <c r="AE526" i="1"/>
  <c r="AF526" i="1"/>
  <c r="AA526" i="1" s="1"/>
  <c r="W527" i="1"/>
  <c r="AC527" i="1" s="1"/>
  <c r="X527" i="1"/>
  <c r="Z527" i="1"/>
  <c r="AB527" i="1"/>
  <c r="AE527" i="1"/>
  <c r="AF527" i="1"/>
  <c r="AA527" i="1" s="1"/>
  <c r="W528" i="1"/>
  <c r="X528" i="1"/>
  <c r="Z528" i="1"/>
  <c r="AB528" i="1"/>
  <c r="AE528" i="1"/>
  <c r="AF528" i="1"/>
  <c r="AA528" i="1" s="1"/>
  <c r="W529" i="1"/>
  <c r="AC529" i="1" s="1"/>
  <c r="X529" i="1"/>
  <c r="Z529" i="1"/>
  <c r="AB529" i="1"/>
  <c r="AE529" i="1"/>
  <c r="AF529" i="1"/>
  <c r="AA529" i="1" s="1"/>
  <c r="W530" i="1"/>
  <c r="AC530" i="1" s="1"/>
  <c r="X530" i="1"/>
  <c r="Z530" i="1"/>
  <c r="AB530" i="1"/>
  <c r="AE530" i="1"/>
  <c r="AF530" i="1"/>
  <c r="AA530" i="1" s="1"/>
  <c r="W531" i="1"/>
  <c r="AC531" i="1" s="1"/>
  <c r="X531" i="1"/>
  <c r="Z531" i="1"/>
  <c r="AA531" i="1"/>
  <c r="AB531" i="1"/>
  <c r="AE531" i="1"/>
  <c r="AG531" i="1" s="1"/>
  <c r="W532" i="1"/>
  <c r="X532" i="1"/>
  <c r="Z532" i="1"/>
  <c r="AB532" i="1"/>
  <c r="AD532" i="1" s="1"/>
  <c r="AE532" i="1"/>
  <c r="AF532" i="1"/>
  <c r="W533" i="1"/>
  <c r="AC533" i="1" s="1"/>
  <c r="AI533" i="1" s="1"/>
  <c r="AJ533" i="1" s="1"/>
  <c r="X533" i="1"/>
  <c r="Z533" i="1"/>
  <c r="AA533" i="1"/>
  <c r="AB533" i="1"/>
  <c r="AE533" i="1"/>
  <c r="AG533" i="1" s="1"/>
  <c r="W534" i="1"/>
  <c r="X534" i="1"/>
  <c r="Z534" i="1"/>
  <c r="AB534" i="1"/>
  <c r="AD534" i="1" s="1"/>
  <c r="AE534" i="1"/>
  <c r="AF534" i="1"/>
  <c r="AA534" i="1" s="1"/>
  <c r="W535" i="1"/>
  <c r="AC535" i="1" s="1"/>
  <c r="X535" i="1"/>
  <c r="Z535" i="1"/>
  <c r="AB535" i="1"/>
  <c r="AE535" i="1"/>
  <c r="AF535" i="1"/>
  <c r="W536" i="1"/>
  <c r="X536" i="1"/>
  <c r="Z536" i="1"/>
  <c r="AB536" i="1"/>
  <c r="AE536" i="1"/>
  <c r="AF536" i="1"/>
  <c r="AA536" i="1" s="1"/>
  <c r="W537" i="1"/>
  <c r="AC537" i="1" s="1"/>
  <c r="AI537" i="1" s="1"/>
  <c r="AJ537" i="1" s="1"/>
  <c r="X537" i="1"/>
  <c r="Z537" i="1"/>
  <c r="AA537" i="1"/>
  <c r="AB537" i="1"/>
  <c r="AE537" i="1"/>
  <c r="AG537" i="1" s="1"/>
  <c r="W538" i="1"/>
  <c r="X538" i="1"/>
  <c r="Z538" i="1"/>
  <c r="AB538" i="1"/>
  <c r="AE538" i="1"/>
  <c r="AF538" i="1"/>
  <c r="AA538" i="1" s="1"/>
  <c r="W539" i="1"/>
  <c r="X539" i="1"/>
  <c r="Z539" i="1"/>
  <c r="AB539" i="1"/>
  <c r="AC539" i="1"/>
  <c r="AE539" i="1"/>
  <c r="AF539" i="1"/>
  <c r="AA539" i="1" s="1"/>
  <c r="W540" i="1"/>
  <c r="X540" i="1"/>
  <c r="Z540" i="1"/>
  <c r="AB540" i="1"/>
  <c r="AE540" i="1"/>
  <c r="AF540" i="1"/>
  <c r="AA540" i="1" s="1"/>
  <c r="W541" i="1"/>
  <c r="X541" i="1"/>
  <c r="Z541" i="1"/>
  <c r="AB541" i="1"/>
  <c r="AC541" i="1"/>
  <c r="AE541" i="1"/>
  <c r="AF541" i="1"/>
  <c r="AA541" i="1" s="1"/>
  <c r="W542" i="1"/>
  <c r="X542" i="1"/>
  <c r="Z542" i="1"/>
  <c r="AB542" i="1"/>
  <c r="AD542" i="1" s="1"/>
  <c r="AE542" i="1"/>
  <c r="AF542" i="1"/>
  <c r="AA542" i="1" s="1"/>
  <c r="W543" i="1"/>
  <c r="AC543" i="1" s="1"/>
  <c r="X543" i="1"/>
  <c r="Z543" i="1"/>
  <c r="AB543" i="1"/>
  <c r="AE543" i="1"/>
  <c r="AF543" i="1"/>
  <c r="AA543" i="1" s="1"/>
  <c r="W544" i="1"/>
  <c r="AC544" i="1" s="1"/>
  <c r="AI544" i="1" s="1"/>
  <c r="AJ544" i="1" s="1"/>
  <c r="X544" i="1"/>
  <c r="Z544" i="1"/>
  <c r="AA544" i="1"/>
  <c r="AB544" i="1"/>
  <c r="AE544" i="1"/>
  <c r="AG544" i="1" s="1"/>
  <c r="W545" i="1"/>
  <c r="X545" i="1"/>
  <c r="Z545" i="1"/>
  <c r="AB545" i="1"/>
  <c r="AE545" i="1"/>
  <c r="AF545" i="1"/>
  <c r="AA545" i="1" s="1"/>
  <c r="W546" i="1"/>
  <c r="X546" i="1"/>
  <c r="Z546" i="1"/>
  <c r="AB546" i="1"/>
  <c r="AC546" i="1"/>
  <c r="AE546" i="1"/>
  <c r="AF546" i="1"/>
  <c r="AA546" i="1" s="1"/>
  <c r="W547" i="1"/>
  <c r="X547" i="1"/>
  <c r="Z547" i="1"/>
  <c r="AB547" i="1"/>
  <c r="AE547" i="1"/>
  <c r="AF547" i="1" s="1"/>
  <c r="AA547" i="1" s="1"/>
  <c r="W548" i="1"/>
  <c r="AC548" i="1" s="1"/>
  <c r="AI548" i="1" s="1"/>
  <c r="AJ548" i="1" s="1"/>
  <c r="X548" i="1"/>
  <c r="Z548" i="1"/>
  <c r="AA548" i="1"/>
  <c r="AB548" i="1"/>
  <c r="AE548" i="1"/>
  <c r="AG548" i="1" s="1"/>
  <c r="W549" i="1"/>
  <c r="X549" i="1"/>
  <c r="Z549" i="1"/>
  <c r="AB549" i="1"/>
  <c r="AE549" i="1"/>
  <c r="AF549" i="1" s="1"/>
  <c r="AG549" i="1" s="1"/>
  <c r="W550" i="1"/>
  <c r="X550" i="1"/>
  <c r="Z550" i="1"/>
  <c r="AB550" i="1"/>
  <c r="AE550" i="1"/>
  <c r="AF550" i="1" s="1"/>
  <c r="AG550" i="1" s="1"/>
  <c r="W551" i="1"/>
  <c r="X551" i="1"/>
  <c r="Z551" i="1"/>
  <c r="AB551" i="1"/>
  <c r="AE551" i="1"/>
  <c r="AF551" i="1"/>
  <c r="W552" i="1"/>
  <c r="AC552" i="1" s="1"/>
  <c r="X552" i="1"/>
  <c r="Z552" i="1"/>
  <c r="AA552" i="1"/>
  <c r="AB552" i="1"/>
  <c r="AE552" i="1"/>
  <c r="AG552" i="1" s="1"/>
  <c r="W553" i="1"/>
  <c r="X553" i="1"/>
  <c r="Z553" i="1"/>
  <c r="AB553" i="1"/>
  <c r="AE553" i="1"/>
  <c r="AF553" i="1"/>
  <c r="AA553" i="1" s="1"/>
  <c r="W554" i="1"/>
  <c r="X554" i="1"/>
  <c r="Z554" i="1"/>
  <c r="AA554" i="1"/>
  <c r="AB554" i="1"/>
  <c r="AD554" i="1" s="1"/>
  <c r="AE554" i="1"/>
  <c r="AG554" i="1" s="1"/>
  <c r="AI554" i="1"/>
  <c r="AJ554" i="1" s="1"/>
  <c r="W555" i="1"/>
  <c r="X555" i="1"/>
  <c r="Z555" i="1"/>
  <c r="AB555" i="1"/>
  <c r="AC555" i="1"/>
  <c r="AE555" i="1"/>
  <c r="AF555" i="1"/>
  <c r="AA555" i="1" s="1"/>
  <c r="W556" i="1"/>
  <c r="X556" i="1"/>
  <c r="Z556" i="1"/>
  <c r="AA556" i="1"/>
  <c r="AB556" i="1"/>
  <c r="AE556" i="1"/>
  <c r="AG556" i="1" s="1"/>
  <c r="W557" i="1"/>
  <c r="AC557" i="1" s="1"/>
  <c r="X557" i="1"/>
  <c r="Z557" i="1"/>
  <c r="AB557" i="1"/>
  <c r="AE557" i="1"/>
  <c r="AF557" i="1"/>
  <c r="AA557" i="1" s="1"/>
  <c r="W558" i="1"/>
  <c r="X558" i="1"/>
  <c r="Z558" i="1"/>
  <c r="AB558" i="1"/>
  <c r="AE558" i="1"/>
  <c r="AF558" i="1"/>
  <c r="W559" i="1"/>
  <c r="X559" i="1"/>
  <c r="Z559" i="1"/>
  <c r="AB559" i="1"/>
  <c r="AE559" i="1"/>
  <c r="AF559" i="1" s="1"/>
  <c r="W560" i="1"/>
  <c r="X560" i="1"/>
  <c r="Z560" i="1"/>
  <c r="AB560" i="1"/>
  <c r="AE560" i="1"/>
  <c r="AF560" i="1" s="1"/>
  <c r="AG560" i="1" s="1"/>
  <c r="W561" i="1"/>
  <c r="AC561" i="1" s="1"/>
  <c r="X561" i="1"/>
  <c r="Z561" i="1"/>
  <c r="AB561" i="1"/>
  <c r="AE561" i="1"/>
  <c r="AF561" i="1" s="1"/>
  <c r="AA561" i="1" s="1"/>
  <c r="W562" i="1"/>
  <c r="X562" i="1"/>
  <c r="Z562" i="1"/>
  <c r="AA562" i="1"/>
  <c r="AB562" i="1"/>
  <c r="AD562" i="1" s="1"/>
  <c r="AE562" i="1"/>
  <c r="AG562" i="1" s="1"/>
  <c r="AI562" i="1"/>
  <c r="AJ562" i="1" s="1"/>
  <c r="W563" i="1"/>
  <c r="X563" i="1"/>
  <c r="Z563" i="1"/>
  <c r="AB563" i="1"/>
  <c r="AE563" i="1"/>
  <c r="AF563" i="1" s="1"/>
  <c r="AG563" i="1" s="1"/>
  <c r="W564" i="1"/>
  <c r="X564" i="1"/>
  <c r="Z564" i="1"/>
  <c r="AB564" i="1"/>
  <c r="AE564" i="1"/>
  <c r="AF564" i="1" s="1"/>
  <c r="AG564" i="1" s="1"/>
  <c r="W565" i="1"/>
  <c r="X565" i="1"/>
  <c r="Z565" i="1"/>
  <c r="AB565" i="1"/>
  <c r="AD565" i="1" s="1"/>
  <c r="AE565" i="1"/>
  <c r="AF565" i="1" s="1"/>
  <c r="AA565" i="1" s="1"/>
  <c r="W566" i="1"/>
  <c r="X566" i="1"/>
  <c r="Z566" i="1"/>
  <c r="AA566" i="1"/>
  <c r="AB566" i="1"/>
  <c r="AE566" i="1"/>
  <c r="AG566" i="1" s="1"/>
  <c r="W567" i="1"/>
  <c r="X567" i="1"/>
  <c r="Z567" i="1"/>
  <c r="AB567" i="1"/>
  <c r="AE567" i="1"/>
  <c r="AF567" i="1" s="1"/>
  <c r="AA567" i="1" s="1"/>
  <c r="W568" i="1"/>
  <c r="X568" i="1"/>
  <c r="Z568" i="1"/>
  <c r="AA568" i="1"/>
  <c r="AB568" i="1"/>
  <c r="AD568" i="1" s="1"/>
  <c r="AE568" i="1"/>
  <c r="AG568" i="1" s="1"/>
  <c r="AI568" i="1"/>
  <c r="AJ568" i="1" s="1"/>
  <c r="W569" i="1"/>
  <c r="X569" i="1"/>
  <c r="Z569" i="1"/>
  <c r="AA569" i="1"/>
  <c r="AB569" i="1"/>
  <c r="AE569" i="1"/>
  <c r="AG569" i="1" s="1"/>
  <c r="W570" i="1"/>
  <c r="AC570" i="1" s="1"/>
  <c r="X570" i="1"/>
  <c r="Z570" i="1"/>
  <c r="AA570" i="1"/>
  <c r="AB570" i="1"/>
  <c r="AE570" i="1"/>
  <c r="AG570" i="1" s="1"/>
  <c r="W571" i="1"/>
  <c r="AC571" i="1" s="1"/>
  <c r="X571" i="1"/>
  <c r="Z571" i="1"/>
  <c r="AA571" i="1"/>
  <c r="AB571" i="1"/>
  <c r="AE571" i="1"/>
  <c r="AG571" i="1" s="1"/>
  <c r="W572" i="1"/>
  <c r="X572" i="1"/>
  <c r="Z572" i="1"/>
  <c r="AB572" i="1"/>
  <c r="AC572" i="1"/>
  <c r="AE572" i="1"/>
  <c r="AF572" i="1"/>
  <c r="AA572" i="1" s="1"/>
  <c r="W573" i="1"/>
  <c r="X573" i="1"/>
  <c r="Z573" i="1"/>
  <c r="AA573" i="1"/>
  <c r="AB573" i="1"/>
  <c r="AD573" i="1" s="1"/>
  <c r="AE573" i="1"/>
  <c r="AG573" i="1" s="1"/>
  <c r="AI573" i="1"/>
  <c r="AJ573" i="1" s="1"/>
  <c r="W574" i="1"/>
  <c r="X574" i="1"/>
  <c r="Z574" i="1"/>
  <c r="AA574" i="1"/>
  <c r="AB574" i="1"/>
  <c r="AE574" i="1"/>
  <c r="AG574" i="1" s="1"/>
  <c r="W575" i="1"/>
  <c r="X575" i="1"/>
  <c r="Z575" i="1"/>
  <c r="AA575" i="1"/>
  <c r="AB575" i="1"/>
  <c r="AD575" i="1" s="1"/>
  <c r="AE575" i="1"/>
  <c r="AG575" i="1" s="1"/>
  <c r="AI575" i="1"/>
  <c r="AJ575" i="1" s="1"/>
  <c r="W576" i="1"/>
  <c r="X576" i="1"/>
  <c r="Z576" i="1"/>
  <c r="AA576" i="1"/>
  <c r="AB576" i="1"/>
  <c r="AE576" i="1"/>
  <c r="AG576" i="1" s="1"/>
  <c r="W577" i="1"/>
  <c r="X577" i="1"/>
  <c r="Z577" i="1"/>
  <c r="AB577" i="1"/>
  <c r="AE577" i="1"/>
  <c r="AF577" i="1" s="1"/>
  <c r="W578" i="1"/>
  <c r="X578" i="1"/>
  <c r="Z578" i="1"/>
  <c r="AA578" i="1"/>
  <c r="AB578" i="1"/>
  <c r="AE578" i="1"/>
  <c r="AG578" i="1" s="1"/>
  <c r="W579" i="1"/>
  <c r="X579" i="1"/>
  <c r="Z579" i="1"/>
  <c r="AA579" i="1"/>
  <c r="AB579" i="1"/>
  <c r="AD579" i="1" s="1"/>
  <c r="AE579" i="1"/>
  <c r="AG579" i="1" s="1"/>
  <c r="AI579" i="1"/>
  <c r="AJ579" i="1" s="1"/>
  <c r="W580" i="1"/>
  <c r="X580" i="1"/>
  <c r="Z580" i="1"/>
  <c r="AB580" i="1"/>
  <c r="AE580" i="1"/>
  <c r="AF580" i="1" s="1"/>
  <c r="AG580" i="1" s="1"/>
  <c r="W581" i="1"/>
  <c r="X581" i="1"/>
  <c r="Z581" i="1"/>
  <c r="AA581" i="1"/>
  <c r="AB581" i="1"/>
  <c r="AE581" i="1"/>
  <c r="AG581" i="1" s="1"/>
  <c r="W582" i="1"/>
  <c r="X582" i="1"/>
  <c r="Z582" i="1"/>
  <c r="AB582" i="1"/>
  <c r="AC582" i="1"/>
  <c r="AE582" i="1"/>
  <c r="AF582" i="1" s="1"/>
  <c r="AG582" i="1" s="1"/>
  <c r="W583" i="1"/>
  <c r="X583" i="1"/>
  <c r="Z583" i="1"/>
  <c r="AB583" i="1"/>
  <c r="AE583" i="1"/>
  <c r="AF583" i="1" s="1"/>
  <c r="AA583" i="1" s="1"/>
  <c r="W584" i="1"/>
  <c r="X584" i="1"/>
  <c r="Z584" i="1"/>
  <c r="AA584" i="1"/>
  <c r="AB584" i="1"/>
  <c r="AD584" i="1" s="1"/>
  <c r="AE584" i="1"/>
  <c r="AG584" i="1" s="1"/>
  <c r="AI584" i="1"/>
  <c r="AJ584" i="1" s="1"/>
  <c r="W585" i="1"/>
  <c r="X585" i="1"/>
  <c r="Z585" i="1"/>
  <c r="AB585" i="1"/>
  <c r="AE585" i="1"/>
  <c r="AF585" i="1" s="1"/>
  <c r="W586" i="1"/>
  <c r="X586" i="1"/>
  <c r="Z586" i="1"/>
  <c r="AB586" i="1"/>
  <c r="AE586" i="1"/>
  <c r="AF586" i="1" s="1"/>
  <c r="AG586" i="1" s="1"/>
  <c r="W587" i="1"/>
  <c r="X587" i="1"/>
  <c r="Z587" i="1"/>
  <c r="AA587" i="1"/>
  <c r="AB587" i="1"/>
  <c r="AD587" i="1" s="1"/>
  <c r="AE587" i="1"/>
  <c r="AG587" i="1" s="1"/>
  <c r="AI587" i="1"/>
  <c r="AJ587" i="1" s="1"/>
  <c r="W588" i="1"/>
  <c r="AC588" i="1" s="1"/>
  <c r="AI588" i="1" s="1"/>
  <c r="AJ588" i="1" s="1"/>
  <c r="X588" i="1"/>
  <c r="Z588" i="1"/>
  <c r="AA588" i="1"/>
  <c r="AB588" i="1"/>
  <c r="AE588" i="1"/>
  <c r="AG588" i="1" s="1"/>
  <c r="W589" i="1"/>
  <c r="AC589" i="1" s="1"/>
  <c r="X589" i="1"/>
  <c r="Z589" i="1"/>
  <c r="AB589" i="1"/>
  <c r="AE589" i="1"/>
  <c r="AF589" i="1"/>
  <c r="AA589" i="1" s="1"/>
  <c r="W590" i="1"/>
  <c r="X590" i="1"/>
  <c r="Z590" i="1"/>
  <c r="AA590" i="1"/>
  <c r="AB590" i="1"/>
  <c r="AD590" i="1" s="1"/>
  <c r="AE590" i="1"/>
  <c r="AG590" i="1" s="1"/>
  <c r="AI590" i="1"/>
  <c r="AJ590" i="1" s="1"/>
  <c r="W591" i="1"/>
  <c r="X591" i="1"/>
  <c r="Z591" i="1"/>
  <c r="AB591" i="1"/>
  <c r="AE591" i="1"/>
  <c r="AF591" i="1" s="1"/>
  <c r="AG591" i="1" s="1"/>
  <c r="W592" i="1"/>
  <c r="X592" i="1"/>
  <c r="Z592" i="1"/>
  <c r="AA592" i="1"/>
  <c r="AB592" i="1"/>
  <c r="AE592" i="1"/>
  <c r="AG592" i="1" s="1"/>
  <c r="W593" i="1"/>
  <c r="X593" i="1"/>
  <c r="Z593" i="1"/>
  <c r="AB593" i="1"/>
  <c r="AE593" i="1"/>
  <c r="AF593" i="1" s="1"/>
  <c r="AA593" i="1" s="1"/>
  <c r="W594" i="1"/>
  <c r="X594" i="1"/>
  <c r="Z594" i="1"/>
  <c r="AA594" i="1"/>
  <c r="AB594" i="1"/>
  <c r="AD594" i="1" s="1"/>
  <c r="AE594" i="1"/>
  <c r="AG594" i="1" s="1"/>
  <c r="AI594" i="1"/>
  <c r="AJ594" i="1" s="1"/>
  <c r="W595" i="1"/>
  <c r="X595" i="1"/>
  <c r="Z595" i="1"/>
  <c r="AA595" i="1"/>
  <c r="AB595" i="1"/>
  <c r="AE595" i="1"/>
  <c r="AG595" i="1" s="1"/>
  <c r="W596" i="1"/>
  <c r="X596" i="1"/>
  <c r="Z596" i="1"/>
  <c r="AA596" i="1"/>
  <c r="AB596" i="1"/>
  <c r="AE596" i="1"/>
  <c r="AG596" i="1" s="1"/>
  <c r="W597" i="1"/>
  <c r="X597" i="1"/>
  <c r="Z597" i="1"/>
  <c r="AB597" i="1"/>
  <c r="AD597" i="1" s="1"/>
  <c r="AE597" i="1"/>
  <c r="AF597" i="1" s="1"/>
  <c r="AA597" i="1" s="1"/>
  <c r="W598" i="1"/>
  <c r="AC598" i="1" s="1"/>
  <c r="AI598" i="1" s="1"/>
  <c r="AJ598" i="1" s="1"/>
  <c r="X598" i="1"/>
  <c r="Z598" i="1"/>
  <c r="AA598" i="1"/>
  <c r="AB598" i="1"/>
  <c r="AE598" i="1"/>
  <c r="AG598" i="1" s="1"/>
  <c r="W599" i="1"/>
  <c r="X599" i="1"/>
  <c r="Z599" i="1"/>
  <c r="AB599" i="1"/>
  <c r="AE599" i="1"/>
  <c r="AF599" i="1" s="1"/>
  <c r="AG599" i="1" s="1"/>
  <c r="W600" i="1"/>
  <c r="X600" i="1"/>
  <c r="Z600" i="1"/>
  <c r="AB600" i="1"/>
  <c r="AC600" i="1"/>
  <c r="AE600" i="1"/>
  <c r="AF600" i="1"/>
  <c r="AA600" i="1" s="1"/>
  <c r="W601" i="1"/>
  <c r="X601" i="1"/>
  <c r="Z601" i="1"/>
  <c r="AA601" i="1"/>
  <c r="AB601" i="1"/>
  <c r="AE601" i="1"/>
  <c r="AG601" i="1" s="1"/>
  <c r="W602" i="1"/>
  <c r="AC602" i="1" s="1"/>
  <c r="AF602" i="1"/>
  <c r="AA602" i="1" s="1"/>
  <c r="X602" i="1"/>
  <c r="Z602" i="1"/>
  <c r="AB602" i="1"/>
  <c r="AE602" i="1"/>
  <c r="W603" i="1"/>
  <c r="X603" i="1"/>
  <c r="Z603" i="1"/>
  <c r="AB603" i="1"/>
  <c r="AE603" i="1"/>
  <c r="AF603" i="1"/>
  <c r="W604" i="1"/>
  <c r="X604" i="1"/>
  <c r="Z604" i="1"/>
  <c r="AB604" i="1"/>
  <c r="AE604" i="1"/>
  <c r="AF604" i="1" s="1"/>
  <c r="AG604" i="1" s="1"/>
  <c r="W605" i="1"/>
  <c r="AC605" i="1" s="1"/>
  <c r="AI605" i="1" s="1"/>
  <c r="AJ605" i="1" s="1"/>
  <c r="X605" i="1"/>
  <c r="Z605" i="1"/>
  <c r="AA605" i="1"/>
  <c r="AB605" i="1"/>
  <c r="AE605" i="1"/>
  <c r="AG605" i="1" s="1"/>
  <c r="W606" i="1"/>
  <c r="X606" i="1"/>
  <c r="Z606" i="1"/>
  <c r="AB606" i="1"/>
  <c r="AD606" i="1" s="1"/>
  <c r="AE606" i="1"/>
  <c r="AF606" i="1"/>
  <c r="AA606" i="1" s="1"/>
  <c r="W607" i="1"/>
  <c r="X607" i="1"/>
  <c r="Z607" i="1"/>
  <c r="AB607" i="1"/>
  <c r="AE607" i="1"/>
  <c r="AF607" i="1"/>
  <c r="AA607" i="1" s="1"/>
  <c r="W608" i="1"/>
  <c r="AC608" i="1" s="1"/>
  <c r="X608" i="1"/>
  <c r="Z608" i="1"/>
  <c r="AB608" i="1"/>
  <c r="AE608" i="1"/>
  <c r="AF608" i="1"/>
  <c r="AA608" i="1" s="1"/>
  <c r="W609" i="1"/>
  <c r="X609" i="1"/>
  <c r="Z609" i="1"/>
  <c r="AB609" i="1"/>
  <c r="AE609" i="1"/>
  <c r="AF609" i="1"/>
  <c r="AA609" i="1" s="1"/>
  <c r="W610" i="1"/>
  <c r="X610" i="1"/>
  <c r="Z610" i="1"/>
  <c r="AA610" i="1"/>
  <c r="AB610" i="1"/>
  <c r="AD610" i="1" s="1"/>
  <c r="AE610" i="1"/>
  <c r="AG610" i="1" s="1"/>
  <c r="AI610" i="1"/>
  <c r="AJ610" i="1" s="1"/>
  <c r="W611" i="1"/>
  <c r="AC611" i="1" s="1"/>
  <c r="X611" i="1"/>
  <c r="Z611" i="1"/>
  <c r="AB611" i="1"/>
  <c r="AE611" i="1"/>
  <c r="AF611" i="1"/>
  <c r="W612" i="1"/>
  <c r="AC612" i="1" s="1"/>
  <c r="X612" i="1"/>
  <c r="Z612" i="1"/>
  <c r="AB612" i="1"/>
  <c r="AE612" i="1"/>
  <c r="AF612" i="1"/>
  <c r="AA612" i="1" s="1"/>
  <c r="W613" i="1"/>
  <c r="AC613" i="1" s="1"/>
  <c r="X613" i="1"/>
  <c r="Z613" i="1"/>
  <c r="AB613" i="1"/>
  <c r="AE613" i="1"/>
  <c r="AF613" i="1"/>
  <c r="AA613" i="1" s="1"/>
  <c r="W614" i="1"/>
  <c r="X614" i="1"/>
  <c r="Z614" i="1"/>
  <c r="AA614" i="1"/>
  <c r="AB614" i="1"/>
  <c r="AD614" i="1" s="1"/>
  <c r="AE614" i="1"/>
  <c r="AG614" i="1" s="1"/>
  <c r="AI614" i="1"/>
  <c r="AJ614" i="1" s="1"/>
  <c r="W615" i="1"/>
  <c r="X615" i="1"/>
  <c r="Z615" i="1"/>
  <c r="AB615" i="1"/>
  <c r="AE615" i="1"/>
  <c r="AF615" i="1"/>
  <c r="AA615" i="1" s="1"/>
  <c r="W616" i="1"/>
  <c r="X616" i="1"/>
  <c r="Z616" i="1"/>
  <c r="AB616" i="1"/>
  <c r="AE616" i="1"/>
  <c r="AF616" i="1"/>
  <c r="AA616" i="1" s="1"/>
  <c r="W617" i="1"/>
  <c r="X617" i="1"/>
  <c r="Z617" i="1"/>
  <c r="AA617" i="1"/>
  <c r="AB617" i="1"/>
  <c r="AD617" i="1" s="1"/>
  <c r="AE617" i="1"/>
  <c r="AG617" i="1" s="1"/>
  <c r="AI617" i="1"/>
  <c r="AJ617" i="1" s="1"/>
  <c r="W618" i="1"/>
  <c r="AC618" i="1" s="1"/>
  <c r="X618" i="1"/>
  <c r="Z618" i="1"/>
  <c r="AB618" i="1"/>
  <c r="AE618" i="1"/>
  <c r="AF618" i="1"/>
  <c r="AA618" i="1" s="1"/>
  <c r="W619" i="1"/>
  <c r="X619" i="1"/>
  <c r="Z619" i="1"/>
  <c r="AB619" i="1"/>
  <c r="AD619" i="1" s="1"/>
  <c r="AE619" i="1"/>
  <c r="AF619" i="1"/>
  <c r="AI619" i="1" s="1"/>
  <c r="AJ619" i="1" s="1"/>
  <c r="W620" i="1"/>
  <c r="X620" i="1"/>
  <c r="Z620" i="1"/>
  <c r="AB620" i="1"/>
  <c r="AE620" i="1"/>
  <c r="AF620" i="1"/>
  <c r="AA620" i="1" s="1"/>
  <c r="W621" i="1"/>
  <c r="X621" i="1"/>
  <c r="Z621" i="1"/>
  <c r="AB621" i="1"/>
  <c r="AE621" i="1"/>
  <c r="AF621" i="1"/>
  <c r="AA621" i="1" s="1"/>
  <c r="W622" i="1"/>
  <c r="AC622" i="1" s="1"/>
  <c r="AI622" i="1" s="1"/>
  <c r="AJ622" i="1" s="1"/>
  <c r="X622" i="1"/>
  <c r="Z622" i="1"/>
  <c r="AA622" i="1"/>
  <c r="AB622" i="1"/>
  <c r="AE622" i="1"/>
  <c r="AG622" i="1" s="1"/>
  <c r="W623" i="1"/>
  <c r="AB623" i="1"/>
  <c r="X623" i="1"/>
  <c r="Z623" i="1"/>
  <c r="AE623" i="1"/>
  <c r="AF623" i="1" s="1"/>
  <c r="AA623" i="1" s="1"/>
  <c r="W624" i="1"/>
  <c r="X624" i="1"/>
  <c r="Z624" i="1"/>
  <c r="AA624" i="1"/>
  <c r="AB624" i="1"/>
  <c r="AD624" i="1" s="1"/>
  <c r="AE624" i="1"/>
  <c r="AG624" i="1" s="1"/>
  <c r="AI624" i="1"/>
  <c r="AJ624" i="1" s="1"/>
  <c r="W625" i="1"/>
  <c r="AB625" i="1"/>
  <c r="X625" i="1"/>
  <c r="Z625" i="1"/>
  <c r="AA625" i="1"/>
  <c r="AE625" i="1"/>
  <c r="AG625" i="1" s="1"/>
  <c r="W626" i="1"/>
  <c r="X626" i="1"/>
  <c r="Z626" i="1"/>
  <c r="AB626" i="1"/>
  <c r="AE626" i="1"/>
  <c r="AF626" i="1" s="1"/>
  <c r="W627" i="1"/>
  <c r="X627" i="1"/>
  <c r="Z627" i="1"/>
  <c r="AB627" i="1"/>
  <c r="AE627" i="1"/>
  <c r="AF627" i="1" s="1"/>
  <c r="AA627" i="1" s="1"/>
  <c r="W628" i="1"/>
  <c r="AB628" i="1"/>
  <c r="X628" i="1"/>
  <c r="Z628" i="1"/>
  <c r="AE628" i="1"/>
  <c r="AF628" i="1" s="1"/>
  <c r="AA628" i="1" s="1"/>
  <c r="W629" i="1"/>
  <c r="X629" i="1"/>
  <c r="Z629" i="1"/>
  <c r="AA629" i="1"/>
  <c r="AB629" i="1"/>
  <c r="AD629" i="1" s="1"/>
  <c r="AE629" i="1"/>
  <c r="AG629" i="1" s="1"/>
  <c r="AI629" i="1"/>
  <c r="AJ629" i="1" s="1"/>
  <c r="W630" i="1"/>
  <c r="X630" i="1"/>
  <c r="Z630" i="1"/>
  <c r="AA630" i="1"/>
  <c r="AB630" i="1"/>
  <c r="AD630" i="1" s="1"/>
  <c r="AE630" i="1"/>
  <c r="AG630" i="1" s="1"/>
  <c r="AI630" i="1"/>
  <c r="AJ630" i="1" s="1"/>
  <c r="W631" i="1"/>
  <c r="X631" i="1"/>
  <c r="Z631" i="1"/>
  <c r="AB631" i="1"/>
  <c r="AE631" i="1"/>
  <c r="AF631" i="1" s="1"/>
  <c r="AA631" i="1" s="1"/>
  <c r="W632" i="1"/>
  <c r="X632" i="1"/>
  <c r="Z632" i="1"/>
  <c r="AA632" i="1"/>
  <c r="AB632" i="1"/>
  <c r="AE632" i="1"/>
  <c r="AG632" i="1" s="1"/>
  <c r="W633" i="1"/>
  <c r="X633" i="1"/>
  <c r="Z633" i="1"/>
  <c r="AB633" i="1"/>
  <c r="AE633" i="1"/>
  <c r="AF633" i="1" s="1"/>
  <c r="W634" i="1"/>
  <c r="AC634" i="1" s="1"/>
  <c r="X634" i="1"/>
  <c r="Z634" i="1"/>
  <c r="AB634" i="1"/>
  <c r="AE634" i="1"/>
  <c r="AF634" i="1" s="1"/>
  <c r="AG634" i="1" s="1"/>
  <c r="W635" i="1"/>
  <c r="AC635" i="1" s="1"/>
  <c r="X635" i="1"/>
  <c r="Z635" i="1"/>
  <c r="AB635" i="1"/>
  <c r="AE635" i="1"/>
  <c r="AF635" i="1" s="1"/>
  <c r="AA635" i="1" s="1"/>
  <c r="W636" i="1"/>
  <c r="X636" i="1"/>
  <c r="Z636" i="1"/>
  <c r="AB636" i="1"/>
  <c r="AE636" i="1"/>
  <c r="AF636" i="1" s="1"/>
  <c r="AA636" i="1" s="1"/>
  <c r="W637" i="1"/>
  <c r="X637" i="1"/>
  <c r="Z637" i="1"/>
  <c r="AB637" i="1"/>
  <c r="AE637" i="1"/>
  <c r="AF637" i="1" s="1"/>
  <c r="AA637" i="1" s="1"/>
  <c r="W638" i="1"/>
  <c r="AC638" i="1" s="1"/>
  <c r="AI638" i="1" s="1"/>
  <c r="AJ638" i="1" s="1"/>
  <c r="X638" i="1"/>
  <c r="Z638" i="1"/>
  <c r="AA638" i="1"/>
  <c r="AB638" i="1"/>
  <c r="AE638" i="1"/>
  <c r="AG638" i="1" s="1"/>
  <c r="W639" i="1"/>
  <c r="X639" i="1"/>
  <c r="Z639" i="1"/>
  <c r="AB639" i="1"/>
  <c r="AC639" i="1"/>
  <c r="AE639" i="1"/>
  <c r="AF639" i="1"/>
  <c r="AA639" i="1" s="1"/>
  <c r="W640" i="1"/>
  <c r="X640" i="1"/>
  <c r="Z640" i="1"/>
  <c r="AA640" i="1"/>
  <c r="AB640" i="1"/>
  <c r="AD640" i="1" s="1"/>
  <c r="AE640" i="1"/>
  <c r="AG640" i="1" s="1"/>
  <c r="AI640" i="1"/>
  <c r="AJ640" i="1" s="1"/>
  <c r="W641" i="1"/>
  <c r="AC641" i="1" s="1"/>
  <c r="AI641" i="1" s="1"/>
  <c r="AJ641" i="1" s="1"/>
  <c r="X641" i="1"/>
  <c r="Z641" i="1"/>
  <c r="AA641" i="1"/>
  <c r="AB641" i="1"/>
  <c r="AE641" i="1"/>
  <c r="AG641" i="1" s="1"/>
  <c r="W642" i="1"/>
  <c r="X642" i="1"/>
  <c r="Z642" i="1"/>
  <c r="AA642" i="1"/>
  <c r="AB642" i="1"/>
  <c r="AD642" i="1" s="1"/>
  <c r="AE642" i="1"/>
  <c r="AG642" i="1" s="1"/>
  <c r="AI642" i="1"/>
  <c r="AJ642" i="1" s="1"/>
  <c r="W643" i="1"/>
  <c r="AB643" i="1"/>
  <c r="X643" i="1"/>
  <c r="Z643" i="1"/>
  <c r="AA643" i="1"/>
  <c r="AE643" i="1"/>
  <c r="AG643" i="1" s="1"/>
  <c r="W644" i="1"/>
  <c r="X644" i="1"/>
  <c r="Z644" i="1"/>
  <c r="AB644" i="1"/>
  <c r="AE644" i="1"/>
  <c r="AF644" i="1"/>
  <c r="AA644" i="1" s="1"/>
  <c r="W645" i="1"/>
  <c r="X645" i="1"/>
  <c r="Z645" i="1"/>
  <c r="AB645" i="1"/>
  <c r="AC645" i="1"/>
  <c r="AE645" i="1"/>
  <c r="AF645" i="1"/>
  <c r="AA645" i="1" s="1"/>
  <c r="W646" i="1"/>
  <c r="X646" i="1"/>
  <c r="Z646" i="1"/>
  <c r="AB646" i="1"/>
  <c r="AD646" i="1" s="1"/>
  <c r="AE646" i="1"/>
  <c r="AF646" i="1" s="1"/>
  <c r="AG646" i="1" s="1"/>
  <c r="W647" i="1"/>
  <c r="AC647" i="1" s="1"/>
  <c r="AI647" i="1" s="1"/>
  <c r="AJ647" i="1" s="1"/>
  <c r="X647" i="1"/>
  <c r="Z647" i="1"/>
  <c r="AA647" i="1"/>
  <c r="AB647" i="1"/>
  <c r="AE647" i="1"/>
  <c r="AG647" i="1" s="1"/>
  <c r="W648" i="1"/>
  <c r="X648" i="1"/>
  <c r="Z648" i="1"/>
  <c r="AB648" i="1"/>
  <c r="AE648" i="1"/>
  <c r="AF648" i="1"/>
  <c r="AA648" i="1" s="1"/>
  <c r="W649" i="1"/>
  <c r="X649" i="1"/>
  <c r="Z649" i="1"/>
  <c r="AB649" i="1"/>
  <c r="AE649" i="1"/>
  <c r="AF649" i="1" s="1"/>
  <c r="AG649" i="1" s="1"/>
  <c r="W650" i="1"/>
  <c r="X650" i="1"/>
  <c r="Z650" i="1"/>
  <c r="AB650" i="1"/>
  <c r="AE650" i="1"/>
  <c r="AF650" i="1" s="1"/>
  <c r="AA650" i="1" s="1"/>
  <c r="W651" i="1"/>
  <c r="X651" i="1"/>
  <c r="Z651" i="1"/>
  <c r="AB651" i="1"/>
  <c r="AD651" i="1" s="1"/>
  <c r="AE651" i="1"/>
  <c r="AF651" i="1" s="1"/>
  <c r="AI651" i="1" s="1"/>
  <c r="AJ651" i="1" s="1"/>
  <c r="W652" i="1"/>
  <c r="X652" i="1"/>
  <c r="Z652" i="1"/>
  <c r="AB652" i="1"/>
  <c r="AE652" i="1"/>
  <c r="AF652" i="1" s="1"/>
  <c r="AG652" i="1" s="1"/>
  <c r="W653" i="1"/>
  <c r="AC653" i="1" s="1"/>
  <c r="X653" i="1"/>
  <c r="Z653" i="1"/>
  <c r="AA653" i="1"/>
  <c r="AB653" i="1"/>
  <c r="AE653" i="1"/>
  <c r="AG653" i="1" s="1"/>
  <c r="W654" i="1"/>
  <c r="X654" i="1"/>
  <c r="Z654" i="1"/>
  <c r="AB654" i="1"/>
  <c r="AD654" i="1" s="1"/>
  <c r="AE654" i="1"/>
  <c r="AF654" i="1"/>
  <c r="W655" i="1"/>
  <c r="X655" i="1"/>
  <c r="Z655" i="1"/>
  <c r="AA655" i="1"/>
  <c r="AB655" i="1"/>
  <c r="AE655" i="1"/>
  <c r="AG655" i="1" s="1"/>
  <c r="W656" i="1"/>
  <c r="X656" i="1"/>
  <c r="Z656" i="1"/>
  <c r="AB656" i="1"/>
  <c r="AE656" i="1"/>
  <c r="AF656" i="1"/>
  <c r="W657" i="1"/>
  <c r="X657" i="1"/>
  <c r="Z657" i="1"/>
  <c r="AB657" i="1"/>
  <c r="AC657" i="1"/>
  <c r="AI657" i="1" s="1"/>
  <c r="AJ657" i="1" s="1"/>
  <c r="AE657" i="1"/>
  <c r="AG657" i="1" s="1"/>
  <c r="AA657" i="1"/>
  <c r="W658" i="1"/>
  <c r="X658" i="1"/>
  <c r="Z658" i="1"/>
  <c r="AB658" i="1"/>
  <c r="AC658" i="1"/>
  <c r="AE658" i="1"/>
  <c r="AF658" i="1"/>
  <c r="W659" i="1"/>
  <c r="X659" i="1"/>
  <c r="Z659" i="1"/>
  <c r="AB659" i="1"/>
  <c r="AE659" i="1"/>
  <c r="AF659" i="1" s="1"/>
  <c r="AA659" i="1" s="1"/>
  <c r="W660" i="1"/>
  <c r="X660" i="1"/>
  <c r="Z660" i="1"/>
  <c r="AB660" i="1"/>
  <c r="AE660" i="1"/>
  <c r="AF660" i="1" s="1"/>
  <c r="AA660" i="1" s="1"/>
  <c r="W661" i="1"/>
  <c r="X661" i="1"/>
  <c r="Z661" i="1"/>
  <c r="AB661" i="1"/>
  <c r="AE661" i="1"/>
  <c r="AF661" i="1" s="1"/>
  <c r="AA661" i="1" s="1"/>
  <c r="W662" i="1"/>
  <c r="X662" i="1"/>
  <c r="Z662" i="1"/>
  <c r="AB662" i="1"/>
  <c r="AE662" i="1"/>
  <c r="AF662" i="1" s="1"/>
  <c r="W663" i="1"/>
  <c r="X663" i="1"/>
  <c r="Z663" i="1"/>
  <c r="AB663" i="1"/>
  <c r="AE663" i="1"/>
  <c r="AF663" i="1" s="1"/>
  <c r="W664" i="1"/>
  <c r="X664" i="1"/>
  <c r="Z664" i="1"/>
  <c r="AB664" i="1"/>
  <c r="AE664" i="1"/>
  <c r="AG664" i="1" s="1"/>
  <c r="AA664" i="1"/>
  <c r="W665" i="1"/>
  <c r="X665" i="1"/>
  <c r="Z665" i="1"/>
  <c r="AB665" i="1"/>
  <c r="AE665" i="1"/>
  <c r="AF665" i="1" s="1"/>
  <c r="W666" i="1"/>
  <c r="X666" i="1"/>
  <c r="Z666" i="1"/>
  <c r="AB666" i="1"/>
  <c r="AE666" i="1"/>
  <c r="AG666" i="1" s="1"/>
  <c r="W667" i="1"/>
  <c r="X667" i="1"/>
  <c r="Z667" i="1"/>
  <c r="AB667" i="1"/>
  <c r="AE667" i="1"/>
  <c r="AF667" i="1" s="1"/>
  <c r="AG667" i="1" s="1"/>
  <c r="W668" i="1"/>
  <c r="AC668" i="1" s="1"/>
  <c r="AI668" i="1" s="1"/>
  <c r="AJ668" i="1" s="1"/>
  <c r="X668" i="1"/>
  <c r="Z668" i="1"/>
  <c r="AB668" i="1"/>
  <c r="AE668" i="1"/>
  <c r="AG668" i="1" s="1"/>
  <c r="W669" i="1"/>
  <c r="X669" i="1"/>
  <c r="Z669" i="1"/>
  <c r="AB669" i="1"/>
  <c r="AC669" i="1"/>
  <c r="AE669" i="1"/>
  <c r="AF669" i="1"/>
  <c r="AA669" i="1" s="1"/>
  <c r="W670" i="1"/>
  <c r="AC670" i="1" s="1"/>
  <c r="X670" i="1"/>
  <c r="Z670" i="1"/>
  <c r="AB670" i="1"/>
  <c r="AE670" i="1"/>
  <c r="AF670" i="1"/>
  <c r="AA670" i="1" s="1"/>
  <c r="W671" i="1"/>
  <c r="X671" i="1"/>
  <c r="Z671" i="1"/>
  <c r="AB671" i="1"/>
  <c r="AC671" i="1"/>
  <c r="AE671" i="1"/>
  <c r="AF671" i="1"/>
  <c r="W672" i="1"/>
  <c r="X672" i="1"/>
  <c r="Z672" i="1"/>
  <c r="AB672" i="1"/>
  <c r="AC672" i="1"/>
  <c r="AI672" i="1" s="1"/>
  <c r="AJ672" i="1" s="1"/>
  <c r="AE672" i="1"/>
  <c r="AG672" i="1" s="1"/>
  <c r="W673" i="1"/>
  <c r="X673" i="1"/>
  <c r="Z673" i="1"/>
  <c r="AB673" i="1"/>
  <c r="AC673" i="1"/>
  <c r="AI673" i="1" s="1"/>
  <c r="AJ673" i="1" s="1"/>
  <c r="AE673" i="1"/>
  <c r="AG673" i="1" s="1"/>
  <c r="W674" i="1"/>
  <c r="X674" i="1"/>
  <c r="Z674" i="1"/>
  <c r="AB674" i="1"/>
  <c r="AC674" i="1"/>
  <c r="AE674" i="1"/>
  <c r="AF674" i="1"/>
  <c r="AA674" i="1" s="1"/>
  <c r="W675" i="1"/>
  <c r="X675" i="1"/>
  <c r="Z675" i="1"/>
  <c r="AB675" i="1"/>
  <c r="AC675" i="1"/>
  <c r="AE675" i="1"/>
  <c r="AF675" i="1"/>
  <c r="W676" i="1"/>
  <c r="X676" i="1"/>
  <c r="Z676" i="1"/>
  <c r="AB676" i="1"/>
  <c r="AE676" i="1"/>
  <c r="AF676" i="1"/>
  <c r="W678" i="1"/>
  <c r="X678" i="1"/>
  <c r="Z678" i="1"/>
  <c r="AB678" i="1"/>
  <c r="AE678" i="1"/>
  <c r="AG678" i="1" s="1"/>
  <c r="AA678" i="1"/>
  <c r="W679" i="1"/>
  <c r="X679" i="1"/>
  <c r="Z679" i="1"/>
  <c r="AB679" i="1"/>
  <c r="AE679" i="1"/>
  <c r="AF679" i="1" s="1"/>
  <c r="AG679" i="1" s="1"/>
  <c r="W680" i="1"/>
  <c r="X680" i="1"/>
  <c r="Z680" i="1"/>
  <c r="AB680" i="1"/>
  <c r="AE680" i="1"/>
  <c r="AG680" i="1" s="1"/>
  <c r="AA680" i="1"/>
  <c r="W681" i="1"/>
  <c r="X681" i="1"/>
  <c r="Z681" i="1"/>
  <c r="AB681" i="1"/>
  <c r="AE681" i="1"/>
  <c r="AF681" i="1" s="1"/>
  <c r="AG681" i="1" s="1"/>
  <c r="W682" i="1"/>
  <c r="AB682" i="1"/>
  <c r="X682" i="1"/>
  <c r="Z682" i="1"/>
  <c r="AE682" i="1"/>
  <c r="AF682" i="1" s="1"/>
  <c r="AG682" i="1" s="1"/>
  <c r="W683" i="1"/>
  <c r="X683" i="1"/>
  <c r="Z683" i="1"/>
  <c r="AB683" i="1"/>
  <c r="AE683" i="1"/>
  <c r="AF683" i="1"/>
  <c r="AA683" i="1" s="1"/>
  <c r="W684" i="1"/>
  <c r="AC684" i="1" s="1"/>
  <c r="X684" i="1"/>
  <c r="Z684" i="1"/>
  <c r="AB684" i="1"/>
  <c r="AE684" i="1"/>
  <c r="AF684" i="1"/>
  <c r="W685" i="1"/>
  <c r="X685" i="1"/>
  <c r="Z685" i="1"/>
  <c r="AB685" i="1"/>
  <c r="AE685" i="1"/>
  <c r="AF685" i="1"/>
  <c r="AA685" i="1" s="1"/>
  <c r="W686" i="1"/>
  <c r="X686" i="1"/>
  <c r="Z686" i="1"/>
  <c r="AB686" i="1"/>
  <c r="AC686" i="1"/>
  <c r="AE686" i="1"/>
  <c r="AF686" i="1"/>
  <c r="AA686" i="1" s="1"/>
  <c r="W687" i="1"/>
  <c r="X687" i="1"/>
  <c r="Z687" i="1"/>
  <c r="AB687" i="1"/>
  <c r="AE687" i="1"/>
  <c r="AF687" i="1"/>
  <c r="AA687" i="1" s="1"/>
  <c r="W688" i="1"/>
  <c r="X688" i="1"/>
  <c r="Z688" i="1"/>
  <c r="AB688" i="1"/>
  <c r="AE688" i="1"/>
  <c r="AG688" i="1" s="1"/>
  <c r="W689" i="1"/>
  <c r="X689" i="1"/>
  <c r="Z689" i="1"/>
  <c r="AB689" i="1"/>
  <c r="AE689" i="1"/>
  <c r="AF689" i="1"/>
  <c r="AA689" i="1" s="1"/>
  <c r="W690" i="1"/>
  <c r="X690" i="1"/>
  <c r="Z690" i="1"/>
  <c r="AB690" i="1"/>
  <c r="AE690" i="1"/>
  <c r="AF690" i="1"/>
  <c r="AA690" i="1" s="1"/>
  <c r="W691" i="1"/>
  <c r="X691" i="1"/>
  <c r="Z691" i="1"/>
  <c r="AB691" i="1"/>
  <c r="AC691" i="1"/>
  <c r="AI691" i="1" s="1"/>
  <c r="AJ691" i="1" s="1"/>
  <c r="AE691" i="1"/>
  <c r="AG691" i="1" s="1"/>
  <c r="W692" i="1"/>
  <c r="X692" i="1"/>
  <c r="Z692" i="1"/>
  <c r="AB692" i="1"/>
  <c r="AC692" i="1"/>
  <c r="AE692" i="1"/>
  <c r="AG692" i="1" s="1"/>
  <c r="AA692" i="1"/>
  <c r="W693" i="1"/>
  <c r="AB693" i="1"/>
  <c r="X693" i="1"/>
  <c r="Z693" i="1"/>
  <c r="AE693" i="1"/>
  <c r="AF693" i="1" s="1"/>
  <c r="AG693" i="1" s="1"/>
  <c r="W694" i="1"/>
  <c r="X694" i="1"/>
  <c r="Z694" i="1"/>
  <c r="AB694" i="1"/>
  <c r="AE694" i="1"/>
  <c r="AG694" i="1" s="1"/>
  <c r="AA694" i="1"/>
  <c r="W695" i="1"/>
  <c r="X695" i="1"/>
  <c r="Z695" i="1"/>
  <c r="AB695" i="1"/>
  <c r="AC695" i="1"/>
  <c r="AE695" i="1"/>
  <c r="AF695" i="1" s="1"/>
  <c r="AG695" i="1" s="1"/>
  <c r="W696" i="1"/>
  <c r="X696" i="1"/>
  <c r="Z696" i="1"/>
  <c r="AB696" i="1"/>
  <c r="AE696" i="1"/>
  <c r="AF696" i="1" s="1"/>
  <c r="AG696" i="1" s="1"/>
  <c r="W697" i="1"/>
  <c r="X697" i="1"/>
  <c r="Z697" i="1"/>
  <c r="AB697" i="1"/>
  <c r="AE697" i="1"/>
  <c r="AF697" i="1" s="1"/>
  <c r="AA697" i="1" s="1"/>
  <c r="W698" i="1"/>
  <c r="X698" i="1"/>
  <c r="Z698" i="1"/>
  <c r="AB698" i="1"/>
  <c r="AE698" i="1"/>
  <c r="AF698" i="1" s="1"/>
  <c r="AA698" i="1" s="1"/>
  <c r="W699" i="1"/>
  <c r="X699" i="1"/>
  <c r="Z699" i="1"/>
  <c r="AB699" i="1"/>
  <c r="AE699" i="1"/>
  <c r="AF699" i="1" s="1"/>
  <c r="W700" i="1"/>
  <c r="AB700" i="1"/>
  <c r="X700" i="1"/>
  <c r="Z700" i="1"/>
  <c r="AE700" i="1"/>
  <c r="AG700" i="1" s="1"/>
  <c r="AA700" i="1"/>
  <c r="W701" i="1"/>
  <c r="X701" i="1"/>
  <c r="Z701" i="1"/>
  <c r="AB701" i="1"/>
  <c r="AE701" i="1"/>
  <c r="AF701" i="1" s="1"/>
  <c r="AG701" i="1" s="1"/>
  <c r="W702" i="1"/>
  <c r="X702" i="1"/>
  <c r="Z702" i="1"/>
  <c r="AB702" i="1"/>
  <c r="AE702" i="1"/>
  <c r="AG702" i="1" s="1"/>
  <c r="AA702" i="1"/>
  <c r="W703" i="1"/>
  <c r="X703" i="1"/>
  <c r="Z703" i="1"/>
  <c r="AB703" i="1"/>
  <c r="AE703" i="1"/>
  <c r="AF703" i="1"/>
  <c r="AA703" i="1" s="1"/>
  <c r="W704" i="1"/>
  <c r="X704" i="1"/>
  <c r="Z704" i="1"/>
  <c r="AB704" i="1"/>
  <c r="AC704" i="1"/>
  <c r="AI704" i="1" s="1"/>
  <c r="AJ704" i="1" s="1"/>
  <c r="AE704" i="1"/>
  <c r="AG704" i="1" s="1"/>
  <c r="AA704" i="1"/>
  <c r="W707" i="1"/>
  <c r="X707" i="1"/>
  <c r="Z707" i="1"/>
  <c r="AB707" i="1"/>
  <c r="AE707" i="1"/>
  <c r="AF707" i="1"/>
  <c r="AA707" i="1" s="1"/>
  <c r="W708" i="1"/>
  <c r="X708" i="1"/>
  <c r="Z708" i="1"/>
  <c r="AB708" i="1"/>
  <c r="AE708" i="1"/>
  <c r="AG708" i="1" s="1"/>
  <c r="AA708" i="1"/>
  <c r="W709" i="1"/>
  <c r="X709" i="1"/>
  <c r="Z709" i="1"/>
  <c r="AB709" i="1"/>
  <c r="AE709" i="1"/>
  <c r="AF709" i="1" s="1"/>
  <c r="AA709" i="1" s="1"/>
  <c r="W710" i="1"/>
  <c r="AB710" i="1"/>
  <c r="X710" i="1"/>
  <c r="Z710" i="1"/>
  <c r="AE710" i="1"/>
  <c r="AF710" i="1" s="1"/>
  <c r="W711" i="1"/>
  <c r="X711" i="1"/>
  <c r="Z711" i="1"/>
  <c r="AB711" i="1"/>
  <c r="AD711" i="1" s="1"/>
  <c r="AE711" i="1"/>
  <c r="AF711" i="1"/>
  <c r="AI711" i="1" s="1"/>
  <c r="AJ711" i="1" s="1"/>
  <c r="W712" i="1"/>
  <c r="X712" i="1"/>
  <c r="Z712" i="1"/>
  <c r="AB712" i="1"/>
  <c r="AD712" i="1" s="1"/>
  <c r="AE712" i="1"/>
  <c r="AF712" i="1" s="1"/>
  <c r="AG712" i="1" s="1"/>
  <c r="W713" i="1"/>
  <c r="X713" i="1"/>
  <c r="Z713" i="1"/>
  <c r="AB713" i="1"/>
  <c r="AC713" i="1"/>
  <c r="AE713" i="1"/>
  <c r="AF713" i="1"/>
  <c r="AA713" i="1" s="1"/>
  <c r="W714" i="1"/>
  <c r="X714" i="1"/>
  <c r="Z714" i="1"/>
  <c r="AB714" i="1"/>
  <c r="AE714" i="1"/>
  <c r="AG714" i="1" s="1"/>
  <c r="W715" i="1"/>
  <c r="X715" i="1"/>
  <c r="Z715" i="1"/>
  <c r="AB715" i="1"/>
  <c r="AC715" i="1"/>
  <c r="AE715" i="1"/>
  <c r="AF715" i="1"/>
  <c r="AA715" i="1" s="1"/>
  <c r="W716" i="1"/>
  <c r="AC716" i="1" s="1"/>
  <c r="X716" i="1"/>
  <c r="Z716" i="1"/>
  <c r="AB716" i="1"/>
  <c r="AE716" i="1"/>
  <c r="AG716" i="1" s="1"/>
  <c r="W717" i="1"/>
  <c r="AB717" i="1"/>
  <c r="X717" i="1"/>
  <c r="Z717" i="1"/>
  <c r="AE717" i="1"/>
  <c r="AG717" i="1" s="1"/>
  <c r="AA717" i="1"/>
  <c r="W718" i="1"/>
  <c r="X718" i="1"/>
  <c r="Z718" i="1"/>
  <c r="AB718" i="1"/>
  <c r="AD718" i="1" s="1"/>
  <c r="AE718" i="1"/>
  <c r="AF718" i="1" s="1"/>
  <c r="AI718" i="1" s="1"/>
  <c r="AJ718" i="1" s="1"/>
  <c r="W719" i="1"/>
  <c r="X719" i="1"/>
  <c r="Z719" i="1"/>
  <c r="AB719" i="1"/>
  <c r="AE719" i="1"/>
  <c r="AF719" i="1" s="1"/>
  <c r="W720" i="1"/>
  <c r="X720" i="1"/>
  <c r="Z720" i="1"/>
  <c r="AB720" i="1"/>
  <c r="AE720" i="1"/>
  <c r="AF720" i="1"/>
  <c r="AA720" i="1" s="1"/>
  <c r="W721" i="1"/>
  <c r="X721" i="1"/>
  <c r="Z721" i="1"/>
  <c r="AB721" i="1"/>
  <c r="AC721" i="1"/>
  <c r="AI721" i="1" s="1"/>
  <c r="AJ721" i="1" s="1"/>
  <c r="AE721" i="1"/>
  <c r="AG721" i="1" s="1"/>
  <c r="AA721" i="1"/>
  <c r="W722" i="1"/>
  <c r="AB722" i="1"/>
  <c r="X722" i="1"/>
  <c r="Z722" i="1"/>
  <c r="AE722" i="1"/>
  <c r="AF722" i="1" s="1"/>
  <c r="AG722" i="1" s="1"/>
  <c r="W723" i="1"/>
  <c r="X723" i="1"/>
  <c r="Z723" i="1"/>
  <c r="AB723" i="1"/>
  <c r="AE723" i="1"/>
  <c r="AF723" i="1" s="1"/>
  <c r="AA723" i="1" s="1"/>
  <c r="W724" i="1"/>
  <c r="X724" i="1"/>
  <c r="Z724" i="1"/>
  <c r="AB724" i="1"/>
  <c r="AE724" i="1"/>
  <c r="AF724" i="1" s="1"/>
  <c r="AA724" i="1" s="1"/>
  <c r="W725" i="1"/>
  <c r="X725" i="1"/>
  <c r="Z725" i="1"/>
  <c r="AB725" i="1"/>
  <c r="AE725" i="1"/>
  <c r="AF725" i="1" s="1"/>
  <c r="W726" i="1"/>
  <c r="AC726" i="1" s="1"/>
  <c r="AI726" i="1" s="1"/>
  <c r="AJ726" i="1" s="1"/>
  <c r="X726" i="1"/>
  <c r="Z726" i="1"/>
  <c r="AB726" i="1"/>
  <c r="AE726" i="1"/>
  <c r="AG726" i="1" s="1"/>
  <c r="W727" i="1"/>
  <c r="X727" i="1"/>
  <c r="Z727" i="1"/>
  <c r="AB727" i="1"/>
  <c r="AE727" i="1"/>
  <c r="AF727" i="1" s="1"/>
  <c r="AA727" i="1" s="1"/>
  <c r="W728" i="1"/>
  <c r="X728" i="1"/>
  <c r="Z728" i="1"/>
  <c r="AB728" i="1"/>
  <c r="AE728" i="1"/>
  <c r="AF728" i="1" s="1"/>
  <c r="W729" i="1"/>
  <c r="X729" i="1"/>
  <c r="Z729" i="1"/>
  <c r="AB729" i="1"/>
  <c r="AE729" i="1"/>
  <c r="AF729" i="1" s="1"/>
  <c r="AA729" i="1" s="1"/>
  <c r="W730" i="1"/>
  <c r="X730" i="1"/>
  <c r="Z730" i="1"/>
  <c r="AB730" i="1"/>
  <c r="AD730" i="1" s="1"/>
  <c r="AE730" i="1"/>
  <c r="AG730" i="1" s="1"/>
  <c r="W731" i="1"/>
  <c r="X731" i="1"/>
  <c r="Z731" i="1"/>
  <c r="AB731" i="1"/>
  <c r="AE731" i="1"/>
  <c r="AG731" i="1" s="1"/>
  <c r="AA731" i="1"/>
  <c r="W732" i="1"/>
  <c r="X732" i="1"/>
  <c r="Z732" i="1"/>
  <c r="AB732" i="1"/>
  <c r="AE732" i="1"/>
  <c r="AF732" i="1" s="1"/>
  <c r="AA732" i="1" s="1"/>
  <c r="W733" i="1"/>
  <c r="X733" i="1"/>
  <c r="Z733" i="1"/>
  <c r="AB733" i="1"/>
  <c r="AE733" i="1"/>
  <c r="AG733" i="1" s="1"/>
  <c r="AA733" i="1"/>
  <c r="W734" i="1"/>
  <c r="AC734" i="1" s="1"/>
  <c r="X734" i="1"/>
  <c r="Z734" i="1"/>
  <c r="AB734" i="1"/>
  <c r="AE734" i="1"/>
  <c r="AF734" i="1"/>
  <c r="AA734" i="1" s="1"/>
  <c r="W735" i="1"/>
  <c r="X735" i="1"/>
  <c r="Z735" i="1"/>
  <c r="AB735" i="1"/>
  <c r="AE735" i="1"/>
  <c r="AF735" i="1"/>
  <c r="AA735" i="1" s="1"/>
  <c r="W736" i="1"/>
  <c r="X736" i="1"/>
  <c r="Z736" i="1"/>
  <c r="AB736" i="1"/>
  <c r="AE736" i="1"/>
  <c r="AG736" i="1" s="1"/>
  <c r="W737" i="1"/>
  <c r="X737" i="1"/>
  <c r="Z737" i="1"/>
  <c r="AB737" i="1"/>
  <c r="AE737" i="1"/>
  <c r="AF737" i="1" s="1"/>
  <c r="AA737" i="1" s="1"/>
  <c r="W738" i="1"/>
  <c r="AC738" i="1" s="1"/>
  <c r="X738" i="1"/>
  <c r="Z738" i="1"/>
  <c r="AB738" i="1"/>
  <c r="AE738" i="1"/>
  <c r="AF738" i="1"/>
  <c r="W739" i="1"/>
  <c r="X739" i="1"/>
  <c r="Z739" i="1"/>
  <c r="AB739" i="1"/>
  <c r="AE739" i="1"/>
  <c r="AF739" i="1" s="1"/>
  <c r="AG739" i="1" s="1"/>
  <c r="W740" i="1"/>
  <c r="X740" i="1"/>
  <c r="Z740" i="1"/>
  <c r="AB740" i="1"/>
  <c r="AE740" i="1"/>
  <c r="AG740" i="1" s="1"/>
  <c r="W741" i="1"/>
  <c r="X741" i="1"/>
  <c r="Z741" i="1"/>
  <c r="AB741" i="1"/>
  <c r="AE741" i="1"/>
  <c r="AF741" i="1" s="1"/>
  <c r="AA741" i="1" s="1"/>
  <c r="W742" i="1"/>
  <c r="X742" i="1"/>
  <c r="Z742" i="1"/>
  <c r="AB742" i="1"/>
  <c r="AE742" i="1"/>
  <c r="AF742" i="1" s="1"/>
  <c r="W743" i="1"/>
  <c r="X743" i="1"/>
  <c r="Z743" i="1"/>
  <c r="AB743" i="1"/>
  <c r="AE743" i="1"/>
  <c r="AG743" i="1" s="1"/>
  <c r="AA743" i="1"/>
  <c r="W744" i="1"/>
  <c r="AC744" i="1" s="1"/>
  <c r="X744" i="1"/>
  <c r="Z744" i="1"/>
  <c r="AB744" i="1"/>
  <c r="AE744" i="1"/>
  <c r="AF744" i="1"/>
  <c r="W745" i="1"/>
  <c r="X745" i="1"/>
  <c r="Z745" i="1"/>
  <c r="AB745" i="1"/>
  <c r="AC745" i="1"/>
  <c r="AE745" i="1"/>
  <c r="AF745" i="1"/>
  <c r="AA745" i="1" s="1"/>
  <c r="W746" i="1"/>
  <c r="X746" i="1"/>
  <c r="Z746" i="1"/>
  <c r="AB746" i="1"/>
  <c r="AE746" i="1"/>
  <c r="AF746" i="1"/>
  <c r="W747" i="1"/>
  <c r="X747" i="1"/>
  <c r="Z747" i="1"/>
  <c r="AB747" i="1"/>
  <c r="AE747" i="1"/>
  <c r="AF747" i="1"/>
  <c r="AA747" i="1" s="1"/>
  <c r="W748" i="1"/>
  <c r="AC748" i="1" s="1"/>
  <c r="X748" i="1"/>
  <c r="Z748" i="1"/>
  <c r="AB748" i="1"/>
  <c r="AE748" i="1"/>
  <c r="AF748" i="1"/>
  <c r="W749" i="1"/>
  <c r="X749" i="1"/>
  <c r="Z749" i="1"/>
  <c r="AB749" i="1"/>
  <c r="AE749" i="1"/>
  <c r="AF749" i="1"/>
  <c r="AA749" i="1" s="1"/>
  <c r="W750" i="1"/>
  <c r="AC750" i="1" s="1"/>
  <c r="X750" i="1"/>
  <c r="Z750" i="1"/>
  <c r="AB750" i="1"/>
  <c r="AE750" i="1"/>
  <c r="AG750" i="1" s="1"/>
  <c r="W751" i="1"/>
  <c r="AC751" i="1" s="1"/>
  <c r="X751" i="1"/>
  <c r="Z751" i="1"/>
  <c r="AB751" i="1"/>
  <c r="AE751" i="1"/>
  <c r="AG751" i="1" s="1"/>
  <c r="AA751" i="1"/>
  <c r="W752" i="1"/>
  <c r="X752" i="1"/>
  <c r="Z752" i="1"/>
  <c r="AB752" i="1"/>
  <c r="AE752" i="1"/>
  <c r="AG752" i="1" s="1"/>
  <c r="W753" i="1"/>
  <c r="AB753" i="1"/>
  <c r="X753" i="1"/>
  <c r="Z753" i="1"/>
  <c r="AE753" i="1"/>
  <c r="AF753" i="1"/>
  <c r="AA753" i="1" s="1"/>
  <c r="W756" i="1"/>
  <c r="X756" i="1"/>
  <c r="Z756" i="1"/>
  <c r="AB756" i="1"/>
  <c r="AD756" i="1" s="1"/>
  <c r="AE756" i="1"/>
  <c r="AG756" i="1" s="1"/>
  <c r="AA756" i="1"/>
  <c r="W757" i="1"/>
  <c r="X757" i="1"/>
  <c r="Z757" i="1"/>
  <c r="AB757" i="1"/>
  <c r="AE757" i="1"/>
  <c r="AF757" i="1" s="1"/>
  <c r="W758" i="1"/>
  <c r="X758" i="1"/>
  <c r="Z758" i="1"/>
  <c r="AB758" i="1"/>
  <c r="AC758" i="1"/>
  <c r="AE758" i="1"/>
  <c r="AF758" i="1"/>
  <c r="AA758" i="1" s="1"/>
  <c r="W759" i="1"/>
  <c r="AC759" i="1" s="1"/>
  <c r="X759" i="1"/>
  <c r="Z759" i="1"/>
  <c r="AB759" i="1"/>
  <c r="AE759" i="1"/>
  <c r="AG759" i="1" s="1"/>
  <c r="W760" i="1"/>
  <c r="AC760" i="1" s="1"/>
  <c r="X760" i="1"/>
  <c r="Z760" i="1"/>
  <c r="AB760" i="1"/>
  <c r="AE760" i="1"/>
  <c r="AF760" i="1"/>
  <c r="AA760" i="1" s="1"/>
  <c r="W761" i="1"/>
  <c r="AC761" i="1" s="1"/>
  <c r="X761" i="1"/>
  <c r="Z761" i="1"/>
  <c r="AB761" i="1"/>
  <c r="AE761" i="1"/>
  <c r="AF761" i="1"/>
  <c r="AA761" i="1" s="1"/>
  <c r="W762" i="1"/>
  <c r="X762" i="1"/>
  <c r="Z762" i="1"/>
  <c r="AB762" i="1"/>
  <c r="AE762" i="1"/>
  <c r="AF762" i="1"/>
  <c r="AA762" i="1" s="1"/>
  <c r="W763" i="1"/>
  <c r="AC763" i="1" s="1"/>
  <c r="X763" i="1"/>
  <c r="Z763" i="1"/>
  <c r="AB763" i="1"/>
  <c r="AE763" i="1"/>
  <c r="AF763" i="1"/>
  <c r="AA763" i="1" s="1"/>
  <c r="W764" i="1"/>
  <c r="X764" i="1"/>
  <c r="Z764" i="1"/>
  <c r="AB764" i="1"/>
  <c r="AE764" i="1"/>
  <c r="AF764" i="1"/>
  <c r="AA764" i="1" s="1"/>
  <c r="W765" i="1"/>
  <c r="X765" i="1"/>
  <c r="Z765" i="1"/>
  <c r="AB765" i="1"/>
  <c r="AE765" i="1"/>
  <c r="AG765" i="1" s="1"/>
  <c r="W766" i="1"/>
  <c r="X766" i="1"/>
  <c r="Z766" i="1"/>
  <c r="AB766" i="1"/>
  <c r="AC766" i="1"/>
  <c r="AE766" i="1"/>
  <c r="AF766" i="1"/>
  <c r="W767" i="1"/>
  <c r="AC767" i="1" s="1"/>
  <c r="X767" i="1"/>
  <c r="Z767" i="1"/>
  <c r="AB767" i="1"/>
  <c r="AE767" i="1"/>
  <c r="AG767" i="1" s="1"/>
  <c r="W768" i="1"/>
  <c r="X768" i="1"/>
  <c r="Z768" i="1"/>
  <c r="AB768" i="1"/>
  <c r="AC768" i="1"/>
  <c r="AE768" i="1"/>
  <c r="AF768" i="1"/>
  <c r="AA768" i="1" s="1"/>
  <c r="W769" i="1"/>
  <c r="AC769" i="1" s="1"/>
  <c r="X769" i="1"/>
  <c r="Z769" i="1"/>
  <c r="AB769" i="1"/>
  <c r="AE769" i="1"/>
  <c r="AF769" i="1"/>
  <c r="AA769" i="1" s="1"/>
  <c r="W770" i="1"/>
  <c r="X770" i="1"/>
  <c r="Z770" i="1"/>
  <c r="AB770" i="1"/>
  <c r="AC770" i="1"/>
  <c r="AE770" i="1"/>
  <c r="AF770" i="1"/>
  <c r="W771" i="1"/>
  <c r="X771" i="1"/>
  <c r="Z771" i="1"/>
  <c r="AB771" i="1"/>
  <c r="AE771" i="1"/>
  <c r="AF771" i="1"/>
  <c r="AA771" i="1" s="1"/>
  <c r="W772" i="1"/>
  <c r="AC772" i="1" s="1"/>
  <c r="AI772" i="1" s="1"/>
  <c r="AJ772" i="1" s="1"/>
  <c r="X772" i="1"/>
  <c r="Z772" i="1"/>
  <c r="AB772" i="1"/>
  <c r="AE772" i="1"/>
  <c r="AG772" i="1" s="1"/>
  <c r="AA772" i="1"/>
  <c r="W773" i="1"/>
  <c r="X773" i="1"/>
  <c r="Z773" i="1"/>
  <c r="AB773" i="1"/>
  <c r="AE773" i="1"/>
  <c r="AF773" i="1"/>
  <c r="AA773" i="1" s="1"/>
  <c r="W774" i="1"/>
  <c r="X774" i="1"/>
  <c r="Z774" i="1"/>
  <c r="AB774" i="1"/>
  <c r="AC774" i="1"/>
  <c r="AE774" i="1"/>
  <c r="AF774" i="1"/>
  <c r="W775" i="1"/>
  <c r="X775" i="1"/>
  <c r="Z775" i="1"/>
  <c r="AB775" i="1"/>
  <c r="AE775" i="1"/>
  <c r="AF775" i="1"/>
  <c r="W776" i="1"/>
  <c r="X776" i="1"/>
  <c r="Z776" i="1"/>
  <c r="AB776" i="1"/>
  <c r="AE776" i="1"/>
  <c r="AF776" i="1"/>
  <c r="W777" i="1"/>
  <c r="AC777" i="1" s="1"/>
  <c r="AI777" i="1" s="1"/>
  <c r="AJ777" i="1" s="1"/>
  <c r="X777" i="1"/>
  <c r="Z777" i="1"/>
  <c r="AB777" i="1"/>
  <c r="AE777" i="1"/>
  <c r="AG777" i="1" s="1"/>
  <c r="W778" i="1"/>
  <c r="AC778" i="1" s="1"/>
  <c r="X778" i="1"/>
  <c r="Z778" i="1"/>
  <c r="AB778" i="1"/>
  <c r="AE778" i="1"/>
  <c r="AF778" i="1"/>
  <c r="AA778" i="1" s="1"/>
  <c r="W779" i="1"/>
  <c r="X779" i="1"/>
  <c r="Z779" i="1"/>
  <c r="AB779" i="1"/>
  <c r="AE779" i="1"/>
  <c r="AF779" i="1"/>
  <c r="W780" i="1"/>
  <c r="AC780" i="1" s="1"/>
  <c r="X780" i="1"/>
  <c r="Z780" i="1"/>
  <c r="AB780" i="1"/>
  <c r="AE780" i="1"/>
  <c r="W781" i="1"/>
  <c r="X781" i="1"/>
  <c r="Z781" i="1"/>
  <c r="AB781" i="1"/>
  <c r="AE781" i="1"/>
  <c r="AG781" i="1" s="1"/>
  <c r="W782" i="1"/>
  <c r="AC782" i="1" s="1"/>
  <c r="X782" i="1"/>
  <c r="Z782" i="1"/>
  <c r="AB782" i="1"/>
  <c r="AE782" i="1"/>
  <c r="AF782" i="1"/>
  <c r="AA782" i="1" s="1"/>
  <c r="W783" i="1"/>
  <c r="AC783" i="1" s="1"/>
  <c r="X783" i="1"/>
  <c r="Z783" i="1"/>
  <c r="AB783" i="1"/>
  <c r="AE783" i="1"/>
  <c r="AF783" i="1"/>
  <c r="AA783" i="1" s="1"/>
  <c r="W784" i="1"/>
  <c r="X784" i="1"/>
  <c r="Z784" i="1"/>
  <c r="AB784" i="1"/>
  <c r="AE784" i="1"/>
  <c r="W785" i="1"/>
  <c r="X785" i="1"/>
  <c r="Z785" i="1"/>
  <c r="AB785" i="1"/>
  <c r="AD785" i="1" s="1"/>
  <c r="AE785" i="1"/>
  <c r="AF785" i="1"/>
  <c r="AI785" i="1" s="1"/>
  <c r="AJ785" i="1" s="1"/>
  <c r="W786" i="1"/>
  <c r="X786" i="1"/>
  <c r="Z786" i="1"/>
  <c r="AB786" i="1"/>
  <c r="AC786" i="1"/>
  <c r="AE786" i="1"/>
  <c r="AF786" i="1"/>
  <c r="W787" i="1"/>
  <c r="X787" i="1"/>
  <c r="Z787" i="1"/>
  <c r="AB787" i="1"/>
  <c r="AE787" i="1"/>
  <c r="AF787" i="1"/>
  <c r="W788" i="1"/>
  <c r="X788" i="1"/>
  <c r="Z788" i="1"/>
  <c r="AB788" i="1"/>
  <c r="AE788" i="1"/>
  <c r="AG788" i="1" s="1"/>
  <c r="AA788" i="1"/>
  <c r="W789" i="1"/>
  <c r="X789" i="1"/>
  <c r="Z789" i="1"/>
  <c r="AB789" i="1"/>
  <c r="AE789" i="1"/>
  <c r="AG789" i="1" s="1"/>
  <c r="W790" i="1"/>
  <c r="AC790" i="1" s="1"/>
  <c r="X790" i="1"/>
  <c r="Z790" i="1"/>
  <c r="AB790" i="1"/>
  <c r="AE790" i="1"/>
  <c r="AF790" i="1"/>
  <c r="W791" i="1"/>
  <c r="X791" i="1"/>
  <c r="Z791" i="1"/>
  <c r="AB791" i="1"/>
  <c r="AE791" i="1"/>
  <c r="AG791" i="1" s="1"/>
  <c r="W792" i="1"/>
  <c r="X792" i="1"/>
  <c r="Z792" i="1"/>
  <c r="AB792" i="1"/>
  <c r="AE792" i="1"/>
  <c r="AG792" i="1" s="1"/>
  <c r="AA792" i="1"/>
  <c r="W793" i="1"/>
  <c r="AC793" i="1" s="1"/>
  <c r="X793" i="1"/>
  <c r="Z793" i="1"/>
  <c r="AB793" i="1"/>
  <c r="AE793" i="1"/>
  <c r="AF793" i="1"/>
  <c r="AA793" i="1" s="1"/>
  <c r="W794" i="1"/>
  <c r="AC794" i="1" s="1"/>
  <c r="X794" i="1"/>
  <c r="Z794" i="1"/>
  <c r="AB794" i="1"/>
  <c r="AE794" i="1"/>
  <c r="AF794" i="1"/>
  <c r="W795" i="1"/>
  <c r="X795" i="1"/>
  <c r="Z795" i="1"/>
  <c r="AB795" i="1"/>
  <c r="AE795" i="1"/>
  <c r="AF795" i="1"/>
  <c r="W796" i="1"/>
  <c r="AC796" i="1" s="1"/>
  <c r="X796" i="1"/>
  <c r="Z796" i="1"/>
  <c r="AB796" i="1"/>
  <c r="AE796" i="1"/>
  <c r="AF796" i="1"/>
  <c r="W797" i="1"/>
  <c r="AC797" i="1" s="1"/>
  <c r="X797" i="1"/>
  <c r="Z797" i="1"/>
  <c r="AB797" i="1"/>
  <c r="AE797" i="1"/>
  <c r="AF797" i="1"/>
  <c r="W798" i="1"/>
  <c r="X798" i="1"/>
  <c r="Z798" i="1"/>
  <c r="AB798" i="1"/>
  <c r="AE798" i="1"/>
  <c r="AF798" i="1" s="1"/>
  <c r="AA798" i="1" s="1"/>
  <c r="W799" i="1"/>
  <c r="X799" i="1"/>
  <c r="Z799" i="1"/>
  <c r="AB799" i="1"/>
  <c r="AE799" i="1"/>
  <c r="AG799" i="1" s="1"/>
  <c r="W800" i="1"/>
  <c r="X800" i="1"/>
  <c r="Z800" i="1"/>
  <c r="AB800" i="1"/>
  <c r="AC800" i="1"/>
  <c r="AI800" i="1" s="1"/>
  <c r="AJ800" i="1" s="1"/>
  <c r="AE800" i="1"/>
  <c r="AG800" i="1" s="1"/>
  <c r="AA800" i="1"/>
  <c r="W801" i="1"/>
  <c r="AC801" i="1" s="1"/>
  <c r="AI801" i="1" s="1"/>
  <c r="AJ801" i="1" s="1"/>
  <c r="X801" i="1"/>
  <c r="Z801" i="1"/>
  <c r="AB801" i="1"/>
  <c r="AE801" i="1"/>
  <c r="AG801" i="1" s="1"/>
  <c r="W803" i="1"/>
  <c r="AC803" i="1" s="1"/>
  <c r="X803" i="1"/>
  <c r="Z803" i="1"/>
  <c r="AB803" i="1"/>
  <c r="AE803" i="1"/>
  <c r="AF803" i="1"/>
  <c r="AA803" i="1" s="1"/>
  <c r="W804" i="1"/>
  <c r="X804" i="1"/>
  <c r="Z804" i="1"/>
  <c r="AB804" i="1"/>
  <c r="AE804" i="1"/>
  <c r="AG804" i="1" s="1"/>
  <c r="W805" i="1"/>
  <c r="X805" i="1"/>
  <c r="Z805" i="1"/>
  <c r="AB805" i="1"/>
  <c r="AE805" i="1"/>
  <c r="AG805" i="1" s="1"/>
  <c r="AA805" i="1"/>
  <c r="W806" i="1"/>
  <c r="X806" i="1"/>
  <c r="Z806" i="1"/>
  <c r="AB806" i="1"/>
  <c r="AE806" i="1"/>
  <c r="AG806" i="1" s="1"/>
  <c r="W807" i="1"/>
  <c r="AC807" i="1" s="1"/>
  <c r="X807" i="1"/>
  <c r="Z807" i="1"/>
  <c r="AB807" i="1"/>
  <c r="AE807" i="1"/>
  <c r="AG807" i="1" s="1"/>
  <c r="AA807" i="1"/>
  <c r="W808" i="1"/>
  <c r="AC808" i="1" s="1"/>
  <c r="AI808" i="1" s="1"/>
  <c r="AJ808" i="1" s="1"/>
  <c r="X808" i="1"/>
  <c r="Z808" i="1"/>
  <c r="AB808" i="1"/>
  <c r="AE808" i="1"/>
  <c r="AG808" i="1" s="1"/>
  <c r="W809" i="1"/>
  <c r="X809" i="1"/>
  <c r="Z809" i="1"/>
  <c r="AB809" i="1"/>
  <c r="AE809" i="1"/>
  <c r="AG809" i="1" s="1"/>
  <c r="AA809" i="1"/>
  <c r="W810" i="1"/>
  <c r="X810" i="1"/>
  <c r="Z810" i="1"/>
  <c r="AB810" i="1"/>
  <c r="AE810" i="1"/>
  <c r="AF810" i="1" s="1"/>
  <c r="W811" i="1"/>
  <c r="AB811" i="1"/>
  <c r="X811" i="1"/>
  <c r="Z811" i="1"/>
  <c r="AE811" i="1"/>
  <c r="AF811" i="1" s="1"/>
  <c r="AA811" i="1" s="1"/>
  <c r="W812" i="1"/>
  <c r="X812" i="1"/>
  <c r="Z812" i="1"/>
  <c r="AB812" i="1"/>
  <c r="AE812" i="1"/>
  <c r="AG812" i="1" s="1"/>
  <c r="W813" i="1"/>
  <c r="X813" i="1"/>
  <c r="Z813" i="1"/>
  <c r="AB813" i="1"/>
  <c r="AE813" i="1"/>
  <c r="AG813" i="1" s="1"/>
  <c r="AA813" i="1"/>
  <c r="W814" i="1"/>
  <c r="X814" i="1"/>
  <c r="Z814" i="1"/>
  <c r="AB814" i="1"/>
  <c r="AE814" i="1"/>
  <c r="AF814" i="1" s="1"/>
  <c r="AG814" i="1" s="1"/>
  <c r="W815" i="1"/>
  <c r="X815" i="1"/>
  <c r="Z815" i="1"/>
  <c r="AB815" i="1"/>
  <c r="AE815" i="1"/>
  <c r="AF815" i="1" s="1"/>
  <c r="AA815" i="1" s="1"/>
  <c r="W816" i="1"/>
  <c r="AC816" i="1" s="1"/>
  <c r="X816" i="1"/>
  <c r="Z816" i="1"/>
  <c r="AB816" i="1"/>
  <c r="AE816" i="1"/>
  <c r="AF816" i="1"/>
  <c r="W817" i="1"/>
  <c r="X817" i="1"/>
  <c r="Z817" i="1"/>
  <c r="AB817" i="1"/>
  <c r="AE817" i="1"/>
  <c r="AG817" i="1" s="1"/>
  <c r="AA817" i="1"/>
  <c r="W818" i="1"/>
  <c r="AC818" i="1" s="1"/>
  <c r="X818" i="1"/>
  <c r="Z818" i="1"/>
  <c r="AB818" i="1"/>
  <c r="AE818" i="1"/>
  <c r="AF818" i="1"/>
  <c r="AA818" i="1" s="1"/>
  <c r="W819" i="1"/>
  <c r="X819" i="1"/>
  <c r="Z819" i="1"/>
  <c r="AB819" i="1"/>
  <c r="AE819" i="1"/>
  <c r="AF819" i="1"/>
  <c r="AA819" i="1" s="1"/>
  <c r="W820" i="1"/>
  <c r="AC820" i="1" s="1"/>
  <c r="X820" i="1"/>
  <c r="Z820" i="1"/>
  <c r="AB820" i="1"/>
  <c r="AE820" i="1"/>
  <c r="AF820" i="1"/>
  <c r="W821" i="1"/>
  <c r="X821" i="1"/>
  <c r="Z821" i="1"/>
  <c r="AB821" i="1"/>
  <c r="AC821" i="1"/>
  <c r="AE821" i="1"/>
  <c r="AF821" i="1"/>
  <c r="W822" i="1"/>
  <c r="X822" i="1"/>
  <c r="Z822" i="1"/>
  <c r="AB822" i="1"/>
  <c r="AE822" i="1"/>
  <c r="AF822" i="1" s="1"/>
  <c r="W826" i="1"/>
  <c r="X826" i="1"/>
  <c r="Z826" i="1"/>
  <c r="AB826" i="1"/>
  <c r="AE826" i="1"/>
  <c r="AG826" i="1" s="1"/>
  <c r="W827" i="1"/>
  <c r="X827" i="1"/>
  <c r="Z827" i="1"/>
  <c r="AB827" i="1"/>
  <c r="AE827" i="1"/>
  <c r="AF827" i="1" s="1"/>
  <c r="W828" i="1"/>
  <c r="X828" i="1"/>
  <c r="Z828" i="1"/>
  <c r="AB828" i="1"/>
  <c r="AE828" i="1"/>
  <c r="AF828" i="1" s="1"/>
  <c r="W829" i="1"/>
  <c r="X829" i="1"/>
  <c r="Z829" i="1"/>
  <c r="AB829" i="1"/>
  <c r="AE829" i="1"/>
  <c r="AG829" i="1" s="1"/>
  <c r="W830" i="1"/>
  <c r="X830" i="1"/>
  <c r="Z830" i="1"/>
  <c r="AB830" i="1"/>
  <c r="AE830" i="1"/>
  <c r="AF830" i="1"/>
  <c r="AA830" i="1" s="1"/>
  <c r="W831" i="1"/>
  <c r="AC831" i="1" s="1"/>
  <c r="X831" i="1"/>
  <c r="Z831" i="1"/>
  <c r="AB831" i="1"/>
  <c r="AE831" i="1"/>
  <c r="AF831" i="1"/>
  <c r="W832" i="1"/>
  <c r="AC832" i="1" s="1"/>
  <c r="X832" i="1"/>
  <c r="Z832" i="1"/>
  <c r="AB832" i="1"/>
  <c r="AE832" i="1"/>
  <c r="AF832" i="1"/>
  <c r="AA832" i="1" s="1"/>
  <c r="W835" i="1"/>
  <c r="X835" i="1"/>
  <c r="Z835" i="1"/>
  <c r="AB835" i="1"/>
  <c r="AE835" i="1"/>
  <c r="AF835" i="1" s="1"/>
  <c r="AG835" i="1" s="1"/>
  <c r="W836" i="1"/>
  <c r="X836" i="1"/>
  <c r="Z836" i="1"/>
  <c r="AB836" i="1"/>
  <c r="AE836" i="1"/>
  <c r="AF836" i="1" s="1"/>
  <c r="AG836" i="1" s="1"/>
  <c r="W838" i="1"/>
  <c r="X838" i="1"/>
  <c r="Z838" i="1"/>
  <c r="AB838" i="1"/>
  <c r="AD838" i="1" s="1"/>
  <c r="AE838" i="1"/>
  <c r="AF838" i="1" s="1"/>
  <c r="AA838" i="1" s="1"/>
  <c r="W839" i="1"/>
  <c r="AC839" i="1" s="1"/>
  <c r="X839" i="1"/>
  <c r="Z839" i="1"/>
  <c r="AB839" i="1"/>
  <c r="AE839" i="1"/>
  <c r="AF839" i="1" s="1"/>
  <c r="W840" i="1"/>
  <c r="X840" i="1"/>
  <c r="Z840" i="1"/>
  <c r="AB840" i="1"/>
  <c r="AE840" i="1"/>
  <c r="AF840" i="1" s="1"/>
  <c r="W841" i="1"/>
  <c r="AC841" i="1" s="1"/>
  <c r="X841" i="1"/>
  <c r="Z841" i="1"/>
  <c r="AB841" i="1"/>
  <c r="AE841" i="1"/>
  <c r="AF841" i="1"/>
  <c r="AA841" i="1" s="1"/>
  <c r="W842" i="1"/>
  <c r="AC842" i="1" s="1"/>
  <c r="X842" i="1"/>
  <c r="Z842" i="1"/>
  <c r="AB842" i="1"/>
  <c r="AE842" i="1"/>
  <c r="AF842" i="1"/>
  <c r="W843" i="1"/>
  <c r="AC843" i="1" s="1"/>
  <c r="X843" i="1"/>
  <c r="Z843" i="1"/>
  <c r="AB843" i="1"/>
  <c r="AE843" i="1"/>
  <c r="AF843" i="1"/>
  <c r="AA843" i="1" s="1"/>
  <c r="W844" i="1"/>
  <c r="X844" i="1"/>
  <c r="Z844" i="1"/>
  <c r="AB844" i="1"/>
  <c r="AD844" i="1" s="1"/>
  <c r="AE844" i="1"/>
  <c r="AG844" i="1" s="1"/>
  <c r="AA844" i="1"/>
  <c r="W845" i="1"/>
  <c r="X845" i="1"/>
  <c r="Z845" i="1"/>
  <c r="AB845" i="1"/>
  <c r="AE845" i="1"/>
  <c r="AG845" i="1" s="1"/>
  <c r="W846" i="1"/>
  <c r="X846" i="1"/>
  <c r="Z846" i="1"/>
  <c r="AB846" i="1"/>
  <c r="AE846" i="1"/>
  <c r="AF846" i="1" s="1"/>
  <c r="W847" i="1"/>
  <c r="X847" i="1"/>
  <c r="Z847" i="1"/>
  <c r="AB847" i="1"/>
  <c r="AE847" i="1"/>
  <c r="AF847" i="1" s="1"/>
  <c r="AG847" i="1" s="1"/>
  <c r="W848" i="1"/>
  <c r="X848" i="1"/>
  <c r="Z848" i="1"/>
  <c r="AB848" i="1"/>
  <c r="AE848" i="1"/>
  <c r="AG848" i="1" s="1"/>
  <c r="AA848" i="1"/>
  <c r="W849" i="1"/>
  <c r="X849" i="1"/>
  <c r="Z849" i="1"/>
  <c r="AB849" i="1"/>
  <c r="AE849" i="1"/>
  <c r="AG849" i="1" s="1"/>
  <c r="W850" i="1"/>
  <c r="AC850" i="1" s="1"/>
  <c r="X850" i="1"/>
  <c r="Z850" i="1"/>
  <c r="AB850" i="1"/>
  <c r="AE850" i="1"/>
  <c r="AG850" i="1" s="1"/>
  <c r="AA850" i="1"/>
  <c r="W851" i="1"/>
  <c r="X851" i="1"/>
  <c r="Z851" i="1"/>
  <c r="AB851" i="1"/>
  <c r="AE851" i="1"/>
  <c r="AG851" i="1" s="1"/>
  <c r="W852" i="1"/>
  <c r="AC852" i="1" s="1"/>
  <c r="AI852" i="1" s="1"/>
  <c r="AJ852" i="1" s="1"/>
  <c r="X852" i="1"/>
  <c r="Z852" i="1"/>
  <c r="AB852" i="1"/>
  <c r="AE852" i="1"/>
  <c r="AG852" i="1" s="1"/>
  <c r="AA852" i="1"/>
  <c r="W853" i="1"/>
  <c r="AC853" i="1" s="1"/>
  <c r="X853" i="1"/>
  <c r="Z853" i="1"/>
  <c r="AB853" i="1"/>
  <c r="AE853" i="1"/>
  <c r="AF853" i="1"/>
  <c r="AA853" i="1" s="1"/>
  <c r="W854" i="1"/>
  <c r="AC854" i="1" s="1"/>
  <c r="X854" i="1"/>
  <c r="Z854" i="1"/>
  <c r="AB854" i="1"/>
  <c r="AE854" i="1"/>
  <c r="AF854" i="1"/>
  <c r="W855" i="1"/>
  <c r="AC855" i="1" s="1"/>
  <c r="X855" i="1"/>
  <c r="Z855" i="1"/>
  <c r="AB855" i="1"/>
  <c r="AE855" i="1"/>
  <c r="AF855" i="1"/>
  <c r="W856" i="1"/>
  <c r="AC856" i="1" s="1"/>
  <c r="X856" i="1"/>
  <c r="Z856" i="1"/>
  <c r="AB856" i="1"/>
  <c r="AE856" i="1"/>
  <c r="AG856" i="1" s="1"/>
  <c r="AA856" i="1"/>
  <c r="W857" i="1"/>
  <c r="AC857" i="1" s="1"/>
  <c r="X857" i="1"/>
  <c r="Z857" i="1"/>
  <c r="AB857" i="1"/>
  <c r="AE857" i="1"/>
  <c r="AF857" i="1"/>
  <c r="AA857" i="1" s="1"/>
  <c r="W858" i="1"/>
  <c r="X858" i="1"/>
  <c r="Z858" i="1"/>
  <c r="AB858" i="1"/>
  <c r="AE858" i="1"/>
  <c r="AF858" i="1"/>
  <c r="W860" i="1"/>
  <c r="AC860" i="1" s="1"/>
  <c r="X860" i="1"/>
  <c r="Z860" i="1"/>
  <c r="AB860" i="1"/>
  <c r="AE860" i="1"/>
  <c r="AF860" i="1"/>
  <c r="AA860" i="1" s="1"/>
  <c r="W861" i="1"/>
  <c r="AC861" i="1" s="1"/>
  <c r="X861" i="1"/>
  <c r="Z861" i="1"/>
  <c r="AB861" i="1"/>
  <c r="AE861" i="1"/>
  <c r="AF861" i="1"/>
  <c r="AA861" i="1" s="1"/>
  <c r="W862" i="1"/>
  <c r="X862" i="1"/>
  <c r="Z862" i="1"/>
  <c r="AB862" i="1"/>
  <c r="AE862" i="1"/>
  <c r="AG862" i="1" s="1"/>
  <c r="AA862" i="1"/>
  <c r="W863" i="1"/>
  <c r="AC863" i="1" s="1"/>
  <c r="X863" i="1"/>
  <c r="Z863" i="1"/>
  <c r="AB863" i="1"/>
  <c r="AE863" i="1"/>
  <c r="AG863" i="1" s="1"/>
  <c r="W864" i="1"/>
  <c r="X864" i="1"/>
  <c r="Z864" i="1"/>
  <c r="AB864" i="1"/>
  <c r="AE864" i="1"/>
  <c r="AF864" i="1"/>
  <c r="AA864" i="1" s="1"/>
  <c r="W865" i="1"/>
  <c r="X865" i="1"/>
  <c r="Z865" i="1"/>
  <c r="AB865" i="1"/>
  <c r="AE865" i="1"/>
  <c r="AF865" i="1" s="1"/>
  <c r="W866" i="1"/>
  <c r="X866" i="1"/>
  <c r="Z866" i="1"/>
  <c r="AB866" i="1"/>
  <c r="AE866" i="1"/>
  <c r="AG866" i="1" s="1"/>
  <c r="AA866" i="1"/>
  <c r="W867" i="1"/>
  <c r="AC867" i="1" s="1"/>
  <c r="AI867" i="1" s="1"/>
  <c r="AJ867" i="1" s="1"/>
  <c r="X867" i="1"/>
  <c r="Z867" i="1"/>
  <c r="AB867" i="1"/>
  <c r="AE867" i="1"/>
  <c r="AG867" i="1" s="1"/>
  <c r="W870" i="1"/>
  <c r="X870" i="1"/>
  <c r="Z870" i="1"/>
  <c r="AB870" i="1"/>
  <c r="AD870" i="1" s="1"/>
  <c r="AE870" i="1"/>
  <c r="AF870" i="1"/>
  <c r="AI870" i="1" s="1"/>
  <c r="AJ870" i="1" s="1"/>
  <c r="W871" i="1"/>
  <c r="X871" i="1"/>
  <c r="Z871" i="1"/>
  <c r="AB871" i="1"/>
  <c r="AD871" i="1" s="1"/>
  <c r="AE871" i="1"/>
  <c r="AF871" i="1"/>
  <c r="W872" i="1"/>
  <c r="X872" i="1"/>
  <c r="Z872" i="1"/>
  <c r="AB872" i="1"/>
  <c r="AE872" i="1"/>
  <c r="AF872" i="1"/>
  <c r="AA872" i="1" s="1"/>
  <c r="W873" i="1"/>
  <c r="AC873" i="1" s="1"/>
  <c r="X873" i="1"/>
  <c r="Z873" i="1"/>
  <c r="AB873" i="1"/>
  <c r="AE873" i="1"/>
  <c r="AF873" i="1"/>
  <c r="AA873" i="1" s="1"/>
  <c r="W874" i="1"/>
  <c r="AC874" i="1" s="1"/>
  <c r="AI874" i="1" s="1"/>
  <c r="AJ874" i="1" s="1"/>
  <c r="X874" i="1"/>
  <c r="Z874" i="1"/>
  <c r="AB874" i="1"/>
  <c r="AE874" i="1"/>
  <c r="AG874" i="1" s="1"/>
  <c r="W875" i="1"/>
  <c r="X875" i="1"/>
  <c r="Z875" i="1"/>
  <c r="AB875" i="1"/>
  <c r="AE875" i="1"/>
  <c r="AF875" i="1"/>
  <c r="W876" i="1"/>
  <c r="AC876" i="1" s="1"/>
  <c r="X876" i="1"/>
  <c r="Z876" i="1"/>
  <c r="AB876" i="1"/>
  <c r="AE876" i="1"/>
  <c r="AF876" i="1"/>
  <c r="AA876" i="1" s="1"/>
  <c r="W877" i="1"/>
  <c r="X877" i="1"/>
  <c r="Z877" i="1"/>
  <c r="AB877" i="1"/>
  <c r="AE877" i="1"/>
  <c r="AG877" i="1" s="1"/>
  <c r="AA877" i="1"/>
  <c r="W878" i="1"/>
  <c r="AC878" i="1" s="1"/>
  <c r="X878" i="1"/>
  <c r="Z878" i="1"/>
  <c r="AB878" i="1"/>
  <c r="AE878" i="1"/>
  <c r="AG878" i="1" s="1"/>
  <c r="W880" i="1"/>
  <c r="X880" i="1"/>
  <c r="Z880" i="1"/>
  <c r="AB880" i="1"/>
  <c r="AD880" i="1" s="1"/>
  <c r="AE880" i="1"/>
  <c r="AG880" i="1" s="1"/>
  <c r="AA880" i="1"/>
  <c r="W881" i="1"/>
  <c r="X881" i="1"/>
  <c r="Z881" i="1"/>
  <c r="AB881" i="1"/>
  <c r="AE881" i="1"/>
  <c r="AF881" i="1"/>
  <c r="AA881" i="1" s="1"/>
  <c r="W882" i="1"/>
  <c r="AC882" i="1" s="1"/>
  <c r="AI882" i="1" s="1"/>
  <c r="AJ882" i="1" s="1"/>
  <c r="X882" i="1"/>
  <c r="Z882" i="1"/>
  <c r="AB882" i="1"/>
  <c r="AE882" i="1"/>
  <c r="AG882" i="1" s="1"/>
  <c r="AA882" i="1"/>
  <c r="W883" i="1"/>
  <c r="AC883" i="1" s="1"/>
  <c r="X883" i="1"/>
  <c r="Z883" i="1"/>
  <c r="AB883" i="1"/>
  <c r="AE883" i="1"/>
  <c r="AF883" i="1"/>
  <c r="W884" i="1"/>
  <c r="X884" i="1"/>
  <c r="Z884" i="1"/>
  <c r="AB884" i="1"/>
  <c r="AE884" i="1"/>
  <c r="AF884" i="1"/>
  <c r="W885" i="1"/>
  <c r="X885" i="1"/>
  <c r="Z885" i="1"/>
  <c r="AB885" i="1"/>
  <c r="AE885" i="1"/>
  <c r="AG885" i="1" s="1"/>
  <c r="W886" i="1"/>
  <c r="AC886" i="1" s="1"/>
  <c r="AI886" i="1" s="1"/>
  <c r="AJ886" i="1" s="1"/>
  <c r="X886" i="1"/>
  <c r="Z886" i="1"/>
  <c r="AB886" i="1"/>
  <c r="AE886" i="1"/>
  <c r="AG886" i="1" s="1"/>
  <c r="AA886" i="1"/>
  <c r="W887" i="1"/>
  <c r="AC887" i="1" s="1"/>
  <c r="X887" i="1"/>
  <c r="Z887" i="1"/>
  <c r="AB887" i="1"/>
  <c r="AE887" i="1"/>
  <c r="W888" i="1"/>
  <c r="X888" i="1"/>
  <c r="Z888" i="1"/>
  <c r="AB888" i="1"/>
  <c r="AE888" i="1"/>
  <c r="AF888" i="1" s="1"/>
  <c r="AG888" i="1" s="1"/>
  <c r="W889" i="1"/>
  <c r="X889" i="1"/>
  <c r="Z889" i="1"/>
  <c r="AB889" i="1"/>
  <c r="AE889" i="1"/>
  <c r="AG889" i="1" s="1"/>
  <c r="W890" i="1"/>
  <c r="X890" i="1"/>
  <c r="Z890" i="1"/>
  <c r="AB890" i="1"/>
  <c r="AE890" i="1"/>
  <c r="AG890" i="1" s="1"/>
  <c r="AA890" i="1"/>
  <c r="W891" i="1"/>
  <c r="X891" i="1"/>
  <c r="Z891" i="1"/>
  <c r="AB891" i="1"/>
  <c r="AE891" i="1"/>
  <c r="AF891" i="1" s="1"/>
  <c r="W892" i="1"/>
  <c r="X892" i="1"/>
  <c r="Z892" i="1"/>
  <c r="AB892" i="1"/>
  <c r="AE892" i="1"/>
  <c r="AF892" i="1"/>
  <c r="AA892" i="1" s="1"/>
  <c r="AC183" i="1"/>
  <c r="AD183" i="1" s="1"/>
  <c r="AC159" i="1"/>
  <c r="AI256" i="1"/>
  <c r="AJ256" i="1" s="1"/>
  <c r="AC200" i="1"/>
  <c r="AD200" i="1" s="1"/>
  <c r="AA691" i="1"/>
  <c r="AA673" i="1"/>
  <c r="AI730" i="1"/>
  <c r="AJ730" i="1" s="1"/>
  <c r="AA688" i="1"/>
  <c r="AI880" i="1"/>
  <c r="AJ880" i="1" s="1"/>
  <c r="AA801" i="1"/>
  <c r="AA777" i="1"/>
  <c r="AI756" i="1"/>
  <c r="AJ756" i="1" s="1"/>
  <c r="AA752" i="1"/>
  <c r="AA736" i="1"/>
  <c r="AI844" i="1"/>
  <c r="AJ844" i="1" s="1"/>
  <c r="AA889" i="1"/>
  <c r="AA885" i="1"/>
  <c r="AA878" i="1"/>
  <c r="AA874" i="1"/>
  <c r="AA867" i="1"/>
  <c r="AA863" i="1"/>
  <c r="AA851" i="1"/>
  <c r="AA849" i="1"/>
  <c r="AA845" i="1"/>
  <c r="AA829" i="1"/>
  <c r="AA812" i="1"/>
  <c r="AA804" i="1"/>
  <c r="AA730" i="1"/>
  <c r="AA714" i="1"/>
  <c r="AA806" i="1"/>
  <c r="AA789" i="1"/>
  <c r="AA781" i="1"/>
  <c r="AA765" i="1"/>
  <c r="AA740" i="1"/>
  <c r="AA716" i="1"/>
  <c r="AA666" i="1"/>
  <c r="AA826" i="1"/>
  <c r="AA808" i="1"/>
  <c r="AA799" i="1"/>
  <c r="AA791" i="1"/>
  <c r="AA767" i="1"/>
  <c r="AA759" i="1"/>
  <c r="AA750" i="1"/>
  <c r="AA726" i="1"/>
  <c r="AA672" i="1"/>
  <c r="AA668" i="1"/>
  <c r="AC169" i="1"/>
  <c r="AI169" i="1" s="1"/>
  <c r="AJ169" i="1" s="1"/>
  <c r="AC167" i="1"/>
  <c r="AG161" i="1"/>
  <c r="AG39" i="1"/>
  <c r="G40" i="3"/>
  <c r="AI999" i="1"/>
  <c r="AJ999" i="1" s="1"/>
  <c r="AI941" i="1"/>
  <c r="AJ941" i="1" s="1"/>
  <c r="AI990" i="1"/>
  <c r="AJ990" i="1" s="1"/>
  <c r="AI1003" i="1"/>
  <c r="AJ1003" i="1" s="1"/>
  <c r="AG948" i="1"/>
  <c r="AG950" i="1"/>
  <c r="AG1009" i="1"/>
  <c r="AI967" i="1"/>
  <c r="AJ967" i="1" s="1"/>
  <c r="AG1121" i="1"/>
  <c r="AG1089" i="1"/>
  <c r="AG1005" i="1"/>
  <c r="AG965" i="1"/>
  <c r="AD954" i="1"/>
  <c r="AG971" i="1"/>
  <c r="AG929" i="1"/>
  <c r="AG951" i="1"/>
  <c r="AG981" i="1"/>
  <c r="AG938" i="1"/>
  <c r="AG963" i="1"/>
  <c r="AD999" i="1"/>
  <c r="AG1106" i="1"/>
  <c r="AG1124" i="1"/>
  <c r="AG996" i="1"/>
  <c r="AI1065" i="1"/>
  <c r="AJ1065" i="1" s="1"/>
  <c r="AG1144" i="1"/>
  <c r="AG1016" i="1"/>
  <c r="AC1056" i="1"/>
  <c r="AI1094" i="1"/>
  <c r="AJ1094" i="1" s="1"/>
  <c r="AG939" i="1"/>
  <c r="AG960" i="1"/>
  <c r="AG979" i="1"/>
  <c r="AI1012" i="1"/>
  <c r="AJ1012" i="1" s="1"/>
  <c r="AA1012" i="1"/>
  <c r="AG976" i="1"/>
  <c r="AA1004" i="1"/>
  <c r="AA1026" i="1"/>
  <c r="AI963" i="1"/>
  <c r="AJ963" i="1" s="1"/>
  <c r="AG970" i="1"/>
  <c r="AG1030" i="1"/>
  <c r="AG1038" i="1"/>
  <c r="AA1040" i="1"/>
  <c r="AA1051" i="1"/>
  <c r="AG1051" i="1"/>
  <c r="AG917" i="1"/>
  <c r="AG919" i="1"/>
  <c r="AI921" i="1"/>
  <c r="AJ921" i="1" s="1"/>
  <c r="AG1084" i="1"/>
  <c r="AI1068" i="1"/>
  <c r="AJ1068" i="1" s="1"/>
  <c r="AC1121" i="1"/>
  <c r="AI1121" i="1" s="1"/>
  <c r="AJ1121" i="1" s="1"/>
  <c r="AG1029" i="1"/>
  <c r="AG1078" i="1"/>
  <c r="AC1038" i="1"/>
  <c r="AA934" i="1"/>
  <c r="AA962" i="1"/>
  <c r="AG932" i="1"/>
  <c r="AG908" i="1"/>
  <c r="AI982" i="1"/>
  <c r="AJ982" i="1" s="1"/>
  <c r="AA982" i="1"/>
  <c r="AA1015" i="1"/>
  <c r="AD1017" i="1"/>
  <c r="AA975" i="1"/>
  <c r="AI1025" i="1"/>
  <c r="AJ1025" i="1" s="1"/>
  <c r="AA1032" i="1"/>
  <c r="AA1045" i="1"/>
  <c r="AI1045" i="1"/>
  <c r="AJ1045" i="1" s="1"/>
  <c r="AA1074" i="1"/>
  <c r="AA1105" i="1"/>
  <c r="AA1109" i="1"/>
  <c r="AG1109" i="1"/>
  <c r="AA1158" i="1"/>
  <c r="AA1037" i="1"/>
  <c r="AG1037" i="1"/>
  <c r="AA1049" i="1"/>
  <c r="AA1068" i="1"/>
  <c r="AA1091" i="1"/>
  <c r="AA1116" i="1"/>
  <c r="AI1135" i="1"/>
  <c r="AJ1135" i="1" s="1"/>
  <c r="AG1155" i="1"/>
  <c r="AA1155" i="1"/>
  <c r="AA1168" i="1"/>
  <c r="AI1037" i="1"/>
  <c r="AJ1037" i="1" s="1"/>
  <c r="AG1062" i="1"/>
  <c r="AA1073" i="1"/>
  <c r="AA1119" i="1"/>
  <c r="AA1142" i="1"/>
  <c r="AA1145" i="1"/>
  <c r="AG1023" i="1"/>
  <c r="AG1036" i="1"/>
  <c r="AA1056" i="1"/>
  <c r="AA1070" i="1"/>
  <c r="AA1082" i="1"/>
  <c r="AA1088" i="1"/>
  <c r="AA1154" i="1"/>
  <c r="AA1169" i="1"/>
  <c r="AC1172" i="1"/>
  <c r="AI1172" i="1" s="1"/>
  <c r="AJ1172" i="1" s="1"/>
  <c r="AA126" i="1"/>
  <c r="AA922" i="1"/>
  <c r="AA926" i="1"/>
  <c r="AI940" i="1"/>
  <c r="AJ940" i="1" s="1"/>
  <c r="AD940" i="1"/>
  <c r="AA987" i="1"/>
  <c r="AA993" i="1"/>
  <c r="AI914" i="1"/>
  <c r="AJ914" i="1" s="1"/>
  <c r="AA915" i="1"/>
  <c r="AI942" i="1"/>
  <c r="AJ942" i="1" s="1"/>
  <c r="AA1053" i="1"/>
  <c r="AA1055" i="1"/>
  <c r="AA1034" i="1"/>
  <c r="AA1017" i="1"/>
  <c r="AG1017" i="1"/>
  <c r="AA1024" i="1"/>
  <c r="AA1050" i="1"/>
  <c r="AA1009" i="1"/>
  <c r="AA1039" i="1"/>
  <c r="AA1041" i="1"/>
  <c r="AG1041" i="1"/>
  <c r="AA1130" i="1"/>
  <c r="AA1148" i="1"/>
  <c r="AG1148" i="1"/>
  <c r="AA1124" i="1"/>
  <c r="AA1129" i="1"/>
  <c r="AC1133" i="1"/>
  <c r="AD1133" i="1" s="1"/>
  <c r="AA1147" i="1"/>
  <c r="AI1064" i="1"/>
  <c r="AJ1064" i="1" s="1"/>
  <c r="AA1079" i="1"/>
  <c r="AG1081" i="1"/>
  <c r="AA1112" i="1"/>
  <c r="AA1122" i="1"/>
  <c r="AA1128" i="1"/>
  <c r="AA1143" i="1"/>
  <c r="AD1167" i="1"/>
  <c r="AG1161" i="1"/>
  <c r="AC1137" i="1"/>
  <c r="AD1137" i="1" s="1"/>
  <c r="AC1163" i="1"/>
  <c r="AD1163" i="1" s="1"/>
  <c r="AA910" i="1"/>
  <c r="AA912" i="1"/>
  <c r="AA918" i="1"/>
  <c r="AA924" i="1"/>
  <c r="AG1013" i="1"/>
  <c r="AA1013" i="1"/>
  <c r="AD1019" i="1"/>
  <c r="AA1014" i="1"/>
  <c r="AA1033" i="1"/>
  <c r="AI1011" i="1"/>
  <c r="AJ1011" i="1" s="1"/>
  <c r="AA1021" i="1"/>
  <c r="AA1022" i="1"/>
  <c r="AG1022" i="1"/>
  <c r="AI1026" i="1"/>
  <c r="AJ1026" i="1" s="1"/>
  <c r="AI1030" i="1"/>
  <c r="AJ1030" i="1" s="1"/>
  <c r="AA1010" i="1"/>
  <c r="AI1051" i="1"/>
  <c r="AJ1051" i="1" s="1"/>
  <c r="AA1061" i="1"/>
  <c r="AG1061" i="1"/>
  <c r="AA1085" i="1"/>
  <c r="AA1107" i="1"/>
  <c r="AI1107" i="1"/>
  <c r="AJ1107" i="1" s="1"/>
  <c r="AI1049" i="1"/>
  <c r="AJ1049" i="1" s="1"/>
  <c r="AI1081" i="1"/>
  <c r="AJ1081" i="1" s="1"/>
  <c r="AA1042" i="1"/>
  <c r="AA1094" i="1"/>
  <c r="AG1094" i="1"/>
  <c r="AA1108" i="1"/>
  <c r="AG1108" i="1"/>
  <c r="AA1110" i="1"/>
  <c r="AA1120" i="1"/>
  <c r="AG1120" i="1"/>
  <c r="AA1126" i="1"/>
  <c r="AA1086" i="1"/>
  <c r="AA1098" i="1"/>
  <c r="AA1103" i="1"/>
  <c r="AA1118" i="1"/>
  <c r="AA1136" i="1"/>
  <c r="AG1136" i="1"/>
  <c r="AA1138" i="1"/>
  <c r="AA1149" i="1"/>
  <c r="AA1151" i="1"/>
  <c r="AA1165" i="1"/>
  <c r="AA1167" i="1"/>
  <c r="AI1167" i="1"/>
  <c r="AJ1167" i="1" s="1"/>
  <c r="AA1043" i="1"/>
  <c r="AA1114" i="1"/>
  <c r="AA1176" i="1"/>
  <c r="AA1177" i="1"/>
  <c r="AA1163" i="1"/>
  <c r="AG1137" i="1"/>
  <c r="AA1137" i="1"/>
  <c r="AA1139" i="1"/>
  <c r="AA1150" i="1"/>
  <c r="AG1166" i="1"/>
  <c r="AA1166" i="1"/>
  <c r="AA1135" i="1"/>
  <c r="AA1140" i="1"/>
  <c r="AA1162" i="1"/>
  <c r="AA1164" i="1"/>
  <c r="AA1178" i="1"/>
  <c r="AA1179" i="1"/>
  <c r="AG966" i="1"/>
  <c r="G41" i="3"/>
  <c r="AC26" i="1" l="1"/>
  <c r="AI26" i="1" s="1"/>
  <c r="AJ26" i="1" s="1"/>
  <c r="AC621" i="1"/>
  <c r="AC583" i="1"/>
  <c r="AD583" i="1" s="1"/>
  <c r="AC482" i="1"/>
  <c r="AD482" i="1" s="1"/>
  <c r="AC370" i="1"/>
  <c r="AD370" i="1" s="1"/>
  <c r="AC367" i="1"/>
  <c r="AD367" i="1" s="1"/>
  <c r="AC281" i="1"/>
  <c r="AC176" i="1"/>
  <c r="AI176" i="1" s="1"/>
  <c r="AJ176" i="1" s="1"/>
  <c r="AC115" i="1"/>
  <c r="AC100" i="1"/>
  <c r="AC39" i="1"/>
  <c r="AD39" i="1" s="1"/>
  <c r="AC903" i="1"/>
  <c r="AD903" i="1" s="1"/>
  <c r="AD276" i="1"/>
  <c r="AC211" i="1"/>
  <c r="AD211" i="1" s="1"/>
  <c r="AC175" i="1"/>
  <c r="AI175" i="1" s="1"/>
  <c r="AJ175" i="1" s="1"/>
  <c r="AC155" i="1"/>
  <c r="AD155" i="1" s="1"/>
  <c r="AI130" i="1"/>
  <c r="AJ130" i="1" s="1"/>
  <c r="AC112" i="1"/>
  <c r="AC37" i="1"/>
  <c r="AI37" i="1" s="1"/>
  <c r="AJ37" i="1" s="1"/>
  <c r="AC15" i="1"/>
  <c r="AD15" i="1" s="1"/>
  <c r="AC705" i="1"/>
  <c r="AI705" i="1" s="1"/>
  <c r="AJ705" i="1" s="1"/>
  <c r="AC879" i="1"/>
  <c r="AC922" i="1"/>
  <c r="AI922" i="1" s="1"/>
  <c r="AJ922" i="1" s="1"/>
  <c r="AC925" i="1"/>
  <c r="AI925" i="1" s="1"/>
  <c r="AJ925" i="1" s="1"/>
  <c r="AC936" i="1"/>
  <c r="AD936" i="1" s="1"/>
  <c r="AC949" i="1"/>
  <c r="AD949" i="1" s="1"/>
  <c r="AC952" i="1"/>
  <c r="AD952" i="1" s="1"/>
  <c r="AC959" i="1"/>
  <c r="AD959" i="1" s="1"/>
  <c r="AC969" i="1"/>
  <c r="AI969" i="1" s="1"/>
  <c r="AJ969" i="1" s="1"/>
  <c r="AD977" i="1"/>
  <c r="AD997" i="1"/>
  <c r="AC1006" i="1"/>
  <c r="AD1006" i="1" s="1"/>
  <c r="AC1014" i="1"/>
  <c r="AC1020" i="1"/>
  <c r="AI1020" i="1" s="1"/>
  <c r="AJ1020" i="1" s="1"/>
  <c r="AC1023" i="1"/>
  <c r="AI1023" i="1" s="1"/>
  <c r="AJ1023" i="1" s="1"/>
  <c r="AC1028" i="1"/>
  <c r="AD1028" i="1" s="1"/>
  <c r="AC1033" i="1"/>
  <c r="AD1033" i="1" s="1"/>
  <c r="AD1052" i="1"/>
  <c r="AD1060" i="1"/>
  <c r="AC1067" i="1"/>
  <c r="AI1067" i="1" s="1"/>
  <c r="AJ1067" i="1" s="1"/>
  <c r="AD1071" i="1"/>
  <c r="AC1076" i="1"/>
  <c r="AD1076" i="1" s="1"/>
  <c r="AC1079" i="1"/>
  <c r="AD1079" i="1" s="1"/>
  <c r="AC1091" i="1"/>
  <c r="AD1091" i="1" s="1"/>
  <c r="AD1032" i="1"/>
  <c r="AI901" i="1"/>
  <c r="AJ901" i="1" s="1"/>
  <c r="AA54" i="1"/>
  <c r="AC229" i="1"/>
  <c r="AI229" i="1" s="1"/>
  <c r="AJ229" i="1" s="1"/>
  <c r="AC209" i="1"/>
  <c r="AD209" i="1" s="1"/>
  <c r="AI168" i="1"/>
  <c r="AJ168" i="1" s="1"/>
  <c r="AA168" i="1"/>
  <c r="AC897" i="1"/>
  <c r="AD897" i="1" s="1"/>
  <c r="AA935" i="1"/>
  <c r="AG935" i="1"/>
  <c r="AD1003" i="1"/>
  <c r="AA1066" i="1"/>
  <c r="AG1066" i="1"/>
  <c r="AC1130" i="1"/>
  <c r="AI1130" i="1" s="1"/>
  <c r="AJ1130" i="1" s="1"/>
  <c r="AC1144" i="1"/>
  <c r="AD1144" i="1" s="1"/>
  <c r="AC1101" i="1"/>
  <c r="AD1101" i="1" s="1"/>
  <c r="AC1110" i="1"/>
  <c r="AC1113" i="1"/>
  <c r="AD1113" i="1" s="1"/>
  <c r="AC1118" i="1"/>
  <c r="AD1118" i="1" s="1"/>
  <c r="AD1135" i="1"/>
  <c r="AC1138" i="1"/>
  <c r="AC1145" i="1"/>
  <c r="AD1145" i="1" s="1"/>
  <c r="AC1149" i="1"/>
  <c r="AD1149" i="1" s="1"/>
  <c r="AC1156" i="1"/>
  <c r="AI1156" i="1" s="1"/>
  <c r="AJ1156" i="1" s="1"/>
  <c r="AC1160" i="1"/>
  <c r="AI1160" i="1" s="1"/>
  <c r="AJ1160" i="1" s="1"/>
  <c r="AC1168" i="1"/>
  <c r="AI1168" i="1" s="1"/>
  <c r="AJ1168" i="1" s="1"/>
  <c r="AC364" i="1"/>
  <c r="AD364" i="1" s="1"/>
  <c r="AC335" i="1"/>
  <c r="AD335" i="1" s="1"/>
  <c r="AD190" i="1"/>
  <c r="AC188" i="1"/>
  <c r="AD186" i="1"/>
  <c r="AC184" i="1"/>
  <c r="AD184" i="1" s="1"/>
  <c r="AC173" i="1"/>
  <c r="AC160" i="1"/>
  <c r="AC147" i="1"/>
  <c r="AD147" i="1" s="1"/>
  <c r="AC138" i="1"/>
  <c r="AI138" i="1" s="1"/>
  <c r="AJ138" i="1" s="1"/>
  <c r="AC125" i="1"/>
  <c r="AD125" i="1" s="1"/>
  <c r="AC116" i="1"/>
  <c r="AD116" i="1" s="1"/>
  <c r="AD111" i="1"/>
  <c r="AC103" i="1"/>
  <c r="AD103" i="1" s="1"/>
  <c r="AC88" i="1"/>
  <c r="AD88" i="1" s="1"/>
  <c r="AC76" i="1"/>
  <c r="AD76" i="1" s="1"/>
  <c r="AC74" i="1"/>
  <c r="AD74" i="1" s="1"/>
  <c r="AD72" i="1"/>
  <c r="AC65" i="1"/>
  <c r="AI65" i="1" s="1"/>
  <c r="AJ65" i="1" s="1"/>
  <c r="AC60" i="1"/>
  <c r="AC58" i="1"/>
  <c r="AC51" i="1"/>
  <c r="AD51" i="1" s="1"/>
  <c r="AD36" i="1"/>
  <c r="AC30" i="1"/>
  <c r="AC22" i="1"/>
  <c r="AD919" i="1"/>
  <c r="AC944" i="1"/>
  <c r="AI944" i="1" s="1"/>
  <c r="AJ944" i="1" s="1"/>
  <c r="AD962" i="1"/>
  <c r="AC970" i="1"/>
  <c r="AD970" i="1" s="1"/>
  <c r="AD983" i="1"/>
  <c r="AC985" i="1"/>
  <c r="AC988" i="1"/>
  <c r="AD988" i="1" s="1"/>
  <c r="AC1008" i="1"/>
  <c r="AD1008" i="1" s="1"/>
  <c r="AC1069" i="1"/>
  <c r="AD1069" i="1" s="1"/>
  <c r="AC1072" i="1"/>
  <c r="AD1083" i="1"/>
  <c r="AC1143" i="1"/>
  <c r="AD1143" i="1" s="1"/>
  <c r="AC136" i="1"/>
  <c r="AI136" i="1" s="1"/>
  <c r="AJ136" i="1" s="1"/>
  <c r="AC114" i="1"/>
  <c r="AD114" i="1" s="1"/>
  <c r="AD1104" i="1"/>
  <c r="AD395" i="1"/>
  <c r="AD386" i="1"/>
  <c r="AC384" i="1"/>
  <c r="AD382" i="1"/>
  <c r="AD376" i="1"/>
  <c r="AC344" i="1"/>
  <c r="AD344" i="1" s="1"/>
  <c r="AG1095" i="1"/>
  <c r="AD989" i="1"/>
  <c r="AI78" i="1"/>
  <c r="AJ78" i="1" s="1"/>
  <c r="AD1046" i="1"/>
  <c r="AI1060" i="1"/>
  <c r="AJ1060" i="1" s="1"/>
  <c r="AG947" i="1"/>
  <c r="AI148" i="1"/>
  <c r="AJ148" i="1" s="1"/>
  <c r="AG373" i="1"/>
  <c r="AD1169" i="1"/>
  <c r="AG1007" i="1"/>
  <c r="AG899" i="1"/>
  <c r="AI121" i="1"/>
  <c r="AJ121" i="1" s="1"/>
  <c r="AD328" i="1"/>
  <c r="AG174" i="1"/>
  <c r="AI174" i="1"/>
  <c r="AJ174" i="1" s="1"/>
  <c r="AA174" i="1"/>
  <c r="AC139" i="1"/>
  <c r="AD139" i="1" s="1"/>
  <c r="AG89" i="1"/>
  <c r="AA89" i="1"/>
  <c r="AI83" i="1"/>
  <c r="AJ83" i="1" s="1"/>
  <c r="AA83" i="1"/>
  <c r="AG83" i="1"/>
  <c r="AA55" i="1"/>
  <c r="AG55" i="1"/>
  <c r="AI41" i="1"/>
  <c r="AJ41" i="1" s="1"/>
  <c r="AA41" i="1"/>
  <c r="AI31" i="1"/>
  <c r="AJ31" i="1" s="1"/>
  <c r="AA31" i="1"/>
  <c r="AI16" i="1"/>
  <c r="AJ16" i="1" s="1"/>
  <c r="AA16" i="1"/>
  <c r="AI930" i="1"/>
  <c r="AJ930" i="1" s="1"/>
  <c r="AD930" i="1"/>
  <c r="AI1042" i="1"/>
  <c r="AJ1042" i="1" s="1"/>
  <c r="AD1042" i="1"/>
  <c r="AD1057" i="1"/>
  <c r="AI1057" i="1"/>
  <c r="AJ1057" i="1" s="1"/>
  <c r="AD1131" i="1"/>
  <c r="AI1131" i="1"/>
  <c r="AJ1131" i="1" s="1"/>
  <c r="AA1156" i="1"/>
  <c r="AG1156" i="1"/>
  <c r="AD961" i="1"/>
  <c r="AD984" i="1"/>
  <c r="AG31" i="1"/>
  <c r="AA151" i="1"/>
  <c r="AG154" i="1"/>
  <c r="AC289" i="1"/>
  <c r="AD289" i="1" s="1"/>
  <c r="AD287" i="1"/>
  <c r="AC1039" i="1"/>
  <c r="AD1039" i="1" s="1"/>
  <c r="AD1123" i="1"/>
  <c r="AG66" i="1"/>
  <c r="AI182" i="1"/>
  <c r="AJ182" i="1" s="1"/>
  <c r="AA182" i="1"/>
  <c r="AC181" i="1"/>
  <c r="AD181" i="1" s="1"/>
  <c r="AC179" i="1"/>
  <c r="AA177" i="1"/>
  <c r="AA111" i="1"/>
  <c r="AA61" i="1"/>
  <c r="AA130" i="1"/>
  <c r="AG145" i="1"/>
  <c r="AC489" i="1"/>
  <c r="AD489" i="1" s="1"/>
  <c r="AC406" i="1"/>
  <c r="AD406" i="1" s="1"/>
  <c r="AC341" i="1"/>
  <c r="AC61" i="1"/>
  <c r="AD61" i="1" s="1"/>
  <c r="AC46" i="1"/>
  <c r="AI46" i="1" s="1"/>
  <c r="AJ46" i="1" s="1"/>
  <c r="AD44" i="1"/>
  <c r="AG188" i="1"/>
  <c r="AC170" i="1"/>
  <c r="AI170" i="1" s="1"/>
  <c r="AJ170" i="1" s="1"/>
  <c r="AC161" i="1"/>
  <c r="AD161" i="1" s="1"/>
  <c r="AC154" i="1"/>
  <c r="AD154" i="1" s="1"/>
  <c r="AC151" i="1"/>
  <c r="AC145" i="1"/>
  <c r="AD145" i="1" s="1"/>
  <c r="AD134" i="1"/>
  <c r="AC132" i="1"/>
  <c r="AD132" i="1" s="1"/>
  <c r="AG130" i="1"/>
  <c r="AC128" i="1"/>
  <c r="AI128" i="1" s="1"/>
  <c r="AJ128" i="1" s="1"/>
  <c r="AG125" i="1"/>
  <c r="AG123" i="1"/>
  <c r="AI123" i="1"/>
  <c r="AJ123" i="1" s="1"/>
  <c r="AG121" i="1"/>
  <c r="AD120" i="1"/>
  <c r="AG101" i="1"/>
  <c r="AC97" i="1"/>
  <c r="AC94" i="1"/>
  <c r="AI94" i="1" s="1"/>
  <c r="AJ94" i="1" s="1"/>
  <c r="AC89" i="1"/>
  <c r="AD89" i="1" s="1"/>
  <c r="AG78" i="1"/>
  <c r="AG74" i="1"/>
  <c r="AI33" i="1"/>
  <c r="AJ33" i="1" s="1"/>
  <c r="AD254" i="1"/>
  <c r="AD251" i="1"/>
  <c r="AC225" i="1"/>
  <c r="AC196" i="1"/>
  <c r="AD196" i="1" s="1"/>
  <c r="AG182" i="1"/>
  <c r="AC177" i="1"/>
  <c r="AD177" i="1" s="1"/>
  <c r="AG72" i="1"/>
  <c r="AI70" i="1"/>
  <c r="AJ70" i="1" s="1"/>
  <c r="AC66" i="1"/>
  <c r="AI66" i="1" s="1"/>
  <c r="AJ66" i="1" s="1"/>
  <c r="AI55" i="1"/>
  <c r="AJ55" i="1" s="1"/>
  <c r="AG36" i="1"/>
  <c r="AD33" i="1"/>
  <c r="AI22" i="1"/>
  <c r="AJ22" i="1" s="1"/>
  <c r="AC18" i="1"/>
  <c r="AD18" i="1" s="1"/>
  <c r="AG16" i="1"/>
  <c r="AG14" i="1"/>
  <c r="AG12" i="1"/>
  <c r="AI12" i="1"/>
  <c r="AJ12" i="1" s="1"/>
  <c r="AD11" i="1"/>
  <c r="AD859" i="1"/>
  <c r="AD894" i="1"/>
  <c r="AD898" i="1"/>
  <c r="AD900" i="1"/>
  <c r="AD902" i="1"/>
  <c r="AG784" i="1"/>
  <c r="AG1096" i="1"/>
  <c r="AG1092" i="1"/>
  <c r="AC77" i="1"/>
  <c r="AD77" i="1" s="1"/>
  <c r="AC67" i="1"/>
  <c r="AD67" i="1" s="1"/>
  <c r="AD17" i="1"/>
  <c r="AI833" i="1"/>
  <c r="AJ833" i="1" s="1"/>
  <c r="AC241" i="1"/>
  <c r="AD241" i="1" s="1"/>
  <c r="AC374" i="1"/>
  <c r="AI374" i="1" s="1"/>
  <c r="AJ374" i="1" s="1"/>
  <c r="AC368" i="1"/>
  <c r="AI368" i="1" s="1"/>
  <c r="AJ368" i="1" s="1"/>
  <c r="AC334" i="1"/>
  <c r="AI334" i="1" s="1"/>
  <c r="AJ334" i="1" s="1"/>
  <c r="AD324" i="1"/>
  <c r="AC317" i="1"/>
  <c r="AI317" i="1" s="1"/>
  <c r="AJ317" i="1" s="1"/>
  <c r="AC923" i="1"/>
  <c r="AD923" i="1" s="1"/>
  <c r="AC987" i="1"/>
  <c r="AI987" i="1" s="1"/>
  <c r="AJ987" i="1" s="1"/>
  <c r="AC1015" i="1"/>
  <c r="AD1015" i="1" s="1"/>
  <c r="AD1043" i="1"/>
  <c r="AC1096" i="1"/>
  <c r="AD1096" i="1" s="1"/>
  <c r="AC213" i="1"/>
  <c r="AD213" i="1" s="1"/>
  <c r="AC86" i="1"/>
  <c r="AD86" i="1" s="1"/>
  <c r="AC380" i="1"/>
  <c r="AI380" i="1" s="1"/>
  <c r="AJ380" i="1" s="1"/>
  <c r="AD293" i="1"/>
  <c r="AC248" i="1"/>
  <c r="AD248" i="1" s="1"/>
  <c r="AC203" i="1"/>
  <c r="AD203" i="1" s="1"/>
  <c r="AC129" i="1"/>
  <c r="AI129" i="1" s="1"/>
  <c r="AJ129" i="1" s="1"/>
  <c r="AC106" i="1"/>
  <c r="AD106" i="1" s="1"/>
  <c r="AC104" i="1"/>
  <c r="AI104" i="1" s="1"/>
  <c r="AJ104" i="1" s="1"/>
  <c r="AC21" i="1"/>
  <c r="AD21" i="1" s="1"/>
  <c r="AC909" i="1"/>
  <c r="AI909" i="1" s="1"/>
  <c r="AJ909" i="1" s="1"/>
  <c r="AC945" i="1"/>
  <c r="AI945" i="1" s="1"/>
  <c r="AJ945" i="1" s="1"/>
  <c r="AD951" i="1"/>
  <c r="AC965" i="1"/>
  <c r="AD965" i="1" s="1"/>
  <c r="AC994" i="1"/>
  <c r="AD994" i="1" s="1"/>
  <c r="AC1009" i="1"/>
  <c r="AD1009" i="1" s="1"/>
  <c r="AC1050" i="1"/>
  <c r="AD1050" i="1" s="1"/>
  <c r="AD1051" i="1"/>
  <c r="AC1062" i="1"/>
  <c r="AI1062" i="1" s="1"/>
  <c r="AJ1062" i="1" s="1"/>
  <c r="AC1090" i="1"/>
  <c r="AD1090" i="1" s="1"/>
  <c r="AC1120" i="1"/>
  <c r="AD1120" i="1" s="1"/>
  <c r="AC1141" i="1"/>
  <c r="AD1141" i="1" s="1"/>
  <c r="AC1152" i="1"/>
  <c r="AI1152" i="1" s="1"/>
  <c r="AJ1152" i="1" s="1"/>
  <c r="AC1155" i="1"/>
  <c r="AD1155" i="1" s="1"/>
  <c r="AC266" i="1"/>
  <c r="AD266" i="1" s="1"/>
  <c r="AD915" i="1"/>
  <c r="AI900" i="1"/>
  <c r="AJ900" i="1" s="1"/>
  <c r="AD541" i="1"/>
  <c r="AC360" i="1"/>
  <c r="AD360" i="1" s="1"/>
  <c r="AC358" i="1"/>
  <c r="AI358" i="1" s="1"/>
  <c r="AJ358" i="1" s="1"/>
  <c r="AC349" i="1"/>
  <c r="AD349" i="1" s="1"/>
  <c r="AC343" i="1"/>
  <c r="AD343" i="1" s="1"/>
  <c r="AD326" i="1"/>
  <c r="AD314" i="1"/>
  <c r="AG344" i="1"/>
  <c r="AG300" i="1"/>
  <c r="AA42" i="1"/>
  <c r="AI373" i="1"/>
  <c r="AJ373" i="1" s="1"/>
  <c r="AG387" i="1"/>
  <c r="AG349" i="1"/>
  <c r="AI347" i="1"/>
  <c r="AJ347" i="1" s="1"/>
  <c r="AI403" i="1"/>
  <c r="AJ403" i="1" s="1"/>
  <c r="AD403" i="1"/>
  <c r="AG330" i="1"/>
  <c r="AA330" i="1"/>
  <c r="AI325" i="1"/>
  <c r="AJ325" i="1" s="1"/>
  <c r="AD325" i="1"/>
  <c r="AA304" i="1"/>
  <c r="AG304" i="1"/>
  <c r="AD261" i="1"/>
  <c r="AI261" i="1"/>
  <c r="AJ261" i="1" s="1"/>
  <c r="AI224" i="1"/>
  <c r="AJ224" i="1" s="1"/>
  <c r="AA224" i="1"/>
  <c r="AG243" i="1"/>
  <c r="AD263" i="1"/>
  <c r="AA308" i="1"/>
  <c r="AG308" i="1"/>
  <c r="AD275" i="1"/>
  <c r="AA246" i="1"/>
  <c r="AG246" i="1"/>
  <c r="AA201" i="1"/>
  <c r="AG201" i="1"/>
  <c r="AC282" i="1"/>
  <c r="AI282" i="1" s="1"/>
  <c r="AJ282" i="1" s="1"/>
  <c r="AA253" i="1"/>
  <c r="AI253" i="1"/>
  <c r="AJ253" i="1" s="1"/>
  <c r="AG250" i="1"/>
  <c r="AA250" i="1"/>
  <c r="AI233" i="1"/>
  <c r="AJ233" i="1" s="1"/>
  <c r="AG233" i="1"/>
  <c r="AA233" i="1"/>
  <c r="AI217" i="1"/>
  <c r="AJ217" i="1" s="1"/>
  <c r="AA217" i="1"/>
  <c r="AG215" i="1"/>
  <c r="AA215" i="1"/>
  <c r="AI210" i="1"/>
  <c r="AJ210" i="1" s="1"/>
  <c r="AD210" i="1"/>
  <c r="AI198" i="1"/>
  <c r="AJ198" i="1" s="1"/>
  <c r="AG198" i="1"/>
  <c r="AA198" i="1"/>
  <c r="AG204" i="1"/>
  <c r="AD310" i="1"/>
  <c r="AD272" i="1"/>
  <c r="AA1076" i="1"/>
  <c r="AG1076" i="1"/>
  <c r="AD336" i="1"/>
  <c r="AC330" i="1"/>
  <c r="AD330" i="1" s="1"/>
  <c r="AC308" i="1"/>
  <c r="AI308" i="1" s="1"/>
  <c r="AJ308" i="1" s="1"/>
  <c r="AD306" i="1"/>
  <c r="AC304" i="1"/>
  <c r="AD304" i="1" s="1"/>
  <c r="AC300" i="1"/>
  <c r="AD300" i="1" s="1"/>
  <c r="AC296" i="1"/>
  <c r="AD296" i="1" s="1"/>
  <c r="AD294" i="1"/>
  <c r="AC284" i="1"/>
  <c r="AI284" i="1" s="1"/>
  <c r="AJ284" i="1" s="1"/>
  <c r="AG278" i="1"/>
  <c r="AC278" i="1"/>
  <c r="AI278" i="1" s="1"/>
  <c r="AJ278" i="1" s="1"/>
  <c r="AD277" i="1"/>
  <c r="AG273" i="1"/>
  <c r="AC270" i="1"/>
  <c r="AD270" i="1" s="1"/>
  <c r="AC265" i="1"/>
  <c r="AD265" i="1" s="1"/>
  <c r="AG260" i="1"/>
  <c r="AC259" i="1"/>
  <c r="AD259" i="1" s="1"/>
  <c r="AG253" i="1"/>
  <c r="AD252" i="1"/>
  <c r="AC250" i="1"/>
  <c r="AD250" i="1" s="1"/>
  <c r="AC246" i="1"/>
  <c r="AD246" i="1" s="1"/>
  <c r="AC243" i="1"/>
  <c r="AI243" i="1" s="1"/>
  <c r="AJ243" i="1" s="1"/>
  <c r="AC237" i="1"/>
  <c r="AD237" i="1" s="1"/>
  <c r="AC232" i="1"/>
  <c r="AD232" i="1" s="1"/>
  <c r="AC230" i="1"/>
  <c r="AD230" i="1" s="1"/>
  <c r="AD228" i="1"/>
  <c r="AG226" i="1"/>
  <c r="AC226" i="1"/>
  <c r="AI226" i="1" s="1"/>
  <c r="AJ226" i="1" s="1"/>
  <c r="AD224" i="1"/>
  <c r="AG221" i="1"/>
  <c r="AC221" i="1"/>
  <c r="AD221" i="1" s="1"/>
  <c r="AC219" i="1"/>
  <c r="AI219" i="1" s="1"/>
  <c r="AJ219" i="1" s="1"/>
  <c r="AC215" i="1"/>
  <c r="AI215" i="1" s="1"/>
  <c r="AJ215" i="1" s="1"/>
  <c r="AC204" i="1"/>
  <c r="AI204" i="1" s="1"/>
  <c r="AJ204" i="1" s="1"/>
  <c r="AC201" i="1"/>
  <c r="AD201" i="1" s="1"/>
  <c r="AC195" i="1"/>
  <c r="AD195" i="1" s="1"/>
  <c r="AG193" i="1"/>
  <c r="AC193" i="1"/>
  <c r="AI193" i="1" s="1"/>
  <c r="AJ193" i="1" s="1"/>
  <c r="AD192" i="1"/>
  <c r="AC180" i="1"/>
  <c r="AD180" i="1" s="1"/>
  <c r="AC144" i="1"/>
  <c r="AD144" i="1" s="1"/>
  <c r="AI45" i="1"/>
  <c r="AJ45" i="1" s="1"/>
  <c r="AD45" i="1"/>
  <c r="AI898" i="1"/>
  <c r="AJ898" i="1" s="1"/>
  <c r="AC905" i="1"/>
  <c r="AD905" i="1" s="1"/>
  <c r="AG869" i="1"/>
  <c r="AA1011" i="1"/>
  <c r="AG1011" i="1"/>
  <c r="AG1057" i="1"/>
  <c r="AI1052" i="1"/>
  <c r="AJ1052" i="1" s="1"/>
  <c r="AC48" i="1"/>
  <c r="AD48" i="1" s="1"/>
  <c r="AD912" i="1"/>
  <c r="AG1067" i="1"/>
  <c r="AD1098" i="1"/>
  <c r="AI977" i="1"/>
  <c r="AJ977" i="1" s="1"/>
  <c r="AI997" i="1"/>
  <c r="AJ997" i="1" s="1"/>
  <c r="AI36" i="1"/>
  <c r="AJ36" i="1" s="1"/>
  <c r="AI1071" i="1"/>
  <c r="AJ1071" i="1" s="1"/>
  <c r="AC601" i="1"/>
  <c r="AD601" i="1" s="1"/>
  <c r="AC578" i="1"/>
  <c r="AI578" i="1" s="1"/>
  <c r="AJ578" i="1" s="1"/>
  <c r="AD571" i="1"/>
  <c r="AC569" i="1"/>
  <c r="AD569" i="1" s="1"/>
  <c r="AC502" i="1"/>
  <c r="AI502" i="1" s="1"/>
  <c r="AJ502" i="1" s="1"/>
  <c r="AC478" i="1"/>
  <c r="AI478" i="1" s="1"/>
  <c r="AJ478" i="1" s="1"/>
  <c r="AC476" i="1"/>
  <c r="AI476" i="1" s="1"/>
  <c r="AJ476" i="1" s="1"/>
  <c r="AC414" i="1"/>
  <c r="AD414" i="1" s="1"/>
  <c r="AC389" i="1"/>
  <c r="AD389" i="1" s="1"/>
  <c r="AC366" i="1"/>
  <c r="AD366" i="1" s="1"/>
  <c r="AD256" i="1"/>
  <c r="AC911" i="1"/>
  <c r="AD911" i="1" s="1"/>
  <c r="AC1024" i="1"/>
  <c r="AD1024" i="1" s="1"/>
  <c r="AC1027" i="1"/>
  <c r="AD1027" i="1" s="1"/>
  <c r="AG913" i="1"/>
  <c r="AD939" i="1"/>
  <c r="AG952" i="1"/>
  <c r="AD1054" i="1"/>
  <c r="AD1059" i="1"/>
  <c r="AD995" i="1"/>
  <c r="AD986" i="1"/>
  <c r="AG168" i="1"/>
  <c r="AD535" i="1"/>
  <c r="AD499" i="1"/>
  <c r="AC452" i="1"/>
  <c r="AD452" i="1" s="1"/>
  <c r="AC444" i="1"/>
  <c r="AI444" i="1" s="1"/>
  <c r="AJ444" i="1" s="1"/>
  <c r="AC434" i="1"/>
  <c r="AD434" i="1" s="1"/>
  <c r="AC420" i="1"/>
  <c r="AD420" i="1" s="1"/>
  <c r="AC413" i="1"/>
  <c r="AI413" i="1" s="1"/>
  <c r="AJ413" i="1" s="1"/>
  <c r="AC410" i="1"/>
  <c r="AD410" i="1" s="1"/>
  <c r="AC408" i="1"/>
  <c r="AD408" i="1" s="1"/>
  <c r="AC401" i="1"/>
  <c r="AD401" i="1" s="1"/>
  <c r="AC353" i="1"/>
  <c r="AD353" i="1" s="1"/>
  <c r="AC206" i="1"/>
  <c r="AI206" i="1" s="1"/>
  <c r="AJ206" i="1" s="1"/>
  <c r="AC118" i="1"/>
  <c r="AI118" i="1" s="1"/>
  <c r="AJ118" i="1" s="1"/>
  <c r="AC666" i="1"/>
  <c r="AI666" i="1" s="1"/>
  <c r="AJ666" i="1" s="1"/>
  <c r="AC637" i="1"/>
  <c r="AD637" i="1" s="1"/>
  <c r="AC599" i="1"/>
  <c r="AD599" i="1" s="1"/>
  <c r="AD582" i="1"/>
  <c r="AC556" i="1"/>
  <c r="AD556" i="1" s="1"/>
  <c r="AC523" i="1"/>
  <c r="AD523" i="1" s="1"/>
  <c r="AD504" i="1"/>
  <c r="AC493" i="1"/>
  <c r="AD493" i="1" s="1"/>
  <c r="AC483" i="1"/>
  <c r="AD483" i="1" s="1"/>
  <c r="AC469" i="1"/>
  <c r="AI469" i="1" s="1"/>
  <c r="AJ469" i="1" s="1"/>
  <c r="AC466" i="1"/>
  <c r="AD466" i="1" s="1"/>
  <c r="AD455" i="1"/>
  <c r="AD453" i="1"/>
  <c r="AD448" i="1"/>
  <c r="AD429" i="1"/>
  <c r="AC426" i="1"/>
  <c r="AI426" i="1" s="1"/>
  <c r="AJ426" i="1" s="1"/>
  <c r="AC424" i="1"/>
  <c r="AD424" i="1" s="1"/>
  <c r="AC422" i="1"/>
  <c r="AD422" i="1" s="1"/>
  <c r="AC418" i="1"/>
  <c r="AD418" i="1" s="1"/>
  <c r="AC416" i="1"/>
  <c r="AD416" i="1" s="1"/>
  <c r="AC404" i="1"/>
  <c r="AD404" i="1" s="1"/>
  <c r="AC398" i="1"/>
  <c r="AD398" i="1" s="1"/>
  <c r="AC391" i="1"/>
  <c r="AD391" i="1" s="1"/>
  <c r="AC385" i="1"/>
  <c r="AD385" i="1" s="1"/>
  <c r="AD320" i="1"/>
  <c r="AC165" i="1"/>
  <c r="AI165" i="1" s="1"/>
  <c r="AJ165" i="1" s="1"/>
  <c r="AC34" i="1"/>
  <c r="AD34" i="1" s="1"/>
  <c r="AC20" i="1"/>
  <c r="AD20" i="1" s="1"/>
  <c r="AD12" i="1"/>
  <c r="AC910" i="1"/>
  <c r="AD910" i="1" s="1"/>
  <c r="AC933" i="1"/>
  <c r="AI933" i="1" s="1"/>
  <c r="AJ933" i="1" s="1"/>
  <c r="AD943" i="1"/>
  <c r="AC947" i="1"/>
  <c r="AI947" i="1" s="1"/>
  <c r="AJ947" i="1" s="1"/>
  <c r="AC953" i="1"/>
  <c r="AD953" i="1" s="1"/>
  <c r="AD975" i="1"/>
  <c r="AC980" i="1"/>
  <c r="AI980" i="1" s="1"/>
  <c r="AJ980" i="1" s="1"/>
  <c r="AD982" i="1"/>
  <c r="AC1002" i="1"/>
  <c r="AD1002" i="1" s="1"/>
  <c r="AD1029" i="1"/>
  <c r="AC1035" i="1"/>
  <c r="AI1035" i="1" s="1"/>
  <c r="AJ1035" i="1" s="1"/>
  <c r="AC1055" i="1"/>
  <c r="AD1055" i="1" s="1"/>
  <c r="AD1068" i="1"/>
  <c r="AC1075" i="1"/>
  <c r="AD1075" i="1" s="1"/>
  <c r="AC1092" i="1"/>
  <c r="AD1092" i="1" s="1"/>
  <c r="AD1097" i="1"/>
  <c r="AC1111" i="1"/>
  <c r="AC1114" i="1"/>
  <c r="AD1114" i="1" s="1"/>
  <c r="AC1134" i="1"/>
  <c r="AC1140" i="1"/>
  <c r="AD1140" i="1" s="1"/>
  <c r="AC1142" i="1"/>
  <c r="AC1153" i="1"/>
  <c r="AD1153" i="1" s="1"/>
  <c r="AC1165" i="1"/>
  <c r="AD1165" i="1" s="1"/>
  <c r="AC1175" i="1"/>
  <c r="AC1178" i="1"/>
  <c r="AC333" i="1"/>
  <c r="AI333" i="1" s="1"/>
  <c r="AJ333" i="1" s="1"/>
  <c r="AC291" i="1"/>
  <c r="AI291" i="1" s="1"/>
  <c r="AJ291" i="1" s="1"/>
  <c r="AC288" i="1"/>
  <c r="AD288" i="1" s="1"/>
  <c r="AC286" i="1"/>
  <c r="AI286" i="1" s="1"/>
  <c r="AJ286" i="1" s="1"/>
  <c r="AC268" i="1"/>
  <c r="AD268" i="1" s="1"/>
  <c r="AC68" i="1"/>
  <c r="AD68" i="1" s="1"/>
  <c r="AD622" i="1"/>
  <c r="AD80" i="1"/>
  <c r="AD402" i="1"/>
  <c r="AC390" i="1"/>
  <c r="AI390" i="1" s="1"/>
  <c r="AJ390" i="1" s="1"/>
  <c r="AG337" i="1"/>
  <c r="AC331" i="1"/>
  <c r="AD331" i="1" s="1"/>
  <c r="AD327" i="1"/>
  <c r="AI306" i="1"/>
  <c r="AJ306" i="1" s="1"/>
  <c r="AG302" i="1"/>
  <c r="AD299" i="1"/>
  <c r="AC297" i="1"/>
  <c r="AD297" i="1" s="1"/>
  <c r="AC292" i="1"/>
  <c r="AD292" i="1" s="1"/>
  <c r="AC279" i="1"/>
  <c r="AI279" i="1" s="1"/>
  <c r="AJ279" i="1" s="1"/>
  <c r="AD269" i="1"/>
  <c r="AC244" i="1"/>
  <c r="AD244" i="1" s="1"/>
  <c r="AG237" i="1"/>
  <c r="AC234" i="1"/>
  <c r="AI234" i="1" s="1"/>
  <c r="AJ234" i="1" s="1"/>
  <c r="AI228" i="1"/>
  <c r="AJ228" i="1" s="1"/>
  <c r="AD227" i="1"/>
  <c r="AD222" i="1"/>
  <c r="AC207" i="1"/>
  <c r="AD207" i="1" s="1"/>
  <c r="AC199" i="1"/>
  <c r="AD199" i="1" s="1"/>
  <c r="AC194" i="1"/>
  <c r="AD194" i="1" s="1"/>
  <c r="AC187" i="1"/>
  <c r="AI187" i="1" s="1"/>
  <c r="AJ187" i="1" s="1"/>
  <c r="AD178" i="1"/>
  <c r="AG166" i="1"/>
  <c r="AC158" i="1"/>
  <c r="AD158" i="1" s="1"/>
  <c r="AC152" i="1"/>
  <c r="AD152" i="1" s="1"/>
  <c r="AC149" i="1"/>
  <c r="AD149" i="1" s="1"/>
  <c r="AC143" i="1"/>
  <c r="AD143" i="1" s="1"/>
  <c r="AG132" i="1"/>
  <c r="AD131" i="1"/>
  <c r="AC122" i="1"/>
  <c r="AD122" i="1" s="1"/>
  <c r="AC102" i="1"/>
  <c r="AD102" i="1" s="1"/>
  <c r="AC99" i="1"/>
  <c r="AD99" i="1" s="1"/>
  <c r="AD96" i="1"/>
  <c r="AC90" i="1"/>
  <c r="AD90" i="1" s="1"/>
  <c r="AC84" i="1"/>
  <c r="AI84" i="1" s="1"/>
  <c r="AJ84" i="1" s="1"/>
  <c r="AC75" i="1"/>
  <c r="AD75" i="1" s="1"/>
  <c r="AC71" i="1"/>
  <c r="AD71" i="1" s="1"/>
  <c r="AC69" i="1"/>
  <c r="AD69" i="1" s="1"/>
  <c r="AC62" i="1"/>
  <c r="AD62" i="1" s="1"/>
  <c r="AC49" i="1"/>
  <c r="AD49" i="1" s="1"/>
  <c r="AG46" i="1"/>
  <c r="AC42" i="1"/>
  <c r="AD42" i="1" s="1"/>
  <c r="AD23" i="1"/>
  <c r="AG18" i="1"/>
  <c r="AC356" i="1"/>
  <c r="AI356" i="1" s="1"/>
  <c r="AJ356" i="1" s="1"/>
  <c r="AC108" i="1"/>
  <c r="AI108" i="1" s="1"/>
  <c r="AJ108" i="1" s="1"/>
  <c r="AC105" i="1"/>
  <c r="AD105" i="1" s="1"/>
  <c r="AD613" i="1"/>
  <c r="AC603" i="1"/>
  <c r="AD603" i="1" s="1"/>
  <c r="AI571" i="1"/>
  <c r="AJ571" i="1" s="1"/>
  <c r="AD533" i="1"/>
  <c r="AD123" i="1"/>
  <c r="AD490" i="1"/>
  <c r="AC462" i="1"/>
  <c r="AI462" i="1" s="1"/>
  <c r="AJ462" i="1" s="1"/>
  <c r="AD454" i="1"/>
  <c r="AC438" i="1"/>
  <c r="AD438" i="1" s="1"/>
  <c r="AC392" i="1"/>
  <c r="AD392" i="1" s="1"/>
  <c r="AG347" i="1"/>
  <c r="AA347" i="1"/>
  <c r="AG434" i="1"/>
  <c r="AA493" i="1"/>
  <c r="AA466" i="1"/>
  <c r="AI489" i="1"/>
  <c r="AJ489" i="1" s="1"/>
  <c r="AA473" i="1"/>
  <c r="AG489" i="1"/>
  <c r="AA564" i="1"/>
  <c r="AG486" i="1"/>
  <c r="AA453" i="1"/>
  <c r="AI754" i="1"/>
  <c r="AJ754" i="1" s="1"/>
  <c r="AG408" i="1"/>
  <c r="AI273" i="1"/>
  <c r="AJ273" i="1" s="1"/>
  <c r="AI10" i="1"/>
  <c r="AJ10" i="1" s="1"/>
  <c r="AG754" i="1"/>
  <c r="AA391" i="1"/>
  <c r="AG645" i="1"/>
  <c r="AG572" i="1"/>
  <c r="AG518" i="1"/>
  <c r="AG510" i="1"/>
  <c r="AG505" i="1"/>
  <c r="AI493" i="1"/>
  <c r="AJ493" i="1" s="1"/>
  <c r="AG430" i="1"/>
  <c r="AG399" i="1"/>
  <c r="AG659" i="1"/>
  <c r="AI394" i="1"/>
  <c r="AJ394" i="1" s="1"/>
  <c r="AA599" i="1"/>
  <c r="AI486" i="1"/>
  <c r="AJ486" i="1" s="1"/>
  <c r="AG567" i="1"/>
  <c r="AG284" i="1"/>
  <c r="AI32" i="1"/>
  <c r="AJ32" i="1" s="1"/>
  <c r="AC442" i="1"/>
  <c r="AI442" i="1" s="1"/>
  <c r="AJ442" i="1" s="1"/>
  <c r="AC312" i="1"/>
  <c r="AI312" i="1" s="1"/>
  <c r="AJ312" i="1" s="1"/>
  <c r="AC157" i="1"/>
  <c r="AI157" i="1" s="1"/>
  <c r="AJ157" i="1" s="1"/>
  <c r="AA249" i="1"/>
  <c r="AI111" i="1"/>
  <c r="AJ111" i="1" s="1"/>
  <c r="AD142" i="1"/>
  <c r="AD537" i="1"/>
  <c r="AD55" i="1"/>
  <c r="AD347" i="1"/>
  <c r="AC323" i="1"/>
  <c r="AI323" i="1" s="1"/>
  <c r="AJ323" i="1" s="1"/>
  <c r="AC303" i="1"/>
  <c r="AD303" i="1" s="1"/>
  <c r="AC245" i="1"/>
  <c r="AI245" i="1" s="1"/>
  <c r="AJ245" i="1" s="1"/>
  <c r="AC197" i="1"/>
  <c r="AI197" i="1" s="1"/>
  <c r="AJ197" i="1" s="1"/>
  <c r="AC153" i="1"/>
  <c r="AI153" i="1" s="1"/>
  <c r="AJ153" i="1" s="1"/>
  <c r="AC150" i="1"/>
  <c r="AI150" i="1" s="1"/>
  <c r="AJ150" i="1" s="1"/>
  <c r="AC127" i="1"/>
  <c r="AI127" i="1" s="1"/>
  <c r="AJ127" i="1" s="1"/>
  <c r="AC82" i="1"/>
  <c r="AD82" i="1" s="1"/>
  <c r="AC43" i="1"/>
  <c r="AI43" i="1" s="1"/>
  <c r="AJ43" i="1" s="1"/>
  <c r="AA11" i="1"/>
  <c r="AI11" i="1"/>
  <c r="AJ11" i="1" s="1"/>
  <c r="AI978" i="1"/>
  <c r="AJ978" i="1" s="1"/>
  <c r="AD978" i="1"/>
  <c r="AA1058" i="1"/>
  <c r="AG1058" i="1"/>
  <c r="AC596" i="1"/>
  <c r="AI596" i="1" s="1"/>
  <c r="AJ596" i="1" s="1"/>
  <c r="AC459" i="1"/>
  <c r="AI459" i="1" s="1"/>
  <c r="AJ459" i="1" s="1"/>
  <c r="AC369" i="1"/>
  <c r="AD369" i="1" s="1"/>
  <c r="AI298" i="1"/>
  <c r="AJ298" i="1" s="1"/>
  <c r="AD298" i="1"/>
  <c r="AD527" i="1"/>
  <c r="AD509" i="1"/>
  <c r="AC475" i="1"/>
  <c r="AD475" i="1" s="1"/>
  <c r="AC472" i="1"/>
  <c r="AD472" i="1" s="1"/>
  <c r="AC387" i="1"/>
  <c r="AI387" i="1" s="1"/>
  <c r="AJ387" i="1" s="1"/>
  <c r="AC379" i="1"/>
  <c r="AD379" i="1" s="1"/>
  <c r="AC375" i="1"/>
  <c r="AD375" i="1" s="1"/>
  <c r="AC372" i="1"/>
  <c r="AD372" i="1" s="1"/>
  <c r="AD337" i="1"/>
  <c r="AD319" i="1"/>
  <c r="AC295" i="1"/>
  <c r="AI295" i="1" s="1"/>
  <c r="AJ295" i="1" s="1"/>
  <c r="AI186" i="1"/>
  <c r="AJ186" i="1" s="1"/>
  <c r="AA260" i="1"/>
  <c r="AG238" i="1"/>
  <c r="AI320" i="1"/>
  <c r="AJ320" i="1" s="1"/>
  <c r="AG236" i="1"/>
  <c r="AD70" i="1"/>
  <c r="AI449" i="1"/>
  <c r="AJ449" i="1" s="1"/>
  <c r="AD449" i="1"/>
  <c r="AA281" i="1"/>
  <c r="AG281" i="1"/>
  <c r="AA240" i="1"/>
  <c r="AI240" i="1"/>
  <c r="AJ240" i="1" s="1"/>
  <c r="AC566" i="1"/>
  <c r="AD566" i="1" s="1"/>
  <c r="AC430" i="1"/>
  <c r="AI430" i="1" s="1"/>
  <c r="AJ430" i="1" s="1"/>
  <c r="AG943" i="1"/>
  <c r="AD672" i="1"/>
  <c r="AD461" i="1"/>
  <c r="AI381" i="1"/>
  <c r="AJ381" i="1" s="1"/>
  <c r="AA107" i="1"/>
  <c r="AI326" i="1"/>
  <c r="AJ326" i="1" s="1"/>
  <c r="AC280" i="1"/>
  <c r="AD280" i="1" s="1"/>
  <c r="AD273" i="1"/>
  <c r="AC271" i="1"/>
  <c r="AD271" i="1" s="1"/>
  <c r="AC267" i="1"/>
  <c r="AD267" i="1" s="1"/>
  <c r="AC264" i="1"/>
  <c r="AD264" i="1" s="1"/>
  <c r="AC262" i="1"/>
  <c r="AI262" i="1" s="1"/>
  <c r="AJ262" i="1" s="1"/>
  <c r="AD258" i="1"/>
  <c r="AD253" i="1"/>
  <c r="AC242" i="1"/>
  <c r="AI242" i="1" s="1"/>
  <c r="AJ242" i="1" s="1"/>
  <c r="AD240" i="1"/>
  <c r="AD238" i="1"/>
  <c r="AC236" i="1"/>
  <c r="AD236" i="1" s="1"/>
  <c r="AC231" i="1"/>
  <c r="AI231" i="1" s="1"/>
  <c r="AJ231" i="1" s="1"/>
  <c r="AD214" i="1"/>
  <c r="AC191" i="1"/>
  <c r="AI191" i="1" s="1"/>
  <c r="AJ191" i="1" s="1"/>
  <c r="AI190" i="1"/>
  <c r="AJ190" i="1" s="1"/>
  <c r="AD182" i="1"/>
  <c r="AC171" i="1"/>
  <c r="AD171" i="1" s="1"/>
  <c r="AC163" i="1"/>
  <c r="AD163" i="1" s="1"/>
  <c r="AG103" i="1"/>
  <c r="AG76" i="1"/>
  <c r="AI72" i="1"/>
  <c r="AJ72" i="1" s="1"/>
  <c r="AG70" i="1"/>
  <c r="AG20" i="1"/>
  <c r="AA520" i="1"/>
  <c r="AD383" i="1"/>
  <c r="AC371" i="1"/>
  <c r="AD371" i="1" s="1"/>
  <c r="AC362" i="1"/>
  <c r="AD362" i="1" s="1"/>
  <c r="AC346" i="1"/>
  <c r="AD346" i="1" s="1"/>
  <c r="AC318" i="1"/>
  <c r="AD318" i="1" s="1"/>
  <c r="AC146" i="1"/>
  <c r="AD146" i="1" s="1"/>
  <c r="AC141" i="1"/>
  <c r="AD141" i="1" s="1"/>
  <c r="AC137" i="1"/>
  <c r="AI137" i="1" s="1"/>
  <c r="AJ137" i="1" s="1"/>
  <c r="AD130" i="1"/>
  <c r="AD113" i="1"/>
  <c r="AC107" i="1"/>
  <c r="AD107" i="1" s="1"/>
  <c r="AD91" i="1"/>
  <c r="AC85" i="1"/>
  <c r="AI85" i="1" s="1"/>
  <c r="AJ85" i="1" s="1"/>
  <c r="AC73" i="1"/>
  <c r="AI73" i="1" s="1"/>
  <c r="AJ73" i="1" s="1"/>
  <c r="AC64" i="1"/>
  <c r="AI64" i="1" s="1"/>
  <c r="AJ64" i="1" s="1"/>
  <c r="AC57" i="1"/>
  <c r="AD57" i="1" s="1"/>
  <c r="AC54" i="1"/>
  <c r="AD54" i="1" s="1"/>
  <c r="AC50" i="1"/>
  <c r="AI50" i="1" s="1"/>
  <c r="AJ50" i="1" s="1"/>
  <c r="AC19" i="1"/>
  <c r="AD19" i="1" s="1"/>
  <c r="AD10" i="1"/>
  <c r="AC802" i="1"/>
  <c r="AI802" i="1" s="1"/>
  <c r="AJ802" i="1" s="1"/>
  <c r="AC834" i="1"/>
  <c r="AD834" i="1" s="1"/>
  <c r="AD833" i="1"/>
  <c r="AG833" i="1"/>
  <c r="AD868" i="1"/>
  <c r="AG868" i="1"/>
  <c r="AD754" i="1"/>
  <c r="AC893" i="1"/>
  <c r="AD893" i="1" s="1"/>
  <c r="AC899" i="1"/>
  <c r="AI899" i="1" s="1"/>
  <c r="AJ899" i="1" s="1"/>
  <c r="AD901" i="1"/>
  <c r="AG901" i="1"/>
  <c r="AC904" i="1"/>
  <c r="AD904" i="1" s="1"/>
  <c r="AC917" i="1"/>
  <c r="AD917" i="1" s="1"/>
  <c r="AC924" i="1"/>
  <c r="AD924" i="1" s="1"/>
  <c r="AC927" i="1"/>
  <c r="AI927" i="1" s="1"/>
  <c r="AJ927" i="1" s="1"/>
  <c r="AC932" i="1"/>
  <c r="AD932" i="1" s="1"/>
  <c r="AC935" i="1"/>
  <c r="AD935" i="1" s="1"/>
  <c r="AC938" i="1"/>
  <c r="AI938" i="1" s="1"/>
  <c r="AJ938" i="1" s="1"/>
  <c r="AC960" i="1"/>
  <c r="AI960" i="1" s="1"/>
  <c r="AJ960" i="1" s="1"/>
  <c r="AD963" i="1"/>
  <c r="AC968" i="1"/>
  <c r="AI968" i="1" s="1"/>
  <c r="AJ968" i="1" s="1"/>
  <c r="AC971" i="1"/>
  <c r="AI971" i="1" s="1"/>
  <c r="AJ971" i="1" s="1"/>
  <c r="AC973" i="1"/>
  <c r="AD973" i="1" s="1"/>
  <c r="AC974" i="1"/>
  <c r="AD974" i="1" s="1"/>
  <c r="AC979" i="1"/>
  <c r="AD979" i="1" s="1"/>
  <c r="AC981" i="1"/>
  <c r="AI981" i="1" s="1"/>
  <c r="AJ981" i="1" s="1"/>
  <c r="AD990" i="1"/>
  <c r="AD991" i="1"/>
  <c r="AC993" i="1"/>
  <c r="AI993" i="1" s="1"/>
  <c r="AJ993" i="1" s="1"/>
  <c r="AD1001" i="1"/>
  <c r="AC1005" i="1"/>
  <c r="AI1005" i="1" s="1"/>
  <c r="AJ1005" i="1" s="1"/>
  <c r="AC1013" i="1"/>
  <c r="AD1013" i="1" s="1"/>
  <c r="AC1022" i="1"/>
  <c r="AD1022" i="1" s="1"/>
  <c r="AD1025" i="1"/>
  <c r="AD1037" i="1"/>
  <c r="AC1044" i="1"/>
  <c r="AD1044" i="1" s="1"/>
  <c r="AC1047" i="1"/>
  <c r="AD1047" i="1" s="1"/>
  <c r="AD1048" i="1"/>
  <c r="AC1061" i="1"/>
  <c r="AD1061" i="1" s="1"/>
  <c r="AD1081" i="1"/>
  <c r="AC1084" i="1"/>
  <c r="AI1084" i="1" s="1"/>
  <c r="AJ1084" i="1" s="1"/>
  <c r="AC1086" i="1"/>
  <c r="AD1086" i="1" s="1"/>
  <c r="AC1087" i="1"/>
  <c r="AD1087" i="1" s="1"/>
  <c r="AD1100" i="1"/>
  <c r="AC1102" i="1"/>
  <c r="AI1102" i="1" s="1"/>
  <c r="AJ1102" i="1" s="1"/>
  <c r="AC1106" i="1"/>
  <c r="AD1106" i="1" s="1"/>
  <c r="AC1117" i="1"/>
  <c r="AD1117" i="1" s="1"/>
  <c r="AC1124" i="1"/>
  <c r="AD1124" i="1" s="1"/>
  <c r="AD1127" i="1"/>
  <c r="AC1132" i="1"/>
  <c r="AI1132" i="1" s="1"/>
  <c r="AJ1132" i="1" s="1"/>
  <c r="AC1151" i="1"/>
  <c r="AD1151" i="1" s="1"/>
  <c r="AC1154" i="1"/>
  <c r="AD1154" i="1" s="1"/>
  <c r="AC1159" i="1"/>
  <c r="AD1159" i="1" s="1"/>
  <c r="AC1174" i="1"/>
  <c r="AI1174" i="1" s="1"/>
  <c r="AJ1174" i="1" s="1"/>
  <c r="AC1176" i="1"/>
  <c r="AD1176" i="1" s="1"/>
  <c r="AD966" i="1"/>
  <c r="AD399" i="1"/>
  <c r="AC393" i="1"/>
  <c r="AI393" i="1" s="1"/>
  <c r="AJ393" i="1" s="1"/>
  <c r="AC377" i="1"/>
  <c r="AD377" i="1" s="1"/>
  <c r="AC359" i="1"/>
  <c r="AI359" i="1" s="1"/>
  <c r="AJ359" i="1" s="1"/>
  <c r="AC338" i="1"/>
  <c r="AI338" i="1" s="1"/>
  <c r="AJ338" i="1" s="1"/>
  <c r="AC322" i="1"/>
  <c r="AD322" i="1" s="1"/>
  <c r="AD307" i="1"/>
  <c r="AC290" i="1"/>
  <c r="AD290" i="1" s="1"/>
  <c r="AC220" i="1"/>
  <c r="AI220" i="1" s="1"/>
  <c r="AJ220" i="1" s="1"/>
  <c r="AC218" i="1"/>
  <c r="AD218" i="1" s="1"/>
  <c r="AC189" i="1"/>
  <c r="AI189" i="1" s="1"/>
  <c r="AJ189" i="1" s="1"/>
  <c r="AD432" i="1"/>
  <c r="AD605" i="1"/>
  <c r="AC574" i="1"/>
  <c r="AD574" i="1" s="1"/>
  <c r="AG558" i="1"/>
  <c r="AG529" i="1"/>
  <c r="AG497" i="1"/>
  <c r="AG427" i="1"/>
  <c r="AG323" i="1"/>
  <c r="AG224" i="1"/>
  <c r="AG195" i="1"/>
  <c r="AC1177" i="1"/>
  <c r="AA898" i="1"/>
  <c r="AG371" i="1"/>
  <c r="AG355" i="1"/>
  <c r="AA264" i="1"/>
  <c r="AG254" i="1"/>
  <c r="AI13" i="1"/>
  <c r="AJ13" i="1" s="1"/>
  <c r="AI332" i="1"/>
  <c r="AJ332" i="1" s="1"/>
  <c r="AG905" i="1"/>
  <c r="AI115" i="1"/>
  <c r="AJ115" i="1" s="1"/>
  <c r="AG902" i="1"/>
  <c r="AG290" i="1"/>
  <c r="AI314" i="1"/>
  <c r="AJ314" i="1" s="1"/>
  <c r="AA311" i="1"/>
  <c r="AG71" i="1"/>
  <c r="AG365" i="1"/>
  <c r="AA112" i="1"/>
  <c r="AG81" i="1"/>
  <c r="AA294" i="1"/>
  <c r="AG441" i="1"/>
  <c r="AI532" i="1"/>
  <c r="AJ532" i="1" s="1"/>
  <c r="AA532" i="1"/>
  <c r="AC355" i="1"/>
  <c r="AC351" i="1"/>
  <c r="AD351" i="1" s="1"/>
  <c r="AD260" i="1"/>
  <c r="AD233" i="1"/>
  <c r="AA370" i="1"/>
  <c r="AG370" i="1"/>
  <c r="AG292" i="1"/>
  <c r="AA292" i="1"/>
  <c r="AG126" i="1"/>
  <c r="AI126" i="1"/>
  <c r="AJ126" i="1" s="1"/>
  <c r="AC124" i="1"/>
  <c r="AI124" i="1" s="1"/>
  <c r="AJ124" i="1" s="1"/>
  <c r="AA94" i="1"/>
  <c r="AG94" i="1"/>
  <c r="AD13" i="1"/>
  <c r="AA321" i="1"/>
  <c r="AG190" i="1"/>
  <c r="AC348" i="1"/>
  <c r="AD348" i="1" s="1"/>
  <c r="AC87" i="1"/>
  <c r="AD87" i="1" s="1"/>
  <c r="AI56" i="1"/>
  <c r="AJ56" i="1" s="1"/>
  <c r="AG56" i="1"/>
  <c r="AG44" i="1"/>
  <c r="AI44" i="1"/>
  <c r="AJ44" i="1" s="1"/>
  <c r="AD937" i="1"/>
  <c r="AG1044" i="1"/>
  <c r="AD79" i="1"/>
  <c r="AD357" i="1"/>
  <c r="AI565" i="1"/>
  <c r="AJ565" i="1" s="1"/>
  <c r="AA18" i="1"/>
  <c r="AI868" i="1"/>
  <c r="AJ868" i="1" s="1"/>
  <c r="AG1093" i="1"/>
  <c r="AG1008" i="1"/>
  <c r="AI1100" i="1"/>
  <c r="AJ1100" i="1" s="1"/>
  <c r="AG944" i="1"/>
  <c r="AG106" i="1"/>
  <c r="AA46" i="1"/>
  <c r="AA44" i="1"/>
  <c r="AA49" i="1"/>
  <c r="AA62" i="1"/>
  <c r="AA90" i="1"/>
  <c r="AA129" i="1"/>
  <c r="AA237" i="1"/>
  <c r="AA367" i="1"/>
  <c r="AD32" i="1"/>
  <c r="AG460" i="1"/>
  <c r="AG407" i="1"/>
  <c r="AG328" i="1"/>
  <c r="AI285" i="1"/>
  <c r="AJ285" i="1" s="1"/>
  <c r="AG234" i="1"/>
  <c r="AG207" i="1"/>
  <c r="AG194" i="1"/>
  <c r="AG102" i="1"/>
  <c r="AG77" i="1"/>
  <c r="AG67" i="1"/>
  <c r="AC837" i="1"/>
  <c r="AD837" i="1" s="1"/>
  <c r="AC659" i="1"/>
  <c r="AD659" i="1" s="1"/>
  <c r="AC633" i="1"/>
  <c r="AD633" i="1" s="1"/>
  <c r="AC620" i="1"/>
  <c r="AD620" i="1" s="1"/>
  <c r="AC592" i="1"/>
  <c r="AI592" i="1" s="1"/>
  <c r="AJ592" i="1" s="1"/>
  <c r="AD588" i="1"/>
  <c r="AC567" i="1"/>
  <c r="AD567" i="1" s="1"/>
  <c r="AD544" i="1"/>
  <c r="AC520" i="1"/>
  <c r="AD520" i="1" s="1"/>
  <c r="AC517" i="1"/>
  <c r="AD517" i="1" s="1"/>
  <c r="AD512" i="1"/>
  <c r="AD507" i="1"/>
  <c r="AC496" i="1"/>
  <c r="AI496" i="1" s="1"/>
  <c r="AJ496" i="1" s="1"/>
  <c r="AC480" i="1"/>
  <c r="AG425" i="1"/>
  <c r="AG417" i="1"/>
  <c r="AI395" i="1"/>
  <c r="AJ395" i="1" s="1"/>
  <c r="AI260" i="1"/>
  <c r="AJ260" i="1" s="1"/>
  <c r="AI258" i="1"/>
  <c r="AJ258" i="1" s="1"/>
  <c r="AG242" i="1"/>
  <c r="AG231" i="1"/>
  <c r="AI227" i="1"/>
  <c r="AJ227" i="1" s="1"/>
  <c r="AG191" i="1"/>
  <c r="AI178" i="1"/>
  <c r="AJ178" i="1" s="1"/>
  <c r="AI96" i="1"/>
  <c r="AJ96" i="1" s="1"/>
  <c r="AG32" i="1"/>
  <c r="AG834" i="1"/>
  <c r="AG528" i="1"/>
  <c r="AG898" i="1"/>
  <c r="AG15" i="1"/>
  <c r="AA67" i="1"/>
  <c r="AG104" i="1"/>
  <c r="AI156" i="1"/>
  <c r="AJ156" i="1" s="1"/>
  <c r="AA211" i="1"/>
  <c r="AA194" i="1"/>
  <c r="AA248" i="1"/>
  <c r="AG311" i="1"/>
  <c r="AA362" i="1"/>
  <c r="AA393" i="1"/>
  <c r="AA328" i="1"/>
  <c r="AA33" i="1"/>
  <c r="AA77" i="1"/>
  <c r="AG159" i="1"/>
  <c r="AI365" i="1"/>
  <c r="AJ365" i="1" s="1"/>
  <c r="AI159" i="1"/>
  <c r="AJ159" i="1" s="1"/>
  <c r="AI328" i="1"/>
  <c r="AJ328" i="1" s="1"/>
  <c r="AI192" i="1"/>
  <c r="AJ192" i="1" s="1"/>
  <c r="AA115" i="1"/>
  <c r="AI202" i="1"/>
  <c r="AJ202" i="1" s="1"/>
  <c r="AI429" i="1"/>
  <c r="AJ429" i="1" s="1"/>
  <c r="AG247" i="1"/>
  <c r="AG19" i="1"/>
  <c r="AI100" i="1"/>
  <c r="AJ100" i="1" s="1"/>
  <c r="AG158" i="1"/>
  <c r="AA166" i="1"/>
  <c r="AG175" i="1"/>
  <c r="AA199" i="1"/>
  <c r="AA228" i="1"/>
  <c r="AI252" i="1"/>
  <c r="AJ252" i="1" s="1"/>
  <c r="AA285" i="1"/>
  <c r="AG270" i="1"/>
  <c r="AA302" i="1"/>
  <c r="AA318" i="1"/>
  <c r="AA350" i="1"/>
  <c r="AI431" i="1"/>
  <c r="AJ431" i="1" s="1"/>
  <c r="AG69" i="1"/>
  <c r="AG120" i="1"/>
  <c r="AG239" i="1"/>
  <c r="AI448" i="1"/>
  <c r="AJ448" i="1" s="1"/>
  <c r="AG192" i="1"/>
  <c r="AG317" i="1"/>
  <c r="AG216" i="1"/>
  <c r="AG279" i="1"/>
  <c r="AI257" i="1"/>
  <c r="AJ257" i="1" s="1"/>
  <c r="AG232" i="1"/>
  <c r="AG230" i="1"/>
  <c r="AA289" i="1"/>
  <c r="AA903" i="1"/>
  <c r="AI894" i="1"/>
  <c r="AJ894" i="1" s="1"/>
  <c r="AA283" i="1"/>
  <c r="AI23" i="1"/>
  <c r="AJ23" i="1" s="1"/>
  <c r="AG11" i="1"/>
  <c r="AA50" i="1"/>
  <c r="AA132" i="1"/>
  <c r="AA56" i="1"/>
  <c r="AG162" i="1"/>
  <c r="AG143" i="1"/>
  <c r="AI277" i="1"/>
  <c r="AJ277" i="1" s="1"/>
  <c r="AA306" i="1"/>
  <c r="AG353" i="1"/>
  <c r="AG306" i="1"/>
  <c r="AA334" i="1"/>
  <c r="AG345" i="1"/>
  <c r="AI216" i="1"/>
  <c r="AJ216" i="1" s="1"/>
  <c r="AG75" i="1"/>
  <c r="AG187" i="1"/>
  <c r="AI239" i="1"/>
  <c r="AJ239" i="1" s="1"/>
  <c r="AG57" i="1"/>
  <c r="AG859" i="1"/>
  <c r="AI706" i="1"/>
  <c r="AJ706" i="1" s="1"/>
  <c r="AG228" i="1"/>
  <c r="AG887" i="1"/>
  <c r="AI887" i="1"/>
  <c r="AJ887" i="1" s="1"/>
  <c r="AC907" i="1"/>
  <c r="AI907" i="1" s="1"/>
  <c r="AJ907" i="1" s="1"/>
  <c r="AI516" i="1"/>
  <c r="AJ516" i="1" s="1"/>
  <c r="AA202" i="1"/>
  <c r="AG413" i="1"/>
  <c r="AA522" i="1"/>
  <c r="AG329" i="1"/>
  <c r="AI247" i="1"/>
  <c r="AJ247" i="1" s="1"/>
  <c r="AG503" i="1"/>
  <c r="AG97" i="1"/>
  <c r="AA152" i="1"/>
  <c r="AA190" i="1"/>
  <c r="AG252" i="1"/>
  <c r="AI294" i="1"/>
  <c r="AJ294" i="1" s="1"/>
  <c r="AG378" i="1"/>
  <c r="AI319" i="1"/>
  <c r="AJ319" i="1" s="1"/>
  <c r="AI299" i="1"/>
  <c r="AJ299" i="1" s="1"/>
  <c r="AI327" i="1"/>
  <c r="AJ327" i="1" s="1"/>
  <c r="AI337" i="1"/>
  <c r="AJ337" i="1" s="1"/>
  <c r="AG259" i="1"/>
  <c r="AA701" i="1"/>
  <c r="AI171" i="1"/>
  <c r="AJ171" i="1" s="1"/>
  <c r="AD906" i="1"/>
  <c r="AG465" i="1"/>
  <c r="AI17" i="1"/>
  <c r="AJ17" i="1" s="1"/>
  <c r="AA40" i="1"/>
  <c r="AG60" i="1"/>
  <c r="AA81" i="1"/>
  <c r="AG155" i="1"/>
  <c r="AI166" i="1"/>
  <c r="AJ166" i="1" s="1"/>
  <c r="AA244" i="1"/>
  <c r="AA196" i="1"/>
  <c r="AG313" i="1"/>
  <c r="AG382" i="1"/>
  <c r="AA331" i="1"/>
  <c r="AA345" i="1"/>
  <c r="AI361" i="1"/>
  <c r="AJ361" i="1" s="1"/>
  <c r="AI382" i="1"/>
  <c r="AJ382" i="1" s="1"/>
  <c r="AG327" i="1"/>
  <c r="AG170" i="1"/>
  <c r="AG149" i="1"/>
  <c r="AG257" i="1"/>
  <c r="AG706" i="1"/>
  <c r="AI902" i="1"/>
  <c r="AJ902" i="1" s="1"/>
  <c r="AA102" i="1"/>
  <c r="AG205" i="1"/>
  <c r="AA234" i="1"/>
  <c r="AG351" i="1"/>
  <c r="AG322" i="1"/>
  <c r="AG134" i="1"/>
  <c r="AG37" i="1"/>
  <c r="AG225" i="1"/>
  <c r="AI859" i="1"/>
  <c r="AJ859" i="1" s="1"/>
  <c r="AG33" i="1"/>
  <c r="AG285" i="1"/>
  <c r="AG879" i="1"/>
  <c r="AG894" i="1"/>
  <c r="AI283" i="1"/>
  <c r="AJ283" i="1" s="1"/>
  <c r="AI47" i="1"/>
  <c r="AJ47" i="1" s="1"/>
  <c r="AA91" i="1"/>
  <c r="AG163" i="1"/>
  <c r="AG156" i="1"/>
  <c r="AA280" i="1"/>
  <c r="AG287" i="1"/>
  <c r="AG297" i="1"/>
  <c r="AI336" i="1"/>
  <c r="AJ336" i="1" s="1"/>
  <c r="AA368" i="1"/>
  <c r="AG332" i="1"/>
  <c r="AA412" i="1"/>
  <c r="AG23" i="1"/>
  <c r="AA869" i="1"/>
  <c r="AI869" i="1"/>
  <c r="AJ869" i="1" s="1"/>
  <c r="AG384" i="1"/>
  <c r="AA460" i="1"/>
  <c r="AG13" i="1"/>
  <c r="AG47" i="1"/>
  <c r="AI120" i="1"/>
  <c r="AJ120" i="1" s="1"/>
  <c r="AA85" i="1"/>
  <c r="AI91" i="1"/>
  <c r="AJ91" i="1" s="1"/>
  <c r="AG122" i="1"/>
  <c r="AG100" i="1"/>
  <c r="AI205" i="1"/>
  <c r="AJ205" i="1" s="1"/>
  <c r="AA267" i="1"/>
  <c r="AI254" i="1"/>
  <c r="AJ254" i="1" s="1"/>
  <c r="AI287" i="1"/>
  <c r="AJ287" i="1" s="1"/>
  <c r="AA314" i="1"/>
  <c r="AA346" i="1"/>
  <c r="AI378" i="1"/>
  <c r="AJ378" i="1" s="1"/>
  <c r="AA361" i="1"/>
  <c r="AA396" i="1"/>
  <c r="AI421" i="1"/>
  <c r="AJ421" i="1" s="1"/>
  <c r="AI417" i="1"/>
  <c r="AJ417" i="1" s="1"/>
  <c r="AA337" i="1"/>
  <c r="AG386" i="1"/>
  <c r="AG319" i="1"/>
  <c r="AG277" i="1"/>
  <c r="AG137" i="1"/>
  <c r="AG336" i="1"/>
  <c r="AI134" i="1"/>
  <c r="AJ134" i="1" s="1"/>
  <c r="AG780" i="1"/>
  <c r="AG662" i="1"/>
  <c r="AA662" i="1"/>
  <c r="AG447" i="1"/>
  <c r="AI447" i="1"/>
  <c r="AJ447" i="1" s="1"/>
  <c r="AA388" i="1"/>
  <c r="AG388" i="1"/>
  <c r="AG375" i="1"/>
  <c r="AA375" i="1"/>
  <c r="AI324" i="1"/>
  <c r="AJ324" i="1" s="1"/>
  <c r="AA324" i="1"/>
  <c r="AG324" i="1"/>
  <c r="AA269" i="1"/>
  <c r="AG269" i="1"/>
  <c r="AA212" i="1"/>
  <c r="AG212" i="1"/>
  <c r="AA619" i="1"/>
  <c r="AA447" i="1"/>
  <c r="AG381" i="1"/>
  <c r="AA329" i="1"/>
  <c r="AG698" i="1"/>
  <c r="AA147" i="1"/>
  <c r="AI212" i="1"/>
  <c r="AJ212" i="1" s="1"/>
  <c r="AA242" i="1"/>
  <c r="AG240" i="1"/>
  <c r="AG271" i="1"/>
  <c r="AI293" i="1"/>
  <c r="AJ293" i="1" s="1"/>
  <c r="AA372" i="1"/>
  <c r="AG343" i="1"/>
  <c r="AA401" i="1"/>
  <c r="AG178" i="1"/>
  <c r="AG423" i="1"/>
  <c r="AG338" i="1"/>
  <c r="AI131" i="1"/>
  <c r="AJ131" i="1" s="1"/>
  <c r="AG131" i="1"/>
  <c r="AG34" i="1"/>
  <c r="AG299" i="1"/>
  <c r="AA425" i="1"/>
  <c r="AG454" i="1"/>
  <c r="AG907" i="1"/>
  <c r="AG561" i="1"/>
  <c r="AA586" i="1"/>
  <c r="AG545" i="1"/>
  <c r="AA513" i="1"/>
  <c r="AI238" i="1"/>
  <c r="AJ238" i="1" s="1"/>
  <c r="AI388" i="1"/>
  <c r="AJ388" i="1" s="1"/>
  <c r="AG17" i="1"/>
  <c r="AA191" i="1"/>
  <c r="AG171" i="1"/>
  <c r="AI249" i="1"/>
  <c r="AJ249" i="1" s="1"/>
  <c r="AI269" i="1"/>
  <c r="AJ269" i="1" s="1"/>
  <c r="AA577" i="1"/>
  <c r="AG577" i="1"/>
  <c r="AA488" i="1"/>
  <c r="AI488" i="1"/>
  <c r="AJ488" i="1" s="1"/>
  <c r="AA472" i="1"/>
  <c r="AG472" i="1"/>
  <c r="AA450" i="1"/>
  <c r="AG450" i="1"/>
  <c r="AA410" i="1"/>
  <c r="AG410" i="1"/>
  <c r="AA395" i="1"/>
  <c r="AG395" i="1"/>
  <c r="AA363" i="1"/>
  <c r="AG363" i="1"/>
  <c r="AI307" i="1"/>
  <c r="AJ307" i="1" s="1"/>
  <c r="AG307" i="1"/>
  <c r="AA251" i="1"/>
  <c r="AG251" i="1"/>
  <c r="AI251" i="1"/>
  <c r="AJ251" i="1" s="1"/>
  <c r="AA227" i="1"/>
  <c r="AG227" i="1"/>
  <c r="AG214" i="1"/>
  <c r="AI214" i="1"/>
  <c r="AJ214" i="1" s="1"/>
  <c r="AA180" i="1"/>
  <c r="AG180" i="1"/>
  <c r="AA173" i="1"/>
  <c r="AG173" i="1"/>
  <c r="AA133" i="1"/>
  <c r="AI133" i="1"/>
  <c r="AJ133" i="1" s="1"/>
  <c r="AI113" i="1"/>
  <c r="AJ113" i="1" s="1"/>
  <c r="AG113" i="1"/>
  <c r="AG96" i="1"/>
  <c r="AA96" i="1"/>
  <c r="AA88" i="1"/>
  <c r="AG88" i="1"/>
  <c r="AA113" i="1"/>
  <c r="AG501" i="1"/>
  <c r="AG495" i="1"/>
  <c r="AG51" i="1"/>
  <c r="AA58" i="1"/>
  <c r="AA417" i="1"/>
  <c r="AG383" i="1"/>
  <c r="AI490" i="1"/>
  <c r="AJ490" i="1" s="1"/>
  <c r="AI503" i="1"/>
  <c r="AJ503" i="1" s="1"/>
  <c r="AI40" i="1"/>
  <c r="AJ40" i="1" s="1"/>
  <c r="AA65" i="1"/>
  <c r="AA116" i="1"/>
  <c r="AG133" i="1"/>
  <c r="AA138" i="1"/>
  <c r="AG160" i="1"/>
  <c r="AA265" i="1"/>
  <c r="AA293" i="1"/>
  <c r="AA307" i="1"/>
  <c r="AA231" i="1"/>
  <c r="AG258" i="1"/>
  <c r="AI173" i="1"/>
  <c r="AJ173" i="1" s="1"/>
  <c r="AA665" i="1"/>
  <c r="AG665" i="1"/>
  <c r="AA475" i="1"/>
  <c r="AG475" i="1"/>
  <c r="AG415" i="1"/>
  <c r="AI415" i="1"/>
  <c r="AJ415" i="1" s="1"/>
  <c r="AA397" i="1"/>
  <c r="AG397" i="1"/>
  <c r="AA301" i="1"/>
  <c r="AG301" i="1"/>
  <c r="AI276" i="1"/>
  <c r="AJ276" i="1" s="1"/>
  <c r="AG276" i="1"/>
  <c r="AG262" i="1"/>
  <c r="AA262" i="1"/>
  <c r="AG222" i="1"/>
  <c r="AI222" i="1"/>
  <c r="AJ222" i="1" s="1"/>
  <c r="AA184" i="1"/>
  <c r="AG184" i="1"/>
  <c r="AI135" i="1"/>
  <c r="AJ135" i="1" s="1"/>
  <c r="AG135" i="1"/>
  <c r="AA93" i="1"/>
  <c r="AI93" i="1"/>
  <c r="AJ93" i="1" s="1"/>
  <c r="AG93" i="1"/>
  <c r="AG30" i="1"/>
  <c r="AA30" i="1"/>
  <c r="AG10" i="1"/>
  <c r="AA10" i="1"/>
  <c r="AA705" i="1"/>
  <c r="AG705" i="1"/>
  <c r="AI51" i="1"/>
  <c r="AJ51" i="1" s="1"/>
  <c r="AI524" i="1"/>
  <c r="AJ524" i="1" s="1"/>
  <c r="AI376" i="1"/>
  <c r="AJ376" i="1" s="1"/>
  <c r="AA464" i="1"/>
  <c r="AA500" i="1"/>
  <c r="AI436" i="1"/>
  <c r="AJ436" i="1" s="1"/>
  <c r="AI281" i="1"/>
  <c r="AJ281" i="1" s="1"/>
  <c r="AI510" i="1"/>
  <c r="AJ510" i="1" s="1"/>
  <c r="AI505" i="1"/>
  <c r="AJ505" i="1" s="1"/>
  <c r="AA427" i="1"/>
  <c r="AI427" i="1"/>
  <c r="AJ427" i="1" s="1"/>
  <c r="AI14" i="1"/>
  <c r="AJ14" i="1" s="1"/>
  <c r="AG22" i="1"/>
  <c r="AA128" i="1"/>
  <c r="AG148" i="1"/>
  <c r="AG186" i="1"/>
  <c r="AA323" i="1"/>
  <c r="AG418" i="1"/>
  <c r="AA404" i="1"/>
  <c r="AA479" i="1"/>
  <c r="AI453" i="1"/>
  <c r="AJ453" i="1" s="1"/>
  <c r="AG41" i="1"/>
  <c r="AG217" i="1"/>
  <c r="AG326" i="1"/>
  <c r="AI101" i="1"/>
  <c r="AJ101" i="1" s="1"/>
  <c r="AG358" i="1"/>
  <c r="AG296" i="1"/>
  <c r="AG609" i="1"/>
  <c r="AG607" i="1"/>
  <c r="AG527" i="1"/>
  <c r="AG488" i="1"/>
  <c r="AG485" i="1"/>
  <c r="AI561" i="1"/>
  <c r="AJ561" i="1" s="1"/>
  <c r="AG517" i="1"/>
  <c r="AA471" i="1"/>
  <c r="AG496" i="1"/>
  <c r="AI534" i="1"/>
  <c r="AJ534" i="1" s="1"/>
  <c r="AG724" i="1"/>
  <c r="AA492" i="1"/>
  <c r="AI470" i="1"/>
  <c r="AJ470" i="1" s="1"/>
  <c r="AI500" i="1"/>
  <c r="AJ500" i="1" s="1"/>
  <c r="AG452" i="1"/>
  <c r="AD548" i="1"/>
  <c r="AC698" i="1"/>
  <c r="AI698" i="1" s="1"/>
  <c r="AJ698" i="1" s="1"/>
  <c r="AC683" i="1"/>
  <c r="AD683" i="1" s="1"/>
  <c r="AC680" i="1"/>
  <c r="AD680" i="1" s="1"/>
  <c r="AG621" i="1"/>
  <c r="AG619" i="1"/>
  <c r="AG600" i="1"/>
  <c r="AC586" i="1"/>
  <c r="AI586" i="1" s="1"/>
  <c r="AJ586" i="1" s="1"/>
  <c r="AC577" i="1"/>
  <c r="AI577" i="1" s="1"/>
  <c r="AJ577" i="1" s="1"/>
  <c r="AC563" i="1"/>
  <c r="AD563" i="1" s="1"/>
  <c r="AD561" i="1"/>
  <c r="AC558" i="1"/>
  <c r="AD558" i="1" s="1"/>
  <c r="AD546" i="1"/>
  <c r="AG540" i="1"/>
  <c r="AD539" i="1"/>
  <c r="AD529" i="1"/>
  <c r="AC522" i="1"/>
  <c r="AI522" i="1" s="1"/>
  <c r="AJ522" i="1" s="1"/>
  <c r="AG516" i="1"/>
  <c r="AG513" i="1"/>
  <c r="AC501" i="1"/>
  <c r="AD501" i="1" s="1"/>
  <c r="AC485" i="1"/>
  <c r="AD485" i="1" s="1"/>
  <c r="AG650" i="1"/>
  <c r="AC678" i="1"/>
  <c r="AD678" i="1" s="1"/>
  <c r="AC663" i="1"/>
  <c r="AD663" i="1" s="1"/>
  <c r="AC656" i="1"/>
  <c r="AD656" i="1" s="1"/>
  <c r="AC644" i="1"/>
  <c r="AD644" i="1" s="1"/>
  <c r="AD618" i="1"/>
  <c r="AD611" i="1"/>
  <c r="AC655" i="1"/>
  <c r="AD655" i="1" s="1"/>
  <c r="AC632" i="1"/>
  <c r="AD632" i="1" s="1"/>
  <c r="AD602" i="1"/>
  <c r="AD598" i="1"/>
  <c r="AA649" i="1"/>
  <c r="AG506" i="1"/>
  <c r="AG623" i="1"/>
  <c r="AG583" i="1"/>
  <c r="AA682" i="1"/>
  <c r="AI541" i="1"/>
  <c r="AJ541" i="1" s="1"/>
  <c r="AC626" i="1"/>
  <c r="AI626" i="1" s="1"/>
  <c r="AJ626" i="1" s="1"/>
  <c r="AC581" i="1"/>
  <c r="AI581" i="1" s="1"/>
  <c r="AJ581" i="1" s="1"/>
  <c r="AD570" i="1"/>
  <c r="AG637" i="1"/>
  <c r="AG628" i="1"/>
  <c r="AD647" i="1"/>
  <c r="AA679" i="1"/>
  <c r="AA560" i="1"/>
  <c r="AA604" i="1"/>
  <c r="AI570" i="1"/>
  <c r="AJ570" i="1" s="1"/>
  <c r="AG616" i="1"/>
  <c r="AA651" i="1"/>
  <c r="AG651" i="1"/>
  <c r="AA591" i="1"/>
  <c r="AA550" i="1"/>
  <c r="AI606" i="1"/>
  <c r="AJ606" i="1" s="1"/>
  <c r="AG547" i="1"/>
  <c r="AG443" i="1"/>
  <c r="AG431" i="1"/>
  <c r="AC908" i="1"/>
  <c r="AI920" i="1"/>
  <c r="AJ920" i="1" s="1"/>
  <c r="AD920" i="1"/>
  <c r="AC591" i="1"/>
  <c r="AI591" i="1" s="1"/>
  <c r="AJ591" i="1" s="1"/>
  <c r="AC576" i="1"/>
  <c r="AD576" i="1" s="1"/>
  <c r="AG536" i="1"/>
  <c r="AI508" i="1"/>
  <c r="AJ508" i="1" s="1"/>
  <c r="AD474" i="1"/>
  <c r="AA438" i="1"/>
  <c r="AI686" i="1"/>
  <c r="AJ686" i="1" s="1"/>
  <c r="AD931" i="1"/>
  <c r="AD976" i="1"/>
  <c r="AC1021" i="1"/>
  <c r="AD1021" i="1" s="1"/>
  <c r="AD1030" i="1"/>
  <c r="AC736" i="1"/>
  <c r="AD736" i="1" s="1"/>
  <c r="AC724" i="1"/>
  <c r="AD724" i="1" s="1"/>
  <c r="AG703" i="1"/>
  <c r="AG671" i="1"/>
  <c r="AD669" i="1"/>
  <c r="AC665" i="1"/>
  <c r="AD665" i="1" s="1"/>
  <c r="AG658" i="1"/>
  <c r="AC636" i="1"/>
  <c r="AD636" i="1" s="1"/>
  <c r="AI670" i="1"/>
  <c r="AJ670" i="1" s="1"/>
  <c r="AI645" i="1"/>
  <c r="AJ645" i="1" s="1"/>
  <c r="AC1036" i="1"/>
  <c r="AG661" i="1"/>
  <c r="AD998" i="1"/>
  <c r="AC1108" i="1"/>
  <c r="AI1108" i="1" s="1"/>
  <c r="AJ1108" i="1" s="1"/>
  <c r="AC1179" i="1"/>
  <c r="AC946" i="1"/>
  <c r="AD946" i="1" s="1"/>
  <c r="AA711" i="1"/>
  <c r="AG723" i="1"/>
  <c r="AG635" i="1"/>
  <c r="AC1171" i="1"/>
  <c r="AD1171" i="1" s="1"/>
  <c r="AC494" i="1"/>
  <c r="AD494" i="1" s="1"/>
  <c r="AC487" i="1"/>
  <c r="AI487" i="1" s="1"/>
  <c r="AJ487" i="1" s="1"/>
  <c r="AC481" i="1"/>
  <c r="AD481" i="1" s="1"/>
  <c r="AC479" i="1"/>
  <c r="AD479" i="1" s="1"/>
  <c r="AC471" i="1"/>
  <c r="AD471" i="1" s="1"/>
  <c r="AG446" i="1"/>
  <c r="AC440" i="1"/>
  <c r="AD440" i="1" s="1"/>
  <c r="AD433" i="1"/>
  <c r="AG429" i="1"/>
  <c r="AD423" i="1"/>
  <c r="AG421" i="1"/>
  <c r="AD417" i="1"/>
  <c r="AC405" i="1"/>
  <c r="AD405" i="1" s="1"/>
  <c r="AC400" i="1"/>
  <c r="AI400" i="1" s="1"/>
  <c r="AJ400" i="1" s="1"/>
  <c r="AG398" i="1"/>
  <c r="AC397" i="1"/>
  <c r="AD397" i="1" s="1"/>
  <c r="AD388" i="1"/>
  <c r="AI423" i="1"/>
  <c r="AJ423" i="1" s="1"/>
  <c r="AG396" i="1"/>
  <c r="AD419" i="1"/>
  <c r="AG424" i="1"/>
  <c r="AG426" i="1"/>
  <c r="AD409" i="1"/>
  <c r="AG376" i="1"/>
  <c r="AG392" i="1"/>
  <c r="AA722" i="1"/>
  <c r="AC739" i="1"/>
  <c r="AD739" i="1" s="1"/>
  <c r="AD734" i="1"/>
  <c r="AC709" i="1"/>
  <c r="AD709" i="1" s="1"/>
  <c r="G43" i="3"/>
  <c r="G44" i="3" s="1"/>
  <c r="G42" i="3"/>
  <c r="AG727" i="1"/>
  <c r="AC723" i="1"/>
  <c r="AD723" i="1" s="1"/>
  <c r="AD721" i="1"/>
  <c r="AG715" i="1"/>
  <c r="AG713" i="1"/>
  <c r="AG711" i="1"/>
  <c r="AD608" i="1"/>
  <c r="AD589" i="1"/>
  <c r="AI543" i="1"/>
  <c r="AJ543" i="1" s="1"/>
  <c r="AG530" i="1"/>
  <c r="AC526" i="1"/>
  <c r="AI526" i="1" s="1"/>
  <c r="AJ526" i="1" s="1"/>
  <c r="AG524" i="1"/>
  <c r="AI512" i="1"/>
  <c r="AJ512" i="1" s="1"/>
  <c r="AD511" i="1"/>
  <c r="AD506" i="1"/>
  <c r="AD505" i="1"/>
  <c r="AC484" i="1"/>
  <c r="AD484" i="1" s="1"/>
  <c r="AD470" i="1"/>
  <c r="AC464" i="1"/>
  <c r="AD464" i="1" s="1"/>
  <c r="AG462" i="1"/>
  <c r="AC460" i="1"/>
  <c r="AI460" i="1" s="1"/>
  <c r="AJ460" i="1" s="1"/>
  <c r="AI454" i="1"/>
  <c r="AJ454" i="1" s="1"/>
  <c r="AG448" i="1"/>
  <c r="AI443" i="1"/>
  <c r="AJ443" i="1" s="1"/>
  <c r="AC441" i="1"/>
  <c r="AD441" i="1" s="1"/>
  <c r="AI589" i="1"/>
  <c r="AJ589" i="1" s="1"/>
  <c r="AA696" i="1"/>
  <c r="AA481" i="1"/>
  <c r="AA634" i="1"/>
  <c r="AG470" i="1"/>
  <c r="AI674" i="1"/>
  <c r="AJ674" i="1" s="1"/>
  <c r="AI744" i="1"/>
  <c r="AJ744" i="1" s="1"/>
  <c r="AD518" i="1"/>
  <c r="AC731" i="1"/>
  <c r="AD731" i="1" s="1"/>
  <c r="AC727" i="1"/>
  <c r="AI727" i="1" s="1"/>
  <c r="AJ727" i="1" s="1"/>
  <c r="AC703" i="1"/>
  <c r="AD703" i="1" s="1"/>
  <c r="AD645" i="1"/>
  <c r="AG526" i="1"/>
  <c r="AI646" i="1"/>
  <c r="AJ646" i="1" s="1"/>
  <c r="AD635" i="1"/>
  <c r="AG615" i="1"/>
  <c r="AC615" i="1"/>
  <c r="AD615" i="1" s="1"/>
  <c r="AG611" i="1"/>
  <c r="AG608" i="1"/>
  <c r="AC604" i="1"/>
  <c r="AI604" i="1" s="1"/>
  <c r="AJ604" i="1" s="1"/>
  <c r="AC595" i="1"/>
  <c r="AD595" i="1" s="1"/>
  <c r="AC593" i="1"/>
  <c r="AD593" i="1" s="1"/>
  <c r="AC580" i="1"/>
  <c r="AI580" i="1" s="1"/>
  <c r="AJ580" i="1" s="1"/>
  <c r="AD572" i="1"/>
  <c r="AC560" i="1"/>
  <c r="AI560" i="1" s="1"/>
  <c r="AJ560" i="1" s="1"/>
  <c r="AG557" i="1"/>
  <c r="AD557" i="1"/>
  <c r="AG555" i="1"/>
  <c r="AC550" i="1"/>
  <c r="AD550" i="1" s="1"/>
  <c r="AC547" i="1"/>
  <c r="AD547" i="1" s="1"/>
  <c r="AG543" i="1"/>
  <c r="AG538" i="1"/>
  <c r="AC538" i="1"/>
  <c r="AD538" i="1" s="1"/>
  <c r="AG534" i="1"/>
  <c r="AG532" i="1"/>
  <c r="AI530" i="1"/>
  <c r="AJ530" i="1" s="1"/>
  <c r="AG508" i="1"/>
  <c r="AD508" i="1"/>
  <c r="AC690" i="1"/>
  <c r="AI690" i="1" s="1"/>
  <c r="AJ690" i="1" s="1"/>
  <c r="AA549" i="1"/>
  <c r="AG546" i="1"/>
  <c r="AA580" i="1"/>
  <c r="AG639" i="1"/>
  <c r="AG620" i="1"/>
  <c r="AG618" i="1"/>
  <c r="AG593" i="1"/>
  <c r="AI582" i="1"/>
  <c r="AJ582" i="1" s="1"/>
  <c r="AA582" i="1"/>
  <c r="AI546" i="1"/>
  <c r="AJ546" i="1" s="1"/>
  <c r="AG565" i="1"/>
  <c r="AD638" i="1"/>
  <c r="AI675" i="1"/>
  <c r="AJ675" i="1" s="1"/>
  <c r="AD674" i="1"/>
  <c r="AC701" i="1"/>
  <c r="AI701" i="1" s="1"/>
  <c r="AJ701" i="1" s="1"/>
  <c r="AG686" i="1"/>
  <c r="AI618" i="1"/>
  <c r="AJ618" i="1" s="1"/>
  <c r="AG631" i="1"/>
  <c r="AG709" i="1"/>
  <c r="AI745" i="1"/>
  <c r="AJ745" i="1" s="1"/>
  <c r="H924" i="1"/>
  <c r="L924" i="1" s="1"/>
  <c r="H955" i="1"/>
  <c r="L955" i="1" s="1"/>
  <c r="AC732" i="1"/>
  <c r="AD732" i="1" s="1"/>
  <c r="AC720" i="1"/>
  <c r="AD720" i="1" s="1"/>
  <c r="AC717" i="1"/>
  <c r="AD717" i="1" s="1"/>
  <c r="AD715" i="1"/>
  <c r="AC676" i="1"/>
  <c r="AI676" i="1" s="1"/>
  <c r="AJ676" i="1" s="1"/>
  <c r="AD668" i="1"/>
  <c r="AG737" i="1"/>
  <c r="AG660" i="1"/>
  <c r="AA652" i="1"/>
  <c r="AI975" i="1"/>
  <c r="AJ975" i="1" s="1"/>
  <c r="AI1024" i="1"/>
  <c r="AJ1024" i="1" s="1"/>
  <c r="AG720" i="1"/>
  <c r="AC710" i="1"/>
  <c r="AD710" i="1" s="1"/>
  <c r="AC693" i="1"/>
  <c r="AD693" i="1" s="1"/>
  <c r="AD686" i="1"/>
  <c r="AG644" i="1"/>
  <c r="AI639" i="1"/>
  <c r="AJ639" i="1" s="1"/>
  <c r="AI715" i="1"/>
  <c r="AJ715" i="1" s="1"/>
  <c r="AG707" i="1"/>
  <c r="AI695" i="1"/>
  <c r="AJ695" i="1" s="1"/>
  <c r="AA681" i="1"/>
  <c r="AG377" i="1"/>
  <c r="AD1121" i="1"/>
  <c r="AG747" i="1"/>
  <c r="AG687" i="1"/>
  <c r="AC679" i="1"/>
  <c r="AD679" i="1" s="1"/>
  <c r="AD673" i="1"/>
  <c r="AC649" i="1"/>
  <c r="AD649" i="1" s="1"/>
  <c r="AI905" i="1"/>
  <c r="AJ905" i="1" s="1"/>
  <c r="AI669" i="1"/>
  <c r="AJ669" i="1" s="1"/>
  <c r="AG648" i="1"/>
  <c r="AD704" i="1"/>
  <c r="AA646" i="1"/>
  <c r="AG753" i="1"/>
  <c r="AI918" i="1"/>
  <c r="AJ918" i="1" s="1"/>
  <c r="AG732" i="1"/>
  <c r="AG627" i="1"/>
  <c r="AA693" i="1"/>
  <c r="AD641" i="1"/>
  <c r="AI71" i="1"/>
  <c r="AJ71" i="1" s="1"/>
  <c r="AD206" i="1"/>
  <c r="AG766" i="1"/>
  <c r="AI348" i="1"/>
  <c r="AJ348" i="1" s="1"/>
  <c r="AC585" i="1"/>
  <c r="AD585" i="1" s="1"/>
  <c r="AD944" i="1"/>
  <c r="AC804" i="1"/>
  <c r="AD804" i="1" s="1"/>
  <c r="AA785" i="1"/>
  <c r="AG815" i="1"/>
  <c r="AD100" i="1"/>
  <c r="AC773" i="1"/>
  <c r="AI773" i="1" s="1"/>
  <c r="AJ773" i="1" s="1"/>
  <c r="AD713" i="1"/>
  <c r="AI48" i="1"/>
  <c r="AJ48" i="1" s="1"/>
  <c r="AI803" i="1"/>
  <c r="AJ803" i="1" s="1"/>
  <c r="AI794" i="1"/>
  <c r="AJ794" i="1" s="1"/>
  <c r="AG773" i="1"/>
  <c r="AI766" i="1"/>
  <c r="AJ766" i="1" s="1"/>
  <c r="AG749" i="1"/>
  <c r="AD726" i="1"/>
  <c r="AC694" i="1"/>
  <c r="AD694" i="1" s="1"/>
  <c r="AC350" i="1"/>
  <c r="AD350" i="1" s="1"/>
  <c r="AD285" i="1"/>
  <c r="AI392" i="1"/>
  <c r="AJ392" i="1" s="1"/>
  <c r="AG798" i="1"/>
  <c r="AG811" i="1"/>
  <c r="AI936" i="1"/>
  <c r="AJ936" i="1" s="1"/>
  <c r="AI1113" i="1"/>
  <c r="AJ1113" i="1" s="1"/>
  <c r="AI289" i="1"/>
  <c r="AJ289" i="1" s="1"/>
  <c r="AI139" i="1"/>
  <c r="AJ139" i="1" s="1"/>
  <c r="AC889" i="1"/>
  <c r="AD889" i="1" s="1"/>
  <c r="AI883" i="1"/>
  <c r="AJ883" i="1" s="1"/>
  <c r="AC875" i="1"/>
  <c r="AD875" i="1" s="1"/>
  <c r="AC830" i="1"/>
  <c r="AD830" i="1" s="1"/>
  <c r="AC819" i="1"/>
  <c r="AI819" i="1" s="1"/>
  <c r="AJ819" i="1" s="1"/>
  <c r="AC817" i="1"/>
  <c r="AI817" i="1" s="1"/>
  <c r="AJ817" i="1" s="1"/>
  <c r="AC812" i="1"/>
  <c r="AD812" i="1" s="1"/>
  <c r="AC799" i="1"/>
  <c r="AD799" i="1" s="1"/>
  <c r="AG796" i="1"/>
  <c r="AG748" i="1"/>
  <c r="AC697" i="1"/>
  <c r="AC688" i="1"/>
  <c r="AI688" i="1" s="1"/>
  <c r="AJ688" i="1" s="1"/>
  <c r="AD634" i="1"/>
  <c r="AG589" i="1"/>
  <c r="AA585" i="1"/>
  <c r="AG585" i="1"/>
  <c r="AD498" i="1"/>
  <c r="AI498" i="1"/>
  <c r="AJ498" i="1" s="1"/>
  <c r="AI313" i="1"/>
  <c r="AJ313" i="1" s="1"/>
  <c r="AG832" i="1"/>
  <c r="AI832" i="1"/>
  <c r="AJ832" i="1" s="1"/>
  <c r="AG830" i="1"/>
  <c r="AG819" i="1"/>
  <c r="AC815" i="1"/>
  <c r="AD815" i="1" s="1"/>
  <c r="AC813" i="1"/>
  <c r="AD813" i="1" s="1"/>
  <c r="AD803" i="1"/>
  <c r="AD797" i="1"/>
  <c r="AG778" i="1"/>
  <c r="AI1076" i="1"/>
  <c r="AJ1076" i="1" s="1"/>
  <c r="AD695" i="1"/>
  <c r="AD691" i="1"/>
  <c r="AC689" i="1"/>
  <c r="AD689" i="1" s="1"/>
  <c r="AC685" i="1"/>
  <c r="AG683" i="1"/>
  <c r="AC627" i="1"/>
  <c r="AC564" i="1"/>
  <c r="AD564" i="1" s="1"/>
  <c r="AC559" i="1"/>
  <c r="AC549" i="1"/>
  <c r="AD549" i="1" s="1"/>
  <c r="AC545" i="1"/>
  <c r="AD545" i="1" s="1"/>
  <c r="AC536" i="1"/>
  <c r="AD536" i="1" s="1"/>
  <c r="AD530" i="1"/>
  <c r="AI529" i="1"/>
  <c r="AJ529" i="1" s="1"/>
  <c r="AI511" i="1"/>
  <c r="AJ511" i="1" s="1"/>
  <c r="AI509" i="1"/>
  <c r="AJ509" i="1" s="1"/>
  <c r="AG477" i="1"/>
  <c r="AI250" i="1"/>
  <c r="AJ250" i="1" s="1"/>
  <c r="AD26" i="1"/>
  <c r="AD281" i="1"/>
  <c r="AD1020" i="1"/>
  <c r="AI1120" i="1"/>
  <c r="AJ1120" i="1" s="1"/>
  <c r="AD115" i="1"/>
  <c r="AI992" i="1"/>
  <c r="AJ992" i="1" s="1"/>
  <c r="AA847" i="1"/>
  <c r="AI1018" i="1"/>
  <c r="AJ1018" i="1" s="1"/>
  <c r="AD967" i="1"/>
  <c r="AD832" i="1"/>
  <c r="AA695" i="1"/>
  <c r="AC848" i="1"/>
  <c r="AI848" i="1" s="1"/>
  <c r="AJ848" i="1" s="1"/>
  <c r="AD841" i="1"/>
  <c r="AC835" i="1"/>
  <c r="AD835" i="1" s="1"/>
  <c r="AI831" i="1"/>
  <c r="AJ831" i="1" s="1"/>
  <c r="AC828" i="1"/>
  <c r="AD828" i="1" s="1"/>
  <c r="AD820" i="1"/>
  <c r="AD818" i="1"/>
  <c r="AD816" i="1"/>
  <c r="AC746" i="1"/>
  <c r="AD746" i="1" s="1"/>
  <c r="AA99" i="1"/>
  <c r="AI99" i="1"/>
  <c r="AJ99" i="1" s="1"/>
  <c r="AG99" i="1"/>
  <c r="AI895" i="1"/>
  <c r="AJ895" i="1" s="1"/>
  <c r="AD895" i="1"/>
  <c r="AD796" i="1"/>
  <c r="AC792" i="1"/>
  <c r="AI792" i="1" s="1"/>
  <c r="AJ792" i="1" s="1"/>
  <c r="AD790" i="1"/>
  <c r="AC788" i="1"/>
  <c r="AD788" i="1" s="1"/>
  <c r="AC779" i="1"/>
  <c r="AD779" i="1" s="1"/>
  <c r="AD777" i="1"/>
  <c r="AC775" i="1"/>
  <c r="AD775" i="1" s="1"/>
  <c r="AD772" i="1"/>
  <c r="AD770" i="1"/>
  <c r="AG764" i="1"/>
  <c r="AC764" i="1"/>
  <c r="AD764" i="1" s="1"/>
  <c r="AC762" i="1"/>
  <c r="AI762" i="1" s="1"/>
  <c r="AJ762" i="1" s="1"/>
  <c r="AG760" i="1"/>
  <c r="AG758" i="1"/>
  <c r="AC743" i="1"/>
  <c r="AG734" i="1"/>
  <c r="AC729" i="1"/>
  <c r="AC728" i="1"/>
  <c r="AC725" i="1"/>
  <c r="AI725" i="1" s="1"/>
  <c r="AJ725" i="1" s="1"/>
  <c r="AC714" i="1"/>
  <c r="AD714" i="1" s="1"/>
  <c r="AC473" i="1"/>
  <c r="AD473" i="1" s="1"/>
  <c r="AD443" i="1"/>
  <c r="AC407" i="1"/>
  <c r="AI407" i="1" s="1"/>
  <c r="AJ407" i="1" s="1"/>
  <c r="AD1160" i="1"/>
  <c r="AA766" i="1"/>
  <c r="AG892" i="1"/>
  <c r="AC890" i="1"/>
  <c r="AI890" i="1" s="1"/>
  <c r="AJ890" i="1" s="1"/>
  <c r="AD1040" i="1"/>
  <c r="AI782" i="1"/>
  <c r="AJ782" i="1" s="1"/>
  <c r="AG768" i="1"/>
  <c r="AG762" i="1"/>
  <c r="AG875" i="1"/>
  <c r="AI1074" i="1"/>
  <c r="AJ1074" i="1" s="1"/>
  <c r="AI964" i="1"/>
  <c r="AJ964" i="1" s="1"/>
  <c r="AI367" i="1"/>
  <c r="AJ367" i="1" s="1"/>
  <c r="AD969" i="1"/>
  <c r="AI583" i="1"/>
  <c r="AJ583" i="1" s="1"/>
  <c r="AI760" i="1"/>
  <c r="AJ760" i="1" s="1"/>
  <c r="AI713" i="1"/>
  <c r="AJ713" i="1" s="1"/>
  <c r="AI734" i="1"/>
  <c r="AJ734" i="1" s="1"/>
  <c r="AG729" i="1"/>
  <c r="AI758" i="1"/>
  <c r="AJ758" i="1" s="1"/>
  <c r="AC851" i="1"/>
  <c r="AI851" i="1" s="1"/>
  <c r="AJ851" i="1" s="1"/>
  <c r="AC836" i="1"/>
  <c r="AI836" i="1" s="1"/>
  <c r="AJ836" i="1" s="1"/>
  <c r="AC781" i="1"/>
  <c r="AI781" i="1" s="1"/>
  <c r="AJ781" i="1" s="1"/>
  <c r="AD774" i="1"/>
  <c r="AC765" i="1"/>
  <c r="AD765" i="1" s="1"/>
  <c r="AD761" i="1"/>
  <c r="AC757" i="1"/>
  <c r="AD757" i="1" s="1"/>
  <c r="AC741" i="1"/>
  <c r="AD741" i="1" s="1"/>
  <c r="AC735" i="1"/>
  <c r="AD735" i="1" s="1"/>
  <c r="AG613" i="1"/>
  <c r="AD612" i="1"/>
  <c r="AG606" i="1"/>
  <c r="AD477" i="1"/>
  <c r="AC1115" i="1"/>
  <c r="AD1115" i="1" s="1"/>
  <c r="AI399" i="1"/>
  <c r="AJ399" i="1" s="1"/>
  <c r="AC1088" i="1"/>
  <c r="AA795" i="1"/>
  <c r="AG795" i="1"/>
  <c r="AA744" i="1"/>
  <c r="AG744" i="1"/>
  <c r="AG742" i="1"/>
  <c r="AA742" i="1"/>
  <c r="AA728" i="1"/>
  <c r="AG728" i="1"/>
  <c r="AA719" i="1"/>
  <c r="AG719" i="1"/>
  <c r="AA712" i="1"/>
  <c r="AI712" i="1"/>
  <c r="AJ712" i="1" s="1"/>
  <c r="AD150" i="1"/>
  <c r="AC846" i="1"/>
  <c r="AI846" i="1" s="1"/>
  <c r="AJ846" i="1" s="1"/>
  <c r="AG843" i="1"/>
  <c r="AI843" i="1"/>
  <c r="AJ843" i="1" s="1"/>
  <c r="AI926" i="1"/>
  <c r="AJ926" i="1" s="1"/>
  <c r="AI1033" i="1"/>
  <c r="AJ1033" i="1" s="1"/>
  <c r="AI76" i="1"/>
  <c r="AJ76" i="1" s="1"/>
  <c r="AG838" i="1"/>
  <c r="AG891" i="1"/>
  <c r="AA891" i="1"/>
  <c r="AA855" i="1"/>
  <c r="AI855" i="1"/>
  <c r="AJ855" i="1" s="1"/>
  <c r="AI145" i="1"/>
  <c r="AJ145" i="1" s="1"/>
  <c r="AI88" i="1"/>
  <c r="AJ88" i="1" s="1"/>
  <c r="AI860" i="1"/>
  <c r="AJ860" i="1" s="1"/>
  <c r="AI857" i="1"/>
  <c r="AJ857" i="1" s="1"/>
  <c r="AI853" i="1"/>
  <c r="AJ853" i="1" s="1"/>
  <c r="AD853" i="1"/>
  <c r="AA840" i="1"/>
  <c r="AG840" i="1"/>
  <c r="AD808" i="1"/>
  <c r="AC798" i="1"/>
  <c r="AI798" i="1" s="1"/>
  <c r="AJ798" i="1" s="1"/>
  <c r="AG793" i="1"/>
  <c r="AC791" i="1"/>
  <c r="AI791" i="1" s="1"/>
  <c r="AJ791" i="1" s="1"/>
  <c r="AI790" i="1"/>
  <c r="AJ790" i="1" s="1"/>
  <c r="AC789" i="1"/>
  <c r="AD789" i="1" s="1"/>
  <c r="AC787" i="1"/>
  <c r="AI787" i="1" s="1"/>
  <c r="AJ787" i="1" s="1"/>
  <c r="AG785" i="1"/>
  <c r="AG783" i="1"/>
  <c r="AD782" i="1"/>
  <c r="AC776" i="1"/>
  <c r="AI776" i="1" s="1"/>
  <c r="AJ776" i="1" s="1"/>
  <c r="AC771" i="1"/>
  <c r="AI771" i="1" s="1"/>
  <c r="AJ771" i="1" s="1"/>
  <c r="AD1130" i="1"/>
  <c r="AD387" i="1"/>
  <c r="AD621" i="1"/>
  <c r="AI621" i="1"/>
  <c r="AJ621" i="1" s="1"/>
  <c r="AD167" i="1"/>
  <c r="AI167" i="1"/>
  <c r="AJ167" i="1" s="1"/>
  <c r="AI160" i="1"/>
  <c r="AJ160" i="1" s="1"/>
  <c r="AD160" i="1"/>
  <c r="AD907" i="1"/>
  <c r="AI39" i="1"/>
  <c r="AJ39" i="1" s="1"/>
  <c r="AD22" i="1"/>
  <c r="AG771" i="1"/>
  <c r="AI200" i="1"/>
  <c r="AJ200" i="1" s="1"/>
  <c r="AI838" i="1"/>
  <c r="AJ838" i="1" s="1"/>
  <c r="AG818" i="1"/>
  <c r="AG816" i="1"/>
  <c r="AC814" i="1"/>
  <c r="AD814" i="1" s="1"/>
  <c r="AC795" i="1"/>
  <c r="AD795" i="1" s="1"/>
  <c r="AD1168" i="1"/>
  <c r="AG853" i="1"/>
  <c r="AD104" i="1"/>
  <c r="AI1038" i="1"/>
  <c r="AJ1038" i="1" s="1"/>
  <c r="AD1038" i="1"/>
  <c r="AI601" i="1"/>
  <c r="AJ601" i="1" s="1"/>
  <c r="AD1119" i="1"/>
  <c r="AI1119" i="1"/>
  <c r="AJ1119" i="1" s="1"/>
  <c r="AI114" i="1"/>
  <c r="AJ114" i="1" s="1"/>
  <c r="AD65" i="1"/>
  <c r="AI181" i="1"/>
  <c r="AJ181" i="1" s="1"/>
  <c r="AD867" i="1"/>
  <c r="AG864" i="1"/>
  <c r="AC864" i="1"/>
  <c r="AG876" i="1"/>
  <c r="AI876" i="1"/>
  <c r="AJ876" i="1" s="1"/>
  <c r="AG858" i="1"/>
  <c r="AG854" i="1"/>
  <c r="AD854" i="1"/>
  <c r="AC849" i="1"/>
  <c r="AI849" i="1" s="1"/>
  <c r="AJ849" i="1" s="1"/>
  <c r="AC708" i="1"/>
  <c r="AC662" i="1"/>
  <c r="AI572" i="1"/>
  <c r="AJ572" i="1" s="1"/>
  <c r="AC1073" i="1"/>
  <c r="AC1116" i="1"/>
  <c r="AC707" i="1"/>
  <c r="AD707" i="1" s="1"/>
  <c r="AC702" i="1"/>
  <c r="AC661" i="1"/>
  <c r="AD657" i="1"/>
  <c r="AD14" i="1"/>
  <c r="AI769" i="1"/>
  <c r="AJ769" i="1" s="1"/>
  <c r="AD768" i="1"/>
  <c r="AD766" i="1"/>
  <c r="AG763" i="1"/>
  <c r="AG761" i="1"/>
  <c r="AD760" i="1"/>
  <c r="AD758" i="1"/>
  <c r="AC749" i="1"/>
  <c r="AD749" i="1" s="1"/>
  <c r="AG745" i="1"/>
  <c r="AC742" i="1"/>
  <c r="AI742" i="1" s="1"/>
  <c r="AJ742" i="1" s="1"/>
  <c r="AI738" i="1"/>
  <c r="AJ738" i="1" s="1"/>
  <c r="AG735" i="1"/>
  <c r="AI684" i="1"/>
  <c r="AJ684" i="1" s="1"/>
  <c r="AI555" i="1"/>
  <c r="AJ555" i="1" s="1"/>
  <c r="AC528" i="1"/>
  <c r="AD528" i="1" s="1"/>
  <c r="AC519" i="1"/>
  <c r="AI519" i="1" s="1"/>
  <c r="AJ519" i="1" s="1"/>
  <c r="AD510" i="1"/>
  <c r="AI506" i="1"/>
  <c r="AJ506" i="1" s="1"/>
  <c r="AG498" i="1"/>
  <c r="AC495" i="1"/>
  <c r="AI495" i="1" s="1"/>
  <c r="AJ495" i="1" s="1"/>
  <c r="AC492" i="1"/>
  <c r="AI492" i="1" s="1"/>
  <c r="AJ492" i="1" s="1"/>
  <c r="AG490" i="1"/>
  <c r="AG436" i="1"/>
  <c r="AD427" i="1"/>
  <c r="AC425" i="1"/>
  <c r="AC412" i="1"/>
  <c r="AG394" i="1"/>
  <c r="AI383" i="1"/>
  <c r="AJ383" i="1" s="1"/>
  <c r="AC1078" i="1"/>
  <c r="AC1089" i="1"/>
  <c r="AC1122" i="1"/>
  <c r="AD763" i="1"/>
  <c r="AI763" i="1"/>
  <c r="AJ763" i="1" s="1"/>
  <c r="AD1082" i="1"/>
  <c r="AI1082" i="1"/>
  <c r="AJ1082" i="1" s="1"/>
  <c r="AI761" i="1"/>
  <c r="AJ761" i="1" s="1"/>
  <c r="AD60" i="1"/>
  <c r="AI60" i="1"/>
  <c r="AJ60" i="1" s="1"/>
  <c r="AD578" i="1"/>
  <c r="AA871" i="1"/>
  <c r="AI871" i="1"/>
  <c r="AJ871" i="1" s="1"/>
  <c r="AG871" i="1"/>
  <c r="AG839" i="1"/>
  <c r="AA839" i="1"/>
  <c r="AD1110" i="1"/>
  <c r="AI1110" i="1"/>
  <c r="AJ1110" i="1" s="1"/>
  <c r="AI1021" i="1"/>
  <c r="AJ1021" i="1" s="1"/>
  <c r="AA821" i="1"/>
  <c r="AG821" i="1"/>
  <c r="AI793" i="1"/>
  <c r="AJ793" i="1" s="1"/>
  <c r="AD793" i="1"/>
  <c r="AA770" i="1"/>
  <c r="AI770" i="1"/>
  <c r="AJ770" i="1" s="1"/>
  <c r="AD767" i="1"/>
  <c r="AI767" i="1"/>
  <c r="AJ767" i="1" s="1"/>
  <c r="AI759" i="1"/>
  <c r="AJ759" i="1" s="1"/>
  <c r="AD759" i="1"/>
  <c r="AA846" i="1"/>
  <c r="AG846" i="1"/>
  <c r="AI818" i="1"/>
  <c r="AJ818" i="1" s="1"/>
  <c r="AI821" i="1"/>
  <c r="AJ821" i="1" s="1"/>
  <c r="AD769" i="1"/>
  <c r="AG828" i="1"/>
  <c r="AA828" i="1"/>
  <c r="AA775" i="1"/>
  <c r="AG775" i="1"/>
  <c r="AA865" i="1"/>
  <c r="AG865" i="1"/>
  <c r="AI856" i="1"/>
  <c r="AJ856" i="1" s="1"/>
  <c r="AD856" i="1"/>
  <c r="AI211" i="1"/>
  <c r="AJ211" i="1" s="1"/>
  <c r="AG770" i="1"/>
  <c r="AD413" i="1"/>
  <c r="AA797" i="1"/>
  <c r="AI797" i="1"/>
  <c r="AJ797" i="1" s="1"/>
  <c r="AG797" i="1"/>
  <c r="AA786" i="1"/>
  <c r="AI786" i="1"/>
  <c r="AJ786" i="1" s="1"/>
  <c r="AG786" i="1"/>
  <c r="AI783" i="1"/>
  <c r="AJ783" i="1" s="1"/>
  <c r="AD783" i="1"/>
  <c r="AA757" i="1"/>
  <c r="AG757" i="1"/>
  <c r="AI751" i="1"/>
  <c r="AJ751" i="1" s="1"/>
  <c r="AD751" i="1"/>
  <c r="AI748" i="1"/>
  <c r="AJ748" i="1" s="1"/>
  <c r="AA748" i="1"/>
  <c r="AI542" i="1"/>
  <c r="AJ542" i="1" s="1"/>
  <c r="AG542" i="1"/>
  <c r="AA523" i="1"/>
  <c r="AG512" i="1"/>
  <c r="AA512" i="1"/>
  <c r="AA504" i="1"/>
  <c r="AI504" i="1"/>
  <c r="AJ504" i="1" s="1"/>
  <c r="AA482" i="1"/>
  <c r="AI988" i="1"/>
  <c r="AJ988" i="1" s="1"/>
  <c r="AD1172" i="1"/>
  <c r="AI1136" i="1"/>
  <c r="AJ1136" i="1" s="1"/>
  <c r="AI949" i="1"/>
  <c r="AJ949" i="1" s="1"/>
  <c r="AA836" i="1"/>
  <c r="AD921" i="1"/>
  <c r="AG697" i="1"/>
  <c r="AA814" i="1"/>
  <c r="AA563" i="1"/>
  <c r="AA870" i="1"/>
  <c r="AI613" i="1"/>
  <c r="AJ613" i="1" s="1"/>
  <c r="AG553" i="1"/>
  <c r="AA684" i="1"/>
  <c r="AG684" i="1"/>
  <c r="AA776" i="1"/>
  <c r="AG776" i="1"/>
  <c r="AA774" i="1"/>
  <c r="AG774" i="1"/>
  <c r="AI774" i="1"/>
  <c r="AJ774" i="1" s="1"/>
  <c r="AD738" i="1"/>
  <c r="AI659" i="1"/>
  <c r="AJ659" i="1" s="1"/>
  <c r="AI370" i="1"/>
  <c r="AJ370" i="1" s="1"/>
  <c r="AI979" i="1"/>
  <c r="AJ979" i="1" s="1"/>
  <c r="AG741" i="1"/>
  <c r="AI29" i="1"/>
  <c r="AJ29" i="1" s="1"/>
  <c r="AD29" i="1"/>
  <c r="AC892" i="1"/>
  <c r="AD892" i="1" s="1"/>
  <c r="AC891" i="1"/>
  <c r="AD891" i="1" s="1"/>
  <c r="AC888" i="1"/>
  <c r="AD888" i="1" s="1"/>
  <c r="AD883" i="1"/>
  <c r="AG881" i="1"/>
  <c r="AG872" i="1"/>
  <c r="AC872" i="1"/>
  <c r="AD872" i="1" s="1"/>
  <c r="AG870" i="1"/>
  <c r="AC866" i="1"/>
  <c r="AD866" i="1" s="1"/>
  <c r="AD861" i="1"/>
  <c r="AD857" i="1"/>
  <c r="AD855" i="1"/>
  <c r="AI850" i="1"/>
  <c r="AJ850" i="1" s="1"/>
  <c r="AD850" i="1"/>
  <c r="AC847" i="1"/>
  <c r="AD847" i="1" s="1"/>
  <c r="AD843" i="1"/>
  <c r="AA831" i="1"/>
  <c r="AG831" i="1"/>
  <c r="AC822" i="1"/>
  <c r="AI822" i="1" s="1"/>
  <c r="AJ822" i="1" s="1"/>
  <c r="AA676" i="1"/>
  <c r="AG676" i="1"/>
  <c r="AI611" i="1"/>
  <c r="AJ611" i="1" s="1"/>
  <c r="AA611" i="1"/>
  <c r="AA558" i="1"/>
  <c r="AA551" i="1"/>
  <c r="AG551" i="1"/>
  <c r="AA535" i="1"/>
  <c r="AI535" i="1"/>
  <c r="AJ535" i="1" s="1"/>
  <c r="AG535" i="1"/>
  <c r="AA509" i="1"/>
  <c r="AG509" i="1"/>
  <c r="AI499" i="1"/>
  <c r="AJ499" i="1" s="1"/>
  <c r="AG499" i="1"/>
  <c r="AI497" i="1"/>
  <c r="AJ497" i="1" s="1"/>
  <c r="AD497" i="1"/>
  <c r="AA477" i="1"/>
  <c r="AI477" i="1"/>
  <c r="AJ477" i="1" s="1"/>
  <c r="AA455" i="1"/>
  <c r="AI455" i="1"/>
  <c r="AJ455" i="1" s="1"/>
  <c r="AD450" i="1"/>
  <c r="AI450" i="1"/>
  <c r="AJ450" i="1" s="1"/>
  <c r="AI716" i="1"/>
  <c r="AJ716" i="1" s="1"/>
  <c r="AD716" i="1"/>
  <c r="AG84" i="1"/>
  <c r="AA84" i="1"/>
  <c r="AA446" i="1"/>
  <c r="AI446" i="1"/>
  <c r="AJ446" i="1" s="1"/>
  <c r="AG440" i="1"/>
  <c r="AA440" i="1"/>
  <c r="AA416" i="1"/>
  <c r="AG416" i="1"/>
  <c r="AC737" i="1"/>
  <c r="AC719" i="1"/>
  <c r="AI719" i="1" s="1"/>
  <c r="AJ719" i="1" s="1"/>
  <c r="AG690" i="1"/>
  <c r="AD675" i="1"/>
  <c r="AD639" i="1"/>
  <c r="AC616" i="1"/>
  <c r="AC553" i="1"/>
  <c r="AD553" i="1" s="1"/>
  <c r="AC551" i="1"/>
  <c r="AI527" i="1"/>
  <c r="AJ527" i="1" s="1"/>
  <c r="AD996" i="1"/>
  <c r="AI386" i="1"/>
  <c r="AJ386" i="1" s="1"/>
  <c r="AG769" i="1"/>
  <c r="AC700" i="1"/>
  <c r="AC609" i="1"/>
  <c r="AD543" i="1"/>
  <c r="AG541" i="1"/>
  <c r="AC540" i="1"/>
  <c r="AI540" i="1" s="1"/>
  <c r="AJ540" i="1" s="1"/>
  <c r="AC1066" i="1"/>
  <c r="AC1070" i="1"/>
  <c r="AI300" i="1"/>
  <c r="AJ300" i="1" s="1"/>
  <c r="AD480" i="1"/>
  <c r="AI480" i="1"/>
  <c r="AJ480" i="1" s="1"/>
  <c r="AI1144" i="1"/>
  <c r="AJ1144" i="1" s="1"/>
  <c r="AI863" i="1"/>
  <c r="AJ863" i="1" s="1"/>
  <c r="AD863" i="1"/>
  <c r="AA854" i="1"/>
  <c r="AI854" i="1"/>
  <c r="AJ854" i="1" s="1"/>
  <c r="AA842" i="1"/>
  <c r="AG842" i="1"/>
  <c r="AI842" i="1"/>
  <c r="AJ842" i="1" s="1"/>
  <c r="AI750" i="1"/>
  <c r="AJ750" i="1" s="1"/>
  <c r="AD750" i="1"/>
  <c r="AD430" i="1"/>
  <c r="AD188" i="1"/>
  <c r="AI188" i="1"/>
  <c r="AJ188" i="1" s="1"/>
  <c r="AA858" i="1"/>
  <c r="AD916" i="1"/>
  <c r="AD1150" i="1"/>
  <c r="AI1145" i="1"/>
  <c r="AJ1145" i="1" s="1"/>
  <c r="AD886" i="1"/>
  <c r="AD374" i="1"/>
  <c r="AD226" i="1"/>
  <c r="AI125" i="1"/>
  <c r="AJ125" i="1" s="1"/>
  <c r="AI985" i="1"/>
  <c r="AJ985" i="1" s="1"/>
  <c r="AD985" i="1"/>
  <c r="AD1085" i="1"/>
  <c r="AI1085" i="1"/>
  <c r="AJ1085" i="1" s="1"/>
  <c r="AD1056" i="1"/>
  <c r="AI1056" i="1"/>
  <c r="AJ1056" i="1" s="1"/>
  <c r="AI1163" i="1"/>
  <c r="AJ1163" i="1" s="1"/>
  <c r="AA888" i="1"/>
  <c r="AD37" i="1"/>
  <c r="AI1159" i="1"/>
  <c r="AJ1159" i="1" s="1"/>
  <c r="AD874" i="1"/>
  <c r="AI183" i="1"/>
  <c r="AJ183" i="1" s="1"/>
  <c r="AI517" i="1"/>
  <c r="AJ517" i="1" s="1"/>
  <c r="AD879" i="1"/>
  <c r="AI879" i="1"/>
  <c r="AJ879" i="1" s="1"/>
  <c r="AD112" i="1"/>
  <c r="AI112" i="1"/>
  <c r="AJ112" i="1" s="1"/>
  <c r="AI414" i="1"/>
  <c r="AJ414" i="1" s="1"/>
  <c r="AD159" i="1"/>
  <c r="AD487" i="1"/>
  <c r="AI147" i="1"/>
  <c r="AJ147" i="1" s="1"/>
  <c r="AD882" i="1"/>
  <c r="AA875" i="1"/>
  <c r="AA746" i="1"/>
  <c r="AG746" i="1"/>
  <c r="AC840" i="1"/>
  <c r="AD831" i="1"/>
  <c r="AG820" i="1"/>
  <c r="AA810" i="1"/>
  <c r="AG810" i="1"/>
  <c r="AD786" i="1"/>
  <c r="AI768" i="1"/>
  <c r="AJ768" i="1" s="1"/>
  <c r="AD860" i="1"/>
  <c r="AC845" i="1"/>
  <c r="AD845" i="1" s="1"/>
  <c r="AC810" i="1"/>
  <c r="AC806" i="1"/>
  <c r="AG803" i="1"/>
  <c r="AC699" i="1"/>
  <c r="AD699" i="1" s="1"/>
  <c r="AC696" i="1"/>
  <c r="AD696" i="1" s="1"/>
  <c r="AG670" i="1"/>
  <c r="AC631" i="1"/>
  <c r="AD631" i="1" s="1"/>
  <c r="AG504" i="1"/>
  <c r="AC950" i="1"/>
  <c r="AC972" i="1"/>
  <c r="AC1058" i="1"/>
  <c r="AC1158" i="1"/>
  <c r="AD745" i="1"/>
  <c r="AC740" i="1"/>
  <c r="AG689" i="1"/>
  <c r="AG674" i="1"/>
  <c r="AC664" i="1"/>
  <c r="AI557" i="1"/>
  <c r="AJ557" i="1" s="1"/>
  <c r="AD555" i="1"/>
  <c r="AD873" i="1"/>
  <c r="AC862" i="1"/>
  <c r="AG860" i="1"/>
  <c r="AC858" i="1"/>
  <c r="AD858" i="1" s="1"/>
  <c r="AD842" i="1"/>
  <c r="AC829" i="1"/>
  <c r="AC826" i="1"/>
  <c r="AI826" i="1" s="1"/>
  <c r="AJ826" i="1" s="1"/>
  <c r="AD821" i="1"/>
  <c r="AC809" i="1"/>
  <c r="AD807" i="1"/>
  <c r="AC805" i="1"/>
  <c r="AD801" i="1"/>
  <c r="AD800" i="1"/>
  <c r="AC681" i="1"/>
  <c r="AD681" i="1" s="1"/>
  <c r="AD670" i="1"/>
  <c r="AC660" i="1"/>
  <c r="AC650" i="1"/>
  <c r="AI650" i="1" s="1"/>
  <c r="AJ650" i="1" s="1"/>
  <c r="AC648" i="1"/>
  <c r="AI635" i="1"/>
  <c r="AJ635" i="1" s="1"/>
  <c r="AG612" i="1"/>
  <c r="AI612" i="1"/>
  <c r="AJ612" i="1" s="1"/>
  <c r="AI518" i="1"/>
  <c r="AJ518" i="1" s="1"/>
  <c r="AC465" i="1"/>
  <c r="AG455" i="1"/>
  <c r="AG444" i="1"/>
  <c r="AD436" i="1"/>
  <c r="AG321" i="1"/>
  <c r="AC302" i="1"/>
  <c r="AC1034" i="1"/>
  <c r="AA827" i="1"/>
  <c r="AG827" i="1"/>
  <c r="AI839" i="1"/>
  <c r="AJ839" i="1" s="1"/>
  <c r="AD839" i="1"/>
  <c r="AD243" i="1"/>
  <c r="AA822" i="1"/>
  <c r="AG822" i="1"/>
  <c r="AA725" i="1"/>
  <c r="AG725" i="1"/>
  <c r="AA654" i="1"/>
  <c r="AI654" i="1"/>
  <c r="AJ654" i="1" s="1"/>
  <c r="AI653" i="1"/>
  <c r="AJ653" i="1" s="1"/>
  <c r="AD653" i="1"/>
  <c r="AA603" i="1"/>
  <c r="AG603" i="1"/>
  <c r="AI600" i="1"/>
  <c r="AJ600" i="1" s="1"/>
  <c r="AD600" i="1"/>
  <c r="AC437" i="1"/>
  <c r="AA420" i="1"/>
  <c r="AG420" i="1"/>
  <c r="AC411" i="1"/>
  <c r="AD942" i="1"/>
  <c r="AI1004" i="1"/>
  <c r="AJ1004" i="1" s="1"/>
  <c r="AI1149" i="1"/>
  <c r="AJ1149" i="1" s="1"/>
  <c r="AI764" i="1"/>
  <c r="AJ764" i="1" s="1"/>
  <c r="AD776" i="1"/>
  <c r="AD1094" i="1"/>
  <c r="AI75" i="1"/>
  <c r="AJ75" i="1" s="1"/>
  <c r="AD323" i="1"/>
  <c r="AC885" i="1"/>
  <c r="AI861" i="1"/>
  <c r="AJ861" i="1" s="1"/>
  <c r="AG855" i="1"/>
  <c r="AA820" i="1"/>
  <c r="AI820" i="1"/>
  <c r="AJ820" i="1" s="1"/>
  <c r="AA796" i="1"/>
  <c r="AI796" i="1"/>
  <c r="AJ796" i="1" s="1"/>
  <c r="AA787" i="1"/>
  <c r="AG787" i="1"/>
  <c r="AA710" i="1"/>
  <c r="AG710" i="1"/>
  <c r="AA699" i="1"/>
  <c r="AG699" i="1"/>
  <c r="AD692" i="1"/>
  <c r="AI692" i="1"/>
  <c r="AJ692" i="1" s="1"/>
  <c r="AI531" i="1"/>
  <c r="AJ531" i="1" s="1"/>
  <c r="AD531" i="1"/>
  <c r="AC525" i="1"/>
  <c r="AI1133" i="1"/>
  <c r="AJ1133" i="1" s="1"/>
  <c r="AC877" i="1"/>
  <c r="AG718" i="1"/>
  <c r="AA718" i="1"/>
  <c r="AA671" i="1"/>
  <c r="AI671" i="1"/>
  <c r="AJ671" i="1" s="1"/>
  <c r="AA658" i="1"/>
  <c r="AI658" i="1"/>
  <c r="AJ658" i="1" s="1"/>
  <c r="AG633" i="1"/>
  <c r="AA633" i="1"/>
  <c r="AI1077" i="1"/>
  <c r="AJ1077" i="1" s="1"/>
  <c r="AI209" i="1"/>
  <c r="AJ209" i="1" s="1"/>
  <c r="AD852" i="1"/>
  <c r="AG841" i="1"/>
  <c r="AI841" i="1"/>
  <c r="AJ841" i="1" s="1"/>
  <c r="AA794" i="1"/>
  <c r="AG794" i="1"/>
  <c r="AA779" i="1"/>
  <c r="AG779" i="1"/>
  <c r="AG559" i="1"/>
  <c r="AA559" i="1"/>
  <c r="AI539" i="1"/>
  <c r="AJ539" i="1" s="1"/>
  <c r="AG539" i="1"/>
  <c r="AA511" i="1"/>
  <c r="AG511" i="1"/>
  <c r="AC884" i="1"/>
  <c r="AC881" i="1"/>
  <c r="AG861" i="1"/>
  <c r="AC827" i="1"/>
  <c r="AD827" i="1" s="1"/>
  <c r="AD780" i="1"/>
  <c r="AA738" i="1"/>
  <c r="AG738" i="1"/>
  <c r="AD748" i="1"/>
  <c r="AC733" i="1"/>
  <c r="AG675" i="1"/>
  <c r="AI634" i="1"/>
  <c r="AJ634" i="1" s="1"/>
  <c r="AD794" i="1"/>
  <c r="AC784" i="1"/>
  <c r="AC747" i="1"/>
  <c r="AD744" i="1"/>
  <c r="AC687" i="1"/>
  <c r="AG656" i="1"/>
  <c r="AC652" i="1"/>
  <c r="AI608" i="1"/>
  <c r="AJ608" i="1" s="1"/>
  <c r="AC607" i="1"/>
  <c r="AC1007" i="1"/>
  <c r="AC1010" i="1"/>
  <c r="AC1095" i="1"/>
  <c r="AC1112" i="1"/>
  <c r="AC1125" i="1"/>
  <c r="AD1166" i="1"/>
  <c r="AC948" i="1"/>
  <c r="AC1126" i="1"/>
  <c r="AC1128" i="1"/>
  <c r="AD1128" i="1" s="1"/>
  <c r="AC1146" i="1"/>
  <c r="AC1148" i="1"/>
  <c r="AC1164" i="1"/>
  <c r="AC1170" i="1"/>
  <c r="AI30" i="1"/>
  <c r="AJ30" i="1" s="1"/>
  <c r="AD30" i="1"/>
  <c r="AD179" i="1"/>
  <c r="AI179" i="1"/>
  <c r="AJ179" i="1" s="1"/>
  <c r="AA883" i="1"/>
  <c r="AG883" i="1"/>
  <c r="AI1137" i="1"/>
  <c r="AJ1137" i="1" s="1"/>
  <c r="AD1099" i="1"/>
  <c r="AI709" i="1"/>
  <c r="AJ709" i="1" s="1"/>
  <c r="AD169" i="1"/>
  <c r="AD162" i="1"/>
  <c r="AI162" i="1"/>
  <c r="AJ162" i="1" s="1"/>
  <c r="AI69" i="1"/>
  <c r="AJ69" i="1" s="1"/>
  <c r="AI116" i="1"/>
  <c r="AJ116" i="1" s="1"/>
  <c r="AD836" i="1"/>
  <c r="AD97" i="1"/>
  <c r="AI97" i="1"/>
  <c r="AJ97" i="1" s="1"/>
  <c r="AD58" i="1"/>
  <c r="AI58" i="1"/>
  <c r="AJ58" i="1" s="1"/>
  <c r="AI913" i="1"/>
  <c r="AJ913" i="1" s="1"/>
  <c r="AI873" i="1"/>
  <c r="AJ873" i="1" s="1"/>
  <c r="AG873" i="1"/>
  <c r="AI878" i="1"/>
  <c r="AJ878" i="1" s="1"/>
  <c r="AD878" i="1"/>
  <c r="AA835" i="1"/>
  <c r="AD887" i="1"/>
  <c r="AA816" i="1"/>
  <c r="AI816" i="1"/>
  <c r="AJ816" i="1" s="1"/>
  <c r="AA790" i="1"/>
  <c r="AG790" i="1"/>
  <c r="AG636" i="1"/>
  <c r="AI552" i="1"/>
  <c r="AJ552" i="1" s="1"/>
  <c r="AD552" i="1"/>
  <c r="AA884" i="1"/>
  <c r="AG884" i="1"/>
  <c r="AA663" i="1"/>
  <c r="AG663" i="1"/>
  <c r="AI597" i="1"/>
  <c r="AJ597" i="1" s="1"/>
  <c r="AG597" i="1"/>
  <c r="AD341" i="1"/>
  <c r="AI341" i="1"/>
  <c r="AJ341" i="1" s="1"/>
  <c r="AC865" i="1"/>
  <c r="AI807" i="1"/>
  <c r="AJ807" i="1" s="1"/>
  <c r="AD778" i="1"/>
  <c r="AI778" i="1"/>
  <c r="AJ778" i="1" s="1"/>
  <c r="AA739" i="1"/>
  <c r="AG626" i="1"/>
  <c r="AA626" i="1"/>
  <c r="AG782" i="1"/>
  <c r="AG857" i="1"/>
  <c r="AC811" i="1"/>
  <c r="AC682" i="1"/>
  <c r="AD671" i="1"/>
  <c r="AG669" i="1"/>
  <c r="AD658" i="1"/>
  <c r="AG654" i="1"/>
  <c r="AC628" i="1"/>
  <c r="AC752" i="1"/>
  <c r="AC722" i="1"/>
  <c r="AG685" i="1"/>
  <c r="AC667" i="1"/>
  <c r="AD667" i="1" s="1"/>
  <c r="AC643" i="1"/>
  <c r="AA950" i="1"/>
  <c r="AA965" i="1"/>
  <c r="AA970" i="1"/>
  <c r="AA1069" i="1"/>
  <c r="AA1077" i="1"/>
  <c r="AG1117" i="1"/>
  <c r="AA1117" i="1"/>
  <c r="AA1146" i="1"/>
  <c r="AG957" i="1"/>
  <c r="AC625" i="1"/>
  <c r="AC623" i="1"/>
  <c r="AA973" i="1"/>
  <c r="AA977" i="1"/>
  <c r="AA1006" i="1"/>
  <c r="AA1028" i="1"/>
  <c r="AA1090" i="1"/>
  <c r="AA1113" i="1"/>
  <c r="AA953" i="1"/>
  <c r="AA1134" i="1"/>
  <c r="AA1144" i="1"/>
  <c r="AA1102" i="1"/>
  <c r="AC929" i="1"/>
  <c r="AA990" i="1"/>
  <c r="AA996" i="1"/>
  <c r="AA999" i="1"/>
  <c r="AC1016" i="1"/>
  <c r="AA1035" i="1"/>
  <c r="AC1041" i="1"/>
  <c r="AA1047" i="1"/>
  <c r="AC1093" i="1"/>
  <c r="AC1103" i="1"/>
  <c r="AG1140" i="1"/>
  <c r="AC1157" i="1"/>
  <c r="AC1162" i="1"/>
  <c r="AA1083" i="1"/>
  <c r="AI1105" i="1"/>
  <c r="AJ1105" i="1" s="1"/>
  <c r="AC1109" i="1"/>
  <c r="AA1132" i="1"/>
  <c r="AC1139" i="1"/>
  <c r="AC1147" i="1"/>
  <c r="AA1157" i="1"/>
  <c r="AG837" i="1"/>
  <c r="AD1138" i="1"/>
  <c r="AI1138" i="1"/>
  <c r="AJ1138" i="1" s="1"/>
  <c r="AI1008" i="1"/>
  <c r="AJ1008" i="1" s="1"/>
  <c r="AD1014" i="1"/>
  <c r="AI1014" i="1"/>
  <c r="AJ1014" i="1" s="1"/>
  <c r="AI595" i="1"/>
  <c r="AJ595" i="1" s="1"/>
  <c r="AD591" i="1"/>
  <c r="AD1072" i="1"/>
  <c r="AI1072" i="1"/>
  <c r="AJ1072" i="1" s="1"/>
  <c r="AD175" i="1"/>
  <c r="AI225" i="1"/>
  <c r="AJ225" i="1" s="1"/>
  <c r="AD225" i="1"/>
  <c r="AI132" i="1"/>
  <c r="AJ132" i="1" s="1"/>
  <c r="AI1063" i="1"/>
  <c r="AJ1063" i="1" s="1"/>
  <c r="AD968" i="1"/>
  <c r="AD151" i="1"/>
  <c r="AI151" i="1"/>
  <c r="AJ151" i="1" s="1"/>
  <c r="AD705" i="1"/>
  <c r="AI384" i="1"/>
  <c r="AJ384" i="1" s="1"/>
  <c r="AD384" i="1"/>
  <c r="AD173" i="1"/>
  <c r="AI213" i="1"/>
  <c r="AJ213" i="1" s="1"/>
  <c r="AD176" i="1"/>
  <c r="AD400" i="1"/>
  <c r="AI355" i="1"/>
  <c r="AJ355" i="1" s="1"/>
  <c r="AD355" i="1"/>
  <c r="AD876" i="1"/>
  <c r="AA675" i="1"/>
  <c r="AG602" i="1"/>
  <c r="AI602" i="1"/>
  <c r="AJ602" i="1" s="1"/>
  <c r="AI780" i="1"/>
  <c r="AJ780" i="1" s="1"/>
  <c r="AC753" i="1"/>
  <c r="AD684" i="1"/>
  <c r="AA667" i="1"/>
  <c r="AA656" i="1"/>
  <c r="AA1087" i="1"/>
  <c r="AG1087" i="1"/>
  <c r="AG1159" i="1"/>
  <c r="AA1159" i="1"/>
  <c r="AA986" i="1"/>
  <c r="AG986" i="1"/>
  <c r="AG992" i="1"/>
  <c r="AA992" i="1"/>
  <c r="AA928" i="1"/>
  <c r="AA931" i="1"/>
  <c r="AA937" i="1"/>
  <c r="AA1170" i="1"/>
  <c r="AG1170" i="1"/>
  <c r="AA1099" i="1"/>
  <c r="AG1099" i="1"/>
  <c r="AA1153" i="1"/>
  <c r="AA837" i="1"/>
  <c r="AA1160" i="1"/>
  <c r="AA1115" i="1"/>
  <c r="AG1115" i="1"/>
  <c r="H1065" i="1"/>
  <c r="L1065" i="1" s="1"/>
  <c r="H688" i="1"/>
  <c r="L688" i="1" s="1"/>
  <c r="H373" i="1"/>
  <c r="L373" i="1" s="1"/>
  <c r="H408" i="1"/>
  <c r="L408" i="1" s="1"/>
  <c r="H788" i="1"/>
  <c r="L788" i="1" s="1"/>
  <c r="H15" i="1"/>
  <c r="L15" i="1" s="1"/>
  <c r="H684" i="1"/>
  <c r="L684" i="1" s="1"/>
  <c r="H383" i="1"/>
  <c r="L383" i="1" s="1"/>
  <c r="H591" i="1"/>
  <c r="L591" i="1" s="1"/>
  <c r="H898" i="1"/>
  <c r="L898" i="1" s="1"/>
  <c r="H11" i="1"/>
  <c r="L11" i="1" s="1"/>
  <c r="H678" i="1"/>
  <c r="L678" i="1" s="1"/>
  <c r="H686" i="1"/>
  <c r="L686" i="1" s="1"/>
  <c r="H864" i="1"/>
  <c r="L864" i="1" s="1"/>
  <c r="H212" i="1"/>
  <c r="L212" i="1" s="1"/>
  <c r="H649" i="1"/>
  <c r="L649" i="1" s="1"/>
  <c r="H492" i="1"/>
  <c r="L492" i="1" s="1"/>
  <c r="H264" i="1"/>
  <c r="L264" i="1" s="1"/>
  <c r="H368" i="1"/>
  <c r="L368" i="1" s="1"/>
  <c r="H921" i="1"/>
  <c r="L921" i="1" s="1"/>
  <c r="H1179" i="1"/>
  <c r="L1179" i="1" s="1"/>
  <c r="H687" i="1"/>
  <c r="L687" i="1" s="1"/>
  <c r="H675" i="1"/>
  <c r="L675" i="1" s="1"/>
  <c r="H880" i="1"/>
  <c r="L880" i="1" s="1"/>
  <c r="H472" i="1"/>
  <c r="L472" i="1" s="1"/>
  <c r="H709" i="1"/>
  <c r="L709" i="1" s="1"/>
  <c r="H370" i="1"/>
  <c r="L370" i="1" s="1"/>
  <c r="H248" i="1"/>
  <c r="L248" i="1" s="1"/>
  <c r="H942" i="1"/>
  <c r="L942" i="1" s="1"/>
  <c r="H960" i="1"/>
  <c r="L960" i="1" s="1"/>
  <c r="H1140" i="1"/>
  <c r="L1140" i="1" s="1"/>
  <c r="H819" i="1"/>
  <c r="L819" i="1" s="1"/>
  <c r="H448" i="1"/>
  <c r="L448" i="1" s="1"/>
  <c r="H49" i="1"/>
  <c r="L49" i="1" s="1"/>
  <c r="H451" i="1"/>
  <c r="L451" i="1" s="1"/>
  <c r="H642" i="1"/>
  <c r="L642" i="1" s="1"/>
  <c r="H666" i="1"/>
  <c r="L666" i="1" s="1"/>
  <c r="H541" i="1"/>
  <c r="L541" i="1" s="1"/>
  <c r="H1160" i="1"/>
  <c r="L1160" i="1" s="1"/>
  <c r="H939" i="1"/>
  <c r="L939" i="1" s="1"/>
  <c r="H96" i="1"/>
  <c r="L96" i="1" s="1"/>
  <c r="H314" i="1"/>
  <c r="L314" i="1" s="1"/>
  <c r="H58" i="1"/>
  <c r="L58" i="1" s="1"/>
  <c r="H926" i="1"/>
  <c r="L926" i="1" s="1"/>
  <c r="H31" i="1"/>
  <c r="L31" i="1" s="1"/>
  <c r="H51" i="1"/>
  <c r="L51" i="1" s="1"/>
  <c r="H1106" i="1"/>
  <c r="L1106" i="1" s="1"/>
  <c r="H503" i="1"/>
  <c r="L503" i="1" s="1"/>
  <c r="H46" i="1"/>
  <c r="L46" i="1" s="1"/>
  <c r="H457" i="1"/>
  <c r="L457" i="1" s="1"/>
  <c r="H830" i="1"/>
  <c r="L830" i="1" s="1"/>
  <c r="H182" i="1"/>
  <c r="L182" i="1" s="1"/>
  <c r="H195" i="1"/>
  <c r="L195" i="1" s="1"/>
  <c r="H775" i="1"/>
  <c r="L775" i="1" s="1"/>
  <c r="H278" i="1"/>
  <c r="L278" i="1" s="1"/>
  <c r="H995" i="1"/>
  <c r="L995" i="1" s="1"/>
  <c r="H764" i="1"/>
  <c r="L764" i="1" s="1"/>
  <c r="H888" i="1"/>
  <c r="L888" i="1" s="1"/>
  <c r="H53" i="1"/>
  <c r="L53" i="1" s="1"/>
  <c r="H456" i="1"/>
  <c r="L456" i="1" s="1"/>
  <c r="H99" i="1"/>
  <c r="L99" i="1" s="1"/>
  <c r="H737" i="1"/>
  <c r="L737" i="1" s="1"/>
  <c r="H239" i="1"/>
  <c r="L239" i="1" s="1"/>
  <c r="H772" i="1"/>
  <c r="L772" i="1" s="1"/>
  <c r="H553" i="1"/>
  <c r="L553" i="1" s="1"/>
  <c r="H934" i="1"/>
  <c r="L934" i="1" s="1"/>
  <c r="H599" i="1"/>
  <c r="L599" i="1" s="1"/>
  <c r="H1124" i="1"/>
  <c r="L1124" i="1" s="1"/>
  <c r="H1131" i="1"/>
  <c r="L1131" i="1" s="1"/>
  <c r="H417" i="1"/>
  <c r="L417" i="1" s="1"/>
  <c r="H763" i="1"/>
  <c r="L763" i="1" s="1"/>
  <c r="H87" i="1"/>
  <c r="L87" i="1" s="1"/>
  <c r="H839" i="1"/>
  <c r="L839" i="1" s="1"/>
  <c r="H724" i="1"/>
  <c r="L724" i="1" s="1"/>
  <c r="H628" i="1"/>
  <c r="L628" i="1" s="1"/>
  <c r="H1003" i="1"/>
  <c r="L1003" i="1" s="1"/>
  <c r="H619" i="1"/>
  <c r="L619" i="1" s="1"/>
  <c r="H590" i="1"/>
  <c r="L590" i="1" s="1"/>
  <c r="H753" i="1"/>
  <c r="L753" i="1" s="1"/>
  <c r="H23" i="1"/>
  <c r="L23" i="1" s="1"/>
  <c r="H255" i="1"/>
  <c r="L255" i="1" s="1"/>
  <c r="H903" i="1"/>
  <c r="L903" i="1" s="1"/>
  <c r="H35" i="1"/>
  <c r="L35" i="1" s="1"/>
  <c r="H433" i="1"/>
  <c r="L433" i="1" s="1"/>
  <c r="H109" i="1"/>
  <c r="L109" i="1" s="1"/>
  <c r="H734" i="1"/>
  <c r="L734" i="1" s="1"/>
  <c r="H412" i="1"/>
  <c r="L412" i="1" s="1"/>
  <c r="H90" i="1"/>
  <c r="L90" i="1" s="1"/>
  <c r="H378" i="1"/>
  <c r="L378" i="1" s="1"/>
  <c r="H738" i="1"/>
  <c r="L738" i="1" s="1"/>
  <c r="H1099" i="1"/>
  <c r="L1099" i="1" s="1"/>
  <c r="H1177" i="1"/>
  <c r="L1177" i="1" s="1"/>
  <c r="H767" i="1"/>
  <c r="L767" i="1" s="1"/>
  <c r="H874" i="1"/>
  <c r="L874" i="1" s="1"/>
  <c r="H906" i="1"/>
  <c r="L906" i="1" s="1"/>
  <c r="H620" i="1"/>
  <c r="L620" i="1" s="1"/>
  <c r="H178" i="1"/>
  <c r="L178" i="1" s="1"/>
  <c r="H85" i="1"/>
  <c r="L85" i="1" s="1"/>
  <c r="H840" i="1"/>
  <c r="L840" i="1" s="1"/>
  <c r="H345" i="1"/>
  <c r="L345" i="1" s="1"/>
  <c r="H171" i="1"/>
  <c r="L171" i="1" s="1"/>
  <c r="H303" i="1"/>
  <c r="L303" i="1" s="1"/>
  <c r="H84" i="1"/>
  <c r="L84" i="1" s="1"/>
  <c r="H232" i="1"/>
  <c r="L232" i="1" s="1"/>
  <c r="H490" i="1"/>
  <c r="L490" i="1" s="1"/>
  <c r="H1161" i="1"/>
  <c r="L1161" i="1" s="1"/>
  <c r="H647" i="1"/>
  <c r="L647" i="1" s="1"/>
  <c r="H603" i="1"/>
  <c r="L603" i="1" s="1"/>
  <c r="H543" i="1"/>
  <c r="L543" i="1" s="1"/>
  <c r="H174" i="1"/>
  <c r="L174" i="1" s="1"/>
  <c r="H913" i="1"/>
  <c r="L913" i="1" s="1"/>
  <c r="H644" i="1"/>
  <c r="L644" i="1" s="1"/>
  <c r="H890" i="1"/>
  <c r="L890" i="1" s="1"/>
  <c r="H273" i="1"/>
  <c r="L273" i="1" s="1"/>
  <c r="H379" i="1"/>
  <c r="L379" i="1" s="1"/>
  <c r="H658" i="1"/>
  <c r="L658" i="1" s="1"/>
  <c r="H861" i="1"/>
  <c r="L861" i="1" s="1"/>
  <c r="H733" i="1"/>
  <c r="L733" i="1" s="1"/>
  <c r="H783" i="1"/>
  <c r="L783" i="1" s="1"/>
  <c r="H120" i="1"/>
  <c r="L120" i="1" s="1"/>
  <c r="H660" i="1"/>
  <c r="L660" i="1" s="1"/>
  <c r="H551" i="1"/>
  <c r="L551" i="1" s="1"/>
  <c r="H969" i="1"/>
  <c r="L969" i="1" s="1"/>
  <c r="H288" i="1"/>
  <c r="L288" i="1" s="1"/>
  <c r="H673" i="1"/>
  <c r="L673" i="1" s="1"/>
  <c r="H322" i="1"/>
  <c r="L322" i="1" s="1"/>
  <c r="H337" i="1"/>
  <c r="L337" i="1" s="1"/>
  <c r="H608" i="1"/>
  <c r="L608" i="1" s="1"/>
  <c r="H1000" i="1"/>
  <c r="L1000" i="1" s="1"/>
  <c r="H340" i="1"/>
  <c r="L340" i="1" s="1"/>
  <c r="H444" i="1"/>
  <c r="L444" i="1" s="1"/>
  <c r="H414" i="1"/>
  <c r="L414" i="1" s="1"/>
  <c r="H1051" i="1"/>
  <c r="L1051" i="1" s="1"/>
  <c r="H570" i="1"/>
  <c r="L570" i="1" s="1"/>
  <c r="H988" i="1"/>
  <c r="L988" i="1" s="1"/>
  <c r="H1055" i="1"/>
  <c r="L1055" i="1" s="1"/>
  <c r="H992" i="1"/>
  <c r="L992" i="1" s="1"/>
  <c r="H127" i="1"/>
  <c r="L127" i="1" s="1"/>
  <c r="H804" i="1"/>
  <c r="L804" i="1" s="1"/>
  <c r="H595" i="1"/>
  <c r="L595" i="1" s="1"/>
  <c r="H883" i="1"/>
  <c r="L883" i="1" s="1"/>
  <c r="H325" i="1"/>
  <c r="L325" i="1" s="1"/>
  <c r="H146" i="1"/>
  <c r="L146" i="1" s="1"/>
  <c r="H714" i="1"/>
  <c r="L714" i="1" s="1"/>
  <c r="H347" i="1"/>
  <c r="L347" i="1" s="1"/>
  <c r="H910" i="1"/>
  <c r="L910" i="1" s="1"/>
  <c r="H80" i="1"/>
  <c r="L80" i="1" s="1"/>
  <c r="H220" i="1"/>
  <c r="L220" i="1" s="1"/>
  <c r="H549" i="1"/>
  <c r="L549" i="1" s="1"/>
  <c r="H157" i="1"/>
  <c r="L157" i="1" s="1"/>
  <c r="H744" i="1"/>
  <c r="L744" i="1" s="1"/>
  <c r="H403" i="1"/>
  <c r="L403" i="1" s="1"/>
  <c r="H265" i="1"/>
  <c r="L265" i="1" s="1"/>
  <c r="H487" i="1"/>
  <c r="L487" i="1" s="1"/>
  <c r="H901" i="1"/>
  <c r="L901" i="1" s="1"/>
  <c r="H300" i="1"/>
  <c r="L300" i="1" s="1"/>
  <c r="H261" i="1"/>
  <c r="L261" i="1" s="1"/>
  <c r="H518" i="1"/>
  <c r="L518" i="1" s="1"/>
  <c r="H520" i="1"/>
  <c r="L520" i="1" s="1"/>
  <c r="H997" i="1"/>
  <c r="L997" i="1" s="1"/>
  <c r="H697" i="1"/>
  <c r="L697" i="1" s="1"/>
  <c r="H713" i="1"/>
  <c r="L713" i="1" s="1"/>
  <c r="H254" i="1"/>
  <c r="L254" i="1" s="1"/>
  <c r="H213" i="1"/>
  <c r="L213" i="1" s="1"/>
  <c r="H86" i="1"/>
  <c r="L86" i="1" s="1"/>
  <c r="H636" i="1"/>
  <c r="L636" i="1" s="1"/>
  <c r="H1078" i="1"/>
  <c r="L1078" i="1" s="1"/>
  <c r="H225" i="1"/>
  <c r="L225" i="1" s="1"/>
  <c r="H422" i="1"/>
  <c r="L422" i="1" s="1"/>
  <c r="H579" i="1"/>
  <c r="L579" i="1" s="1"/>
  <c r="H381" i="1"/>
  <c r="L381" i="1" s="1"/>
  <c r="H128" i="1"/>
  <c r="L128" i="1" s="1"/>
  <c r="H1110" i="1"/>
  <c r="L1110" i="1" s="1"/>
  <c r="H91" i="1"/>
  <c r="L91" i="1" s="1"/>
  <c r="H847" i="1"/>
  <c r="L847" i="1" s="1"/>
  <c r="H204" i="1"/>
  <c r="L204" i="1" s="1"/>
  <c r="H1122" i="1"/>
  <c r="L1122" i="1" s="1"/>
  <c r="H231" i="1"/>
  <c r="L231" i="1" s="1"/>
  <c r="H1059" i="1"/>
  <c r="L1059" i="1" s="1"/>
  <c r="H1086" i="1"/>
  <c r="L1086" i="1" s="1"/>
  <c r="H1006" i="1"/>
  <c r="L1006" i="1" s="1"/>
  <c r="H569" i="1"/>
  <c r="L569" i="1" s="1"/>
  <c r="H791" i="1"/>
  <c r="L791" i="1" s="1"/>
  <c r="H761" i="1"/>
  <c r="L761" i="1" s="1"/>
  <c r="H752" i="1"/>
  <c r="L752" i="1" s="1"/>
  <c r="H895" i="1"/>
  <c r="L895" i="1" s="1"/>
  <c r="H826" i="1"/>
  <c r="L826" i="1" s="1"/>
  <c r="H140" i="1"/>
  <c r="L140" i="1" s="1"/>
  <c r="H69" i="1"/>
  <c r="L69" i="1" s="1"/>
  <c r="H489" i="1"/>
  <c r="L489" i="1" s="1"/>
  <c r="H56" i="1"/>
  <c r="L56" i="1" s="1"/>
  <c r="H344" i="1"/>
  <c r="L344" i="1" s="1"/>
  <c r="H985" i="1"/>
  <c r="L985" i="1" s="1"/>
  <c r="H126" i="1"/>
  <c r="L126" i="1" s="1"/>
  <c r="H243" i="1"/>
  <c r="L243" i="1" s="1"/>
  <c r="H158" i="1"/>
  <c r="L158" i="1" s="1"/>
  <c r="H527" i="1"/>
  <c r="L527" i="1" s="1"/>
  <c r="H485" i="1"/>
  <c r="L485" i="1" s="1"/>
  <c r="H1130" i="1"/>
  <c r="L1130" i="1" s="1"/>
  <c r="H815" i="1"/>
  <c r="L815" i="1" s="1"/>
  <c r="H875" i="1"/>
  <c r="L875" i="1" s="1"/>
  <c r="H39" i="1"/>
  <c r="L39" i="1" s="1"/>
  <c r="H240" i="1"/>
  <c r="L240" i="1" s="1"/>
  <c r="H137" i="1"/>
  <c r="L137" i="1" s="1"/>
  <c r="H98" i="1"/>
  <c r="L98" i="1" s="1"/>
  <c r="H938" i="1"/>
  <c r="L938" i="1" s="1"/>
  <c r="H810" i="1"/>
  <c r="L810" i="1" s="1"/>
  <c r="H228" i="1"/>
  <c r="L228" i="1" s="1"/>
  <c r="H312" i="1"/>
  <c r="L312" i="1" s="1"/>
  <c r="H241" i="1"/>
  <c r="L241" i="1" s="1"/>
  <c r="H495" i="1"/>
  <c r="L495" i="1" s="1"/>
  <c r="H172" i="1"/>
  <c r="L172" i="1" s="1"/>
  <c r="H1060" i="1"/>
  <c r="L1060" i="1" s="1"/>
  <c r="H803" i="1"/>
  <c r="L803" i="1" s="1"/>
  <c r="H907" i="1"/>
  <c r="L907" i="1" s="1"/>
  <c r="H153" i="1"/>
  <c r="L153" i="1" s="1"/>
  <c r="H50" i="1"/>
  <c r="L50" i="1" s="1"/>
  <c r="H37" i="1"/>
  <c r="L37" i="1" s="1"/>
  <c r="H465" i="1"/>
  <c r="L465" i="1" s="1"/>
  <c r="H682" i="1"/>
  <c r="L682" i="1" s="1"/>
  <c r="H871" i="1"/>
  <c r="L871" i="1" s="1"/>
  <c r="H1050" i="1"/>
  <c r="L1050" i="1" s="1"/>
  <c r="H359" i="1"/>
  <c r="L359" i="1" s="1"/>
  <c r="H443" i="1"/>
  <c r="L443" i="1" s="1"/>
  <c r="H766" i="1"/>
  <c r="L766" i="1" s="1"/>
  <c r="H423" i="1"/>
  <c r="L423" i="1" s="1"/>
  <c r="H387" i="1"/>
  <c r="L387" i="1" s="1"/>
  <c r="H481" i="1"/>
  <c r="L481" i="1" s="1"/>
  <c r="H609" i="1"/>
  <c r="L609" i="1" s="1"/>
  <c r="H1057" i="1"/>
  <c r="L1057" i="1" s="1"/>
  <c r="H669" i="1"/>
  <c r="L669" i="1" s="1"/>
  <c r="H596" i="1"/>
  <c r="L596" i="1" s="1"/>
  <c r="H598" i="1"/>
  <c r="L598" i="1" s="1"/>
  <c r="H523" i="1"/>
  <c r="L523" i="1" s="1"/>
  <c r="H1001" i="1"/>
  <c r="L1001" i="1" s="1"/>
  <c r="H161" i="1"/>
  <c r="L161" i="1" s="1"/>
  <c r="H73" i="1"/>
  <c r="L73" i="1" s="1"/>
  <c r="H996" i="1"/>
  <c r="L996" i="1" s="1"/>
  <c r="H1153" i="1"/>
  <c r="L1153" i="1" s="1"/>
  <c r="H290" i="1"/>
  <c r="L290" i="1" s="1"/>
  <c r="H1067" i="1"/>
  <c r="L1067" i="1" s="1"/>
  <c r="H1176" i="1"/>
  <c r="L1176" i="1" s="1"/>
  <c r="H680" i="1"/>
  <c r="L680" i="1" s="1"/>
  <c r="H302" i="1"/>
  <c r="L302" i="1" s="1"/>
  <c r="H587" i="1"/>
  <c r="L587" i="1" s="1"/>
  <c r="H780" i="1"/>
  <c r="L780" i="1" s="1"/>
  <c r="H891" i="1"/>
  <c r="L891" i="1" s="1"/>
  <c r="H768" i="1"/>
  <c r="L768" i="1" s="1"/>
  <c r="H560" i="1"/>
  <c r="L560" i="1" s="1"/>
  <c r="H770" i="1"/>
  <c r="L770" i="1" s="1"/>
  <c r="H624" i="1"/>
  <c r="L624" i="1" s="1"/>
  <c r="H529" i="1"/>
  <c r="L529" i="1" s="1"/>
  <c r="H428" i="1"/>
  <c r="L428" i="1" s="1"/>
  <c r="H425" i="1"/>
  <c r="L425" i="1" s="1"/>
  <c r="H792" i="1"/>
  <c r="L792" i="1" s="1"/>
  <c r="H399" i="1"/>
  <c r="L399" i="1" s="1"/>
  <c r="H68" i="1"/>
  <c r="L68" i="1" s="1"/>
  <c r="H103" i="1"/>
  <c r="L103" i="1" s="1"/>
  <c r="H286" i="1"/>
  <c r="L286" i="1" s="1"/>
  <c r="H104" i="1"/>
  <c r="L104" i="1" s="1"/>
  <c r="H661" i="1"/>
  <c r="L661" i="1" s="1"/>
  <c r="H183" i="1"/>
  <c r="L183" i="1" s="1"/>
  <c r="H594" i="1"/>
  <c r="L594" i="1" s="1"/>
  <c r="H364" i="1"/>
  <c r="L364" i="1" s="1"/>
  <c r="H963" i="1"/>
  <c r="L963" i="1" s="1"/>
  <c r="H878" i="1"/>
  <c r="L878" i="1" s="1"/>
  <c r="H727" i="1"/>
  <c r="L727" i="1" s="1"/>
  <c r="H905" i="1"/>
  <c r="L905" i="1" s="1"/>
  <c r="H863" i="1"/>
  <c r="L863" i="1" s="1"/>
  <c r="H483" i="1"/>
  <c r="L483" i="1" s="1"/>
  <c r="H234" i="1"/>
  <c r="L234" i="1" s="1"/>
  <c r="H712" i="1"/>
  <c r="L712" i="1" s="1"/>
  <c r="H441" i="1"/>
  <c r="L441" i="1" s="1"/>
  <c r="H447" i="1"/>
  <c r="L447" i="1" s="1"/>
  <c r="H1037" i="1"/>
  <c r="L1037" i="1" s="1"/>
  <c r="H881" i="1"/>
  <c r="L881" i="1" s="1"/>
  <c r="H331" i="1"/>
  <c r="L331" i="1" s="1"/>
  <c r="H43" i="1"/>
  <c r="L43" i="1" s="1"/>
  <c r="H654" i="1"/>
  <c r="L654" i="1" s="1"/>
  <c r="H588" i="1"/>
  <c r="L588" i="1" s="1"/>
  <c r="H235" i="1"/>
  <c r="L235" i="1" s="1"/>
  <c r="H416" i="1"/>
  <c r="L416" i="1" s="1"/>
  <c r="H582" i="1"/>
  <c r="L582" i="1" s="1"/>
  <c r="H949" i="1"/>
  <c r="L949" i="1" s="1"/>
  <c r="H583" i="1"/>
  <c r="L583" i="1" s="1"/>
  <c r="H689" i="1"/>
  <c r="L689" i="1" s="1"/>
  <c r="H813" i="1"/>
  <c r="L813" i="1" s="1"/>
  <c r="H807" i="1"/>
  <c r="L807" i="1" s="1"/>
  <c r="H486" i="1"/>
  <c r="L486" i="1" s="1"/>
  <c r="H114" i="1"/>
  <c r="L114" i="1" s="1"/>
  <c r="H873" i="1"/>
  <c r="L873" i="1" s="1"/>
  <c r="H773" i="1"/>
  <c r="L773" i="1" s="1"/>
  <c r="H567" i="1"/>
  <c r="L567" i="1" s="1"/>
  <c r="H637" i="1"/>
  <c r="L637" i="1" s="1"/>
  <c r="H352" i="1"/>
  <c r="L352" i="1" s="1"/>
  <c r="H911" i="1"/>
  <c r="L911" i="1" s="1"/>
  <c r="H1157" i="1"/>
  <c r="L1157" i="1" s="1"/>
  <c r="H89" i="1"/>
  <c r="L89" i="1" s="1"/>
  <c r="H179" i="1"/>
  <c r="L179" i="1" s="1"/>
  <c r="H801" i="1"/>
  <c r="L801" i="1" s="1"/>
  <c r="H361" i="1"/>
  <c r="L361" i="1" s="1"/>
  <c r="H710" i="1"/>
  <c r="L710" i="1" s="1"/>
  <c r="H568" i="1"/>
  <c r="L568" i="1" s="1"/>
  <c r="H838" i="1"/>
  <c r="L838" i="1" s="1"/>
  <c r="H769" i="1"/>
  <c r="L769" i="1" s="1"/>
  <c r="H186" i="1"/>
  <c r="L186" i="1" s="1"/>
  <c r="H1034" i="1"/>
  <c r="L1034" i="1" s="1"/>
  <c r="H1174" i="1"/>
  <c r="L1174" i="1" s="1"/>
  <c r="H134" i="1"/>
  <c r="L134" i="1" s="1"/>
  <c r="H668" i="1"/>
  <c r="L668" i="1" s="1"/>
  <c r="H57" i="1"/>
  <c r="L57" i="1" s="1"/>
  <c r="H334" i="1"/>
  <c r="L334" i="1" s="1"/>
  <c r="H916" i="1"/>
  <c r="L916" i="1" s="1"/>
  <c r="H1014" i="1"/>
  <c r="L1014" i="1" s="1"/>
  <c r="H329" i="1"/>
  <c r="L329" i="1" s="1"/>
  <c r="H339" i="1"/>
  <c r="L339" i="1" s="1"/>
  <c r="H612" i="1"/>
  <c r="L612" i="1" s="1"/>
  <c r="H1023" i="1"/>
  <c r="L1023" i="1" s="1"/>
  <c r="H1136" i="1"/>
  <c r="L1136" i="1" s="1"/>
  <c r="H1095" i="1"/>
  <c r="L1095" i="1" s="1"/>
  <c r="H607" i="1"/>
  <c r="L607" i="1" s="1"/>
  <c r="H937" i="1"/>
  <c r="L937" i="1" s="1"/>
  <c r="H440" i="1"/>
  <c r="L440" i="1" s="1"/>
  <c r="H116" i="1"/>
  <c r="L116" i="1" s="1"/>
  <c r="H28" i="1"/>
  <c r="L28" i="1" s="1"/>
  <c r="H879" i="1"/>
  <c r="L879" i="1" s="1"/>
  <c r="H685" i="1"/>
  <c r="L685" i="1" s="1"/>
  <c r="H806" i="1"/>
  <c r="L806" i="1" s="1"/>
  <c r="H787" i="1"/>
  <c r="L787" i="1" s="1"/>
  <c r="H846" i="1"/>
  <c r="L846" i="1" s="1"/>
  <c r="H375" i="1"/>
  <c r="L375" i="1" s="1"/>
  <c r="H509" i="1"/>
  <c r="L509" i="1" s="1"/>
  <c r="H445" i="1"/>
  <c r="L445" i="1" s="1"/>
  <c r="H298" i="1"/>
  <c r="L298" i="1" s="1"/>
  <c r="H564" i="1"/>
  <c r="L564" i="1" s="1"/>
  <c r="H534" i="1"/>
  <c r="L534" i="1" s="1"/>
  <c r="H181" i="1"/>
  <c r="L181" i="1" s="1"/>
  <c r="H67" i="1"/>
  <c r="L67" i="1" s="1"/>
  <c r="H20" i="1"/>
  <c r="L20" i="1" s="1"/>
  <c r="H676" i="1"/>
  <c r="L676" i="1" s="1"/>
  <c r="H299" i="1"/>
  <c r="L299" i="1" s="1"/>
  <c r="H452" i="1"/>
  <c r="L452" i="1" s="1"/>
  <c r="H544" i="1"/>
  <c r="L544" i="1" s="1"/>
  <c r="H1013" i="1"/>
  <c r="L1013" i="1" s="1"/>
  <c r="H16" i="1"/>
  <c r="L16" i="1" s="1"/>
  <c r="H214" i="1"/>
  <c r="L214" i="1" s="1"/>
  <c r="H191" i="1"/>
  <c r="L191" i="1" s="1"/>
  <c r="H627" i="1"/>
  <c r="L627" i="1" s="1"/>
  <c r="H466" i="1"/>
  <c r="L466" i="1" s="1"/>
  <c r="H353" i="1"/>
  <c r="L353" i="1" s="1"/>
  <c r="H130" i="1"/>
  <c r="L130" i="1" s="1"/>
  <c r="H499" i="1"/>
  <c r="L499" i="1" s="1"/>
  <c r="H266" i="1"/>
  <c r="L266" i="1" s="1"/>
  <c r="H1045" i="1"/>
  <c r="L1045" i="1" s="1"/>
  <c r="H531" i="1"/>
  <c r="L531" i="1" s="1"/>
  <c r="H630" i="1"/>
  <c r="L630" i="1" s="1"/>
  <c r="H332" i="1"/>
  <c r="L332" i="1" s="1"/>
  <c r="H894" i="1"/>
  <c r="L894" i="1" s="1"/>
  <c r="H794" i="1"/>
  <c r="L794" i="1" s="1"/>
  <c r="H469" i="1"/>
  <c r="L469" i="1" s="1"/>
  <c r="H135" i="1"/>
  <c r="L135" i="1" s="1"/>
  <c r="H184" i="1"/>
  <c r="L184" i="1" s="1"/>
  <c r="H657" i="1"/>
  <c r="L657" i="1" s="1"/>
  <c r="H206" i="1"/>
  <c r="L206" i="1" s="1"/>
  <c r="H790" i="1"/>
  <c r="L790" i="1" s="1"/>
  <c r="H510" i="1"/>
  <c r="L510" i="1" s="1"/>
  <c r="H1069" i="1"/>
  <c r="L1069" i="1" s="1"/>
  <c r="H600" i="1"/>
  <c r="L600" i="1" s="1"/>
  <c r="H536" i="1"/>
  <c r="L536" i="1" s="1"/>
  <c r="H506" i="1"/>
  <c r="L506" i="1" s="1"/>
  <c r="H107" i="1"/>
  <c r="L107" i="1" s="1"/>
  <c r="H18" i="1"/>
  <c r="L18" i="1" s="1"/>
  <c r="H110" i="1"/>
  <c r="L110" i="1" s="1"/>
  <c r="H758" i="1"/>
  <c r="L758" i="1" s="1"/>
  <c r="H664" i="1"/>
  <c r="L664" i="1" s="1"/>
  <c r="H613" i="1"/>
  <c r="L613" i="1" s="1"/>
  <c r="H281" i="1"/>
  <c r="L281" i="1" s="1"/>
  <c r="H326" i="1"/>
  <c r="L326" i="1" s="1"/>
  <c r="H557" i="1"/>
  <c r="L557" i="1" s="1"/>
  <c r="H1018" i="1"/>
  <c r="L1018" i="1" s="1"/>
  <c r="H834" i="1"/>
  <c r="L834" i="1" s="1"/>
  <c r="H198" i="1"/>
  <c r="L198" i="1" s="1"/>
  <c r="H716" i="1"/>
  <c r="L716" i="1" s="1"/>
  <c r="H646" i="1"/>
  <c r="L646" i="1" s="1"/>
  <c r="H757" i="1"/>
  <c r="L757" i="1" s="1"/>
  <c r="H396" i="1"/>
  <c r="L396" i="1" s="1"/>
  <c r="H75" i="1"/>
  <c r="L75" i="1" s="1"/>
  <c r="H25" i="1"/>
  <c r="L25" i="1" s="1"/>
  <c r="H65" i="1"/>
  <c r="L65" i="1" s="1"/>
  <c r="H139" i="1"/>
  <c r="L139" i="1" s="1"/>
  <c r="H233" i="1"/>
  <c r="L233" i="1" s="1"/>
  <c r="H276" i="1"/>
  <c r="L276" i="1" s="1"/>
  <c r="H528" i="1"/>
  <c r="L528" i="1" s="1"/>
  <c r="H522" i="1"/>
  <c r="L522" i="1" s="1"/>
  <c r="H401" i="1"/>
  <c r="L401" i="1" s="1"/>
  <c r="H986" i="1"/>
  <c r="L986" i="1" s="1"/>
  <c r="H17" i="1"/>
  <c r="L17" i="1" s="1"/>
  <c r="H592" i="1"/>
  <c r="L592" i="1" s="1"/>
  <c r="H295" i="1"/>
  <c r="L295" i="1" s="1"/>
  <c r="H797" i="1"/>
  <c r="L797" i="1" s="1"/>
  <c r="H210" i="1"/>
  <c r="L210" i="1" s="1"/>
  <c r="H196" i="1"/>
  <c r="L196" i="1" s="1"/>
  <c r="H537" i="1"/>
  <c r="L537" i="1" s="1"/>
  <c r="H482" i="1"/>
  <c r="L482" i="1" s="1"/>
  <c r="H650" i="1"/>
  <c r="L650" i="1" s="1"/>
  <c r="H343" i="1"/>
  <c r="L343" i="1" s="1"/>
  <c r="H555" i="1"/>
  <c r="L555" i="1" s="1"/>
  <c r="H142" i="1"/>
  <c r="L142" i="1" s="1"/>
  <c r="H38" i="1"/>
  <c r="L38" i="1" s="1"/>
  <c r="H1125" i="1"/>
  <c r="L1125" i="1" s="1"/>
  <c r="H641" i="1"/>
  <c r="L641" i="1" s="1"/>
  <c r="H309" i="1"/>
  <c r="L309" i="1" s="1"/>
  <c r="H493" i="1"/>
  <c r="L493" i="1" s="1"/>
  <c r="H165" i="1"/>
  <c r="L165" i="1" s="1"/>
  <c r="H556" i="1"/>
  <c r="L556" i="1" s="1"/>
  <c r="H670" i="1"/>
  <c r="L670" i="1" s="1"/>
  <c r="H841" i="1"/>
  <c r="L841" i="1" s="1"/>
  <c r="H970" i="1"/>
  <c r="L970" i="1" s="1"/>
  <c r="H1076" i="1"/>
  <c r="L1076" i="1" s="1"/>
  <c r="H473" i="1"/>
  <c r="L473" i="1" s="1"/>
  <c r="H113" i="1"/>
  <c r="L113" i="1" s="1"/>
  <c r="H961" i="1"/>
  <c r="L961" i="1" s="1"/>
  <c r="H1026" i="1"/>
  <c r="L1026" i="1" s="1"/>
  <c r="H1102" i="1"/>
  <c r="L1102" i="1" s="1"/>
  <c r="H1064" i="1"/>
  <c r="L1064" i="1" s="1"/>
  <c r="H1132" i="1"/>
  <c r="L1132" i="1" s="1"/>
  <c r="H977" i="1"/>
  <c r="L977" i="1" s="1"/>
  <c r="H777" i="1"/>
  <c r="L777" i="1" s="1"/>
  <c r="H1056" i="1"/>
  <c r="L1056" i="1" s="1"/>
  <c r="H1012" i="1"/>
  <c r="L1012" i="1" s="1"/>
  <c r="H967" i="1"/>
  <c r="L967" i="1" s="1"/>
  <c r="H909" i="1"/>
  <c r="L909" i="1" s="1"/>
  <c r="H271" i="1"/>
  <c r="L271" i="1" s="1"/>
  <c r="H467" i="1"/>
  <c r="L467" i="1" s="1"/>
  <c r="H1145" i="1"/>
  <c r="L1145" i="1" s="1"/>
  <c r="H1120" i="1"/>
  <c r="L1120" i="1" s="1"/>
  <c r="H1098" i="1"/>
  <c r="L1098" i="1" s="1"/>
  <c r="H1080" i="1"/>
  <c r="L1080" i="1" s="1"/>
  <c r="H1062" i="1"/>
  <c r="L1062" i="1" s="1"/>
  <c r="H1169" i="1"/>
  <c r="L1169" i="1" s="1"/>
  <c r="H1143" i="1"/>
  <c r="L1143" i="1" s="1"/>
  <c r="H1118" i="1"/>
  <c r="L1118" i="1" s="1"/>
  <c r="H1092" i="1"/>
  <c r="L1092" i="1" s="1"/>
  <c r="H1068" i="1"/>
  <c r="L1068" i="1" s="1"/>
  <c r="H1053" i="1"/>
  <c r="L1053" i="1" s="1"/>
  <c r="H1033" i="1"/>
  <c r="L1033" i="1" s="1"/>
  <c r="H1011" i="1"/>
  <c r="L1011" i="1" s="1"/>
  <c r="H991" i="1"/>
  <c r="L991" i="1" s="1"/>
  <c r="H972" i="1"/>
  <c r="L972" i="1" s="1"/>
  <c r="H945" i="1"/>
  <c r="L945" i="1" s="1"/>
  <c r="H923" i="1"/>
  <c r="L923" i="1" s="1"/>
  <c r="H83" i="1"/>
  <c r="L83" i="1" s="1"/>
  <c r="H270" i="1"/>
  <c r="L270" i="1" s="1"/>
  <c r="H798" i="1"/>
  <c r="L798" i="1" s="1"/>
  <c r="H442" i="1"/>
  <c r="L442" i="1" s="1"/>
  <c r="H471" i="1"/>
  <c r="L471" i="1" s="1"/>
  <c r="H515" i="1"/>
  <c r="L515" i="1" s="1"/>
  <c r="H249" i="1"/>
  <c r="L249" i="1" s="1"/>
  <c r="H786" i="1"/>
  <c r="L786" i="1" s="1"/>
  <c r="H355" i="1"/>
  <c r="L355" i="1" s="1"/>
  <c r="H1164" i="1"/>
  <c r="L1164" i="1" s="1"/>
  <c r="H1126" i="1"/>
  <c r="L1126" i="1" s="1"/>
  <c r="H1103" i="1"/>
  <c r="L1103" i="1" s="1"/>
  <c r="H1066" i="1"/>
  <c r="L1066" i="1" s="1"/>
  <c r="H1031" i="1"/>
  <c r="L1031" i="1" s="1"/>
  <c r="H34" i="1"/>
  <c r="L34" i="1" s="1"/>
  <c r="H984" i="1"/>
  <c r="L984" i="1" s="1"/>
  <c r="H950" i="1"/>
  <c r="L950" i="1" s="1"/>
  <c r="H927" i="1"/>
  <c r="L927" i="1" s="1"/>
  <c r="H308" i="1"/>
  <c r="L308" i="1" s="1"/>
  <c r="H95" i="1"/>
  <c r="L95" i="1" s="1"/>
  <c r="H732" i="1"/>
  <c r="L732" i="1" s="1"/>
  <c r="H335" i="1"/>
  <c r="L335" i="1" s="1"/>
  <c r="H545" i="1"/>
  <c r="L545" i="1" s="1"/>
  <c r="H538" i="1"/>
  <c r="L538" i="1" s="1"/>
  <c r="H413" i="1"/>
  <c r="L413" i="1" s="1"/>
  <c r="H369" i="1"/>
  <c r="L369" i="1" s="1"/>
  <c r="H459" i="1"/>
  <c r="L459" i="1" s="1"/>
  <c r="H106" i="1"/>
  <c r="L106" i="1" s="1"/>
  <c r="H749" i="1"/>
  <c r="L749" i="1" s="1"/>
  <c r="H357" i="1"/>
  <c r="L357" i="1" s="1"/>
  <c r="H377" i="1"/>
  <c r="L377" i="1" s="1"/>
  <c r="H461" i="1"/>
  <c r="L461" i="1" s="1"/>
  <c r="H111" i="1"/>
  <c r="L111" i="1" s="1"/>
  <c r="H131" i="1"/>
  <c r="L131" i="1" s="1"/>
  <c r="H573" i="1"/>
  <c r="L573" i="1" s="1"/>
  <c r="H723" i="1"/>
  <c r="L723" i="1" s="1"/>
  <c r="H97" i="1"/>
  <c r="L97" i="1" s="1"/>
  <c r="H59" i="1"/>
  <c r="L59" i="1" s="1"/>
  <c r="H152" i="1"/>
  <c r="L152" i="1" s="1"/>
  <c r="H539" i="1"/>
  <c r="L539" i="1" s="1"/>
  <c r="H784" i="1"/>
  <c r="L784" i="1" s="1"/>
  <c r="H27" i="1"/>
  <c r="L27" i="1" s="1"/>
  <c r="H633" i="1"/>
  <c r="L633" i="1" s="1"/>
  <c r="H1144" i="1"/>
  <c r="L1144" i="1" s="1"/>
  <c r="H1123" i="1"/>
  <c r="L1123" i="1" s="1"/>
  <c r="H1089" i="1"/>
  <c r="L1089" i="1" s="1"/>
  <c r="H1036" i="1"/>
  <c r="L1036" i="1" s="1"/>
  <c r="H1015" i="1"/>
  <c r="L1015" i="1" s="1"/>
  <c r="H982" i="1"/>
  <c r="L982" i="1" s="1"/>
  <c r="H951" i="1"/>
  <c r="L951" i="1" s="1"/>
  <c r="H922" i="1"/>
  <c r="L922" i="1" s="1"/>
  <c r="H218" i="1"/>
  <c r="L218" i="1" s="1"/>
  <c r="H740" i="1"/>
  <c r="L740" i="1" s="1"/>
  <c r="H371" i="1"/>
  <c r="L371" i="1" s="1"/>
  <c r="H504" i="1"/>
  <c r="L504" i="1" s="1"/>
  <c r="H679" i="1"/>
  <c r="L679" i="1" s="1"/>
  <c r="H559" i="1"/>
  <c r="L559" i="1" s="1"/>
  <c r="H129" i="1"/>
  <c r="L129" i="1" s="1"/>
  <c r="H513" i="1"/>
  <c r="L513" i="1" s="1"/>
  <c r="H616" i="1"/>
  <c r="L616" i="1" s="1"/>
  <c r="H470" i="1"/>
  <c r="L470" i="1" s="1"/>
  <c r="H1075" i="1"/>
  <c r="L1075" i="1" s="1"/>
  <c r="H1028" i="1"/>
  <c r="L1028" i="1" s="1"/>
  <c r="H948" i="1"/>
  <c r="L948" i="1" s="1"/>
  <c r="H29" i="1"/>
  <c r="L29" i="1" s="1"/>
  <c r="H867" i="1"/>
  <c r="L867" i="1" s="1"/>
  <c r="H1139" i="1"/>
  <c r="L1139" i="1" s="1"/>
  <c r="H1111" i="1"/>
  <c r="L1111" i="1" s="1"/>
  <c r="H1083" i="1"/>
  <c r="L1083" i="1" s="1"/>
  <c r="H1058" i="1"/>
  <c r="L1058" i="1" s="1"/>
  <c r="H1156" i="1"/>
  <c r="L1156" i="1" s="1"/>
  <c r="H1128" i="1"/>
  <c r="L1128" i="1" s="1"/>
  <c r="H1084" i="1"/>
  <c r="L1084" i="1" s="1"/>
  <c r="H1063" i="1"/>
  <c r="L1063" i="1" s="1"/>
  <c r="H1041" i="1"/>
  <c r="L1041" i="1" s="1"/>
  <c r="H1005" i="1"/>
  <c r="L1005" i="1" s="1"/>
  <c r="H981" i="1"/>
  <c r="L981" i="1" s="1"/>
  <c r="H953" i="1"/>
  <c r="L953" i="1" s="1"/>
  <c r="H920" i="1"/>
  <c r="L920" i="1" s="1"/>
  <c r="H292" i="1"/>
  <c r="L292" i="1" s="1"/>
  <c r="H715" i="1"/>
  <c r="L715" i="1" s="1"/>
  <c r="H167" i="1"/>
  <c r="L167" i="1" s="1"/>
  <c r="H398" i="1"/>
  <c r="L398" i="1" s="1"/>
  <c r="H674" i="1"/>
  <c r="L674" i="1" s="1"/>
  <c r="H855" i="1"/>
  <c r="L855" i="1" s="1"/>
  <c r="H164" i="1"/>
  <c r="L164" i="1" s="1"/>
  <c r="H1137" i="1"/>
  <c r="L1137" i="1" s="1"/>
  <c r="H1090" i="1"/>
  <c r="L1090" i="1" s="1"/>
  <c r="H1042" i="1"/>
  <c r="L1042" i="1" s="1"/>
  <c r="H1007" i="1"/>
  <c r="L1007" i="1" s="1"/>
  <c r="H976" i="1"/>
  <c r="L976" i="1" s="1"/>
  <c r="H941" i="1"/>
  <c r="L941" i="1" s="1"/>
  <c r="H912" i="1"/>
  <c r="L912" i="1" s="1"/>
  <c r="H12" i="1"/>
  <c r="L12" i="1" s="1"/>
  <c r="H318" i="1"/>
  <c r="L318" i="1" s="1"/>
  <c r="H342" i="1"/>
  <c r="L342" i="1" s="1"/>
  <c r="H584" i="1"/>
  <c r="L584" i="1" s="1"/>
  <c r="H530" i="1"/>
  <c r="L530" i="1" s="1"/>
  <c r="H263" i="1"/>
  <c r="L263" i="1" s="1"/>
  <c r="H677" i="1"/>
  <c r="L677" i="1" s="1"/>
  <c r="H739" i="1"/>
  <c r="L739" i="1" s="1"/>
  <c r="H330" i="1"/>
  <c r="L330" i="1" s="1"/>
  <c r="H558" i="1"/>
  <c r="L558" i="1" s="1"/>
  <c r="H540" i="1"/>
  <c r="L540" i="1" s="1"/>
  <c r="H468" i="1"/>
  <c r="L468" i="1" s="1"/>
  <c r="H427" i="1"/>
  <c r="L427" i="1" s="1"/>
  <c r="H244" i="1"/>
  <c r="L244" i="1" s="1"/>
  <c r="H742" i="1"/>
  <c r="L742" i="1" s="1"/>
  <c r="H580" i="1"/>
  <c r="L580" i="1" s="1"/>
  <c r="H426" i="1"/>
  <c r="L426" i="1" s="1"/>
  <c r="H690" i="1"/>
  <c r="L690" i="1" s="1"/>
  <c r="H1135" i="1"/>
  <c r="L1135" i="1" s="1"/>
  <c r="H1100" i="1"/>
  <c r="L1100" i="1" s="1"/>
  <c r="H1049" i="1"/>
  <c r="L1049" i="1" s="1"/>
  <c r="H1008" i="1"/>
  <c r="L1008" i="1" s="1"/>
  <c r="H968" i="1"/>
  <c r="L968" i="1" s="1"/>
  <c r="H925" i="1"/>
  <c r="L925" i="1" s="1"/>
  <c r="H280" i="1"/>
  <c r="L280" i="1" s="1"/>
  <c r="H638" i="1"/>
  <c r="L638" i="1" s="1"/>
  <c r="H432" i="1"/>
  <c r="L432" i="1" s="1"/>
  <c r="H406" i="1"/>
  <c r="L406" i="1" s="1"/>
  <c r="H202" i="1"/>
  <c r="L202" i="1" s="1"/>
  <c r="H454" i="1"/>
  <c r="L454" i="1" s="1"/>
  <c r="H671" i="1"/>
  <c r="L671" i="1" s="1"/>
  <c r="H832" i="1"/>
  <c r="L832" i="1" s="1"/>
  <c r="H208" i="1"/>
  <c r="L208" i="1" s="1"/>
  <c r="H169" i="1"/>
  <c r="L169" i="1" s="1"/>
  <c r="H514" i="1"/>
  <c r="L514" i="1" s="1"/>
  <c r="H617" i="1"/>
  <c r="L617" i="1" s="1"/>
  <c r="H623" i="1"/>
  <c r="L623" i="1" s="1"/>
  <c r="H653" i="1"/>
  <c r="L653" i="1" s="1"/>
  <c r="H886" i="1"/>
  <c r="L886" i="1" s="1"/>
  <c r="H64" i="1"/>
  <c r="L64" i="1" s="1"/>
  <c r="H252" i="1"/>
  <c r="L252" i="1" s="1"/>
  <c r="H205" i="1"/>
  <c r="L205" i="1" s="1"/>
  <c r="H464" i="1"/>
  <c r="L464" i="1" s="1"/>
  <c r="H605" i="1"/>
  <c r="L605" i="1" s="1"/>
  <c r="H610" i="1"/>
  <c r="L610" i="1" s="1"/>
  <c r="H108" i="1"/>
  <c r="L108" i="1" s="1"/>
  <c r="H338" i="1"/>
  <c r="L338" i="1" s="1"/>
  <c r="H585" i="1"/>
  <c r="L585" i="1" s="1"/>
  <c r="H704" i="1"/>
  <c r="L704" i="1" s="1"/>
  <c r="H102" i="1"/>
  <c r="L102" i="1" s="1"/>
  <c r="H71" i="1"/>
  <c r="L71" i="1" s="1"/>
  <c r="H147" i="1"/>
  <c r="L147" i="1" s="1"/>
  <c r="H237" i="1"/>
  <c r="L237" i="1" s="1"/>
  <c r="H703" i="1"/>
  <c r="L703" i="1" s="1"/>
  <c r="H242" i="1"/>
  <c r="L242" i="1" s="1"/>
  <c r="H313" i="1"/>
  <c r="L313" i="1" s="1"/>
  <c r="H162" i="1"/>
  <c r="L162" i="1" s="1"/>
  <c r="H1094" i="1"/>
  <c r="L1094" i="1" s="1"/>
  <c r="H1009" i="1"/>
  <c r="L1009" i="1" s="1"/>
  <c r="H956" i="1"/>
  <c r="L956" i="1" s="1"/>
  <c r="H259" i="1"/>
  <c r="L259" i="1" s="1"/>
  <c r="H828" i="1"/>
  <c r="L828" i="1" s="1"/>
  <c r="H563" i="1"/>
  <c r="L563" i="1" s="1"/>
  <c r="H284" i="1"/>
  <c r="L284" i="1" s="1"/>
  <c r="H516" i="1"/>
  <c r="L516" i="1" s="1"/>
  <c r="H476" i="1"/>
  <c r="L476" i="1" s="1"/>
  <c r="H391" i="1"/>
  <c r="L391" i="1" s="1"/>
  <c r="H262" i="1"/>
  <c r="L262" i="1" s="1"/>
  <c r="H593" i="1"/>
  <c r="L593" i="1" s="1"/>
  <c r="H125" i="1"/>
  <c r="L125" i="1" s="1"/>
  <c r="H484" i="1"/>
  <c r="L484" i="1" s="1"/>
  <c r="H719" i="1"/>
  <c r="L719" i="1" s="1"/>
  <c r="H395" i="1"/>
  <c r="L395" i="1" s="1"/>
  <c r="H615" i="1"/>
  <c r="L615" i="1" s="1"/>
  <c r="H363" i="1"/>
  <c r="L363" i="1" s="1"/>
  <c r="H13" i="1"/>
  <c r="L13" i="1" s="1"/>
  <c r="H121" i="1"/>
  <c r="L121" i="1" s="1"/>
  <c r="H311" i="1"/>
  <c r="L311" i="1" s="1"/>
  <c r="H294" i="1"/>
  <c r="L294" i="1" s="1"/>
  <c r="H274" i="1"/>
  <c r="L274" i="1" s="1"/>
  <c r="H812" i="1"/>
  <c r="L812" i="1" s="1"/>
  <c r="H188" i="1"/>
  <c r="L188" i="1" s="1"/>
  <c r="H267" i="1"/>
  <c r="L267" i="1" s="1"/>
  <c r="H10" i="1"/>
  <c r="L10" i="1" s="1"/>
  <c r="H519" i="1"/>
  <c r="L519" i="1" s="1"/>
  <c r="H439" i="1"/>
  <c r="L439" i="1" s="1"/>
  <c r="H317" i="1"/>
  <c r="L317" i="1" s="1"/>
  <c r="H511" i="1"/>
  <c r="L511" i="1" s="1"/>
  <c r="H782" i="1"/>
  <c r="L782" i="1" s="1"/>
  <c r="H382" i="1"/>
  <c r="L382" i="1" s="1"/>
  <c r="H45" i="1"/>
  <c r="L45" i="1" s="1"/>
  <c r="H548" i="1"/>
  <c r="L548" i="1" s="1"/>
  <c r="H735" i="1"/>
  <c r="L735" i="1" s="1"/>
  <c r="H754" i="1"/>
  <c r="L754" i="1" s="1"/>
  <c r="H854" i="1"/>
  <c r="L854" i="1" s="1"/>
  <c r="H524" i="1"/>
  <c r="L524" i="1" s="1"/>
  <c r="H866" i="1"/>
  <c r="L866" i="1" s="1"/>
  <c r="H374" i="1"/>
  <c r="L374" i="1" s="1"/>
  <c r="H868" i="1"/>
  <c r="L868" i="1" s="1"/>
  <c r="H896" i="1"/>
  <c r="L896" i="1" s="1"/>
  <c r="H1073" i="1"/>
  <c r="L1073" i="1" s="1"/>
  <c r="H1035" i="1"/>
  <c r="L1035" i="1" s="1"/>
  <c r="H980" i="1"/>
  <c r="L980" i="1" s="1"/>
  <c r="H929" i="1"/>
  <c r="L929" i="1" s="1"/>
  <c r="H462" i="1"/>
  <c r="L462" i="1" s="1"/>
  <c r="H385" i="1"/>
  <c r="L385" i="1" s="1"/>
  <c r="H698" i="1"/>
  <c r="L698" i="1" s="1"/>
  <c r="H415" i="1"/>
  <c r="L415" i="1" s="1"/>
  <c r="H341" i="1"/>
  <c r="L341" i="1" s="1"/>
  <c r="H450" i="1"/>
  <c r="L450" i="1" s="1"/>
  <c r="H547" i="1"/>
  <c r="L547" i="1" s="1"/>
  <c r="H876" i="1"/>
  <c r="L876" i="1" s="1"/>
  <c r="H848" i="1"/>
  <c r="L848" i="1" s="1"/>
  <c r="H282" i="1"/>
  <c r="L282" i="1" s="1"/>
  <c r="H602" i="1"/>
  <c r="L602" i="1" s="1"/>
  <c r="H802" i="1"/>
  <c r="L802" i="1" s="1"/>
  <c r="H517" i="1"/>
  <c r="L517" i="1" s="1"/>
  <c r="H856" i="1"/>
  <c r="L856" i="1" s="1"/>
  <c r="H61" i="1"/>
  <c r="L61" i="1" s="1"/>
  <c r="H115" i="1"/>
  <c r="L115" i="1" s="1"/>
  <c r="H323" i="1"/>
  <c r="L323" i="1" s="1"/>
  <c r="H159" i="1"/>
  <c r="L159" i="1" s="1"/>
  <c r="H192" i="1"/>
  <c r="L192" i="1" s="1"/>
  <c r="H123" i="1"/>
  <c r="L123" i="1" s="1"/>
  <c r="H639" i="1"/>
  <c r="L639" i="1" s="1"/>
  <c r="H149" i="1"/>
  <c r="L149" i="1" s="1"/>
  <c r="H260" i="1"/>
  <c r="L260" i="1" s="1"/>
  <c r="H420" i="1"/>
  <c r="L420" i="1" s="1"/>
  <c r="H478" i="1"/>
  <c r="L478" i="1" s="1"/>
  <c r="H358" i="1"/>
  <c r="L358" i="1" s="1"/>
  <c r="H151" i="1"/>
  <c r="L151" i="1" s="1"/>
  <c r="H722" i="1"/>
  <c r="L722" i="1" s="1"/>
  <c r="H843" i="1"/>
  <c r="L843" i="1" s="1"/>
  <c r="H736" i="1"/>
  <c r="L736" i="1" s="1"/>
  <c r="H849" i="1"/>
  <c r="L849" i="1" s="1"/>
  <c r="H1175" i="1"/>
  <c r="L1175" i="1" s="1"/>
  <c r="H1054" i="1"/>
  <c r="L1054" i="1" s="1"/>
  <c r="H721" i="1"/>
  <c r="L721" i="1" s="1"/>
  <c r="H1048" i="1"/>
  <c r="L1048" i="1" s="1"/>
  <c r="H975" i="1"/>
  <c r="L975" i="1" s="1"/>
  <c r="H438" i="1"/>
  <c r="L438" i="1" s="1"/>
  <c r="H1152" i="1"/>
  <c r="L1152" i="1" s="1"/>
  <c r="H1114" i="1"/>
  <c r="L1114" i="1" s="1"/>
  <c r="H1077" i="1"/>
  <c r="L1077" i="1" s="1"/>
  <c r="H1173" i="1"/>
  <c r="L1173" i="1" s="1"/>
  <c r="H1133" i="1"/>
  <c r="L1133" i="1" s="1"/>
  <c r="H1081" i="1"/>
  <c r="L1081" i="1" s="1"/>
  <c r="H1046" i="1"/>
  <c r="L1046" i="1" s="1"/>
  <c r="H1017" i="1"/>
  <c r="L1017" i="1" s="1"/>
  <c r="H978" i="1"/>
  <c r="L978" i="1" s="1"/>
  <c r="H933" i="1"/>
  <c r="L933" i="1" s="1"/>
  <c r="H124" i="1"/>
  <c r="L124" i="1" s="1"/>
  <c r="H376" i="1"/>
  <c r="L376" i="1" s="1"/>
  <c r="H389" i="1"/>
  <c r="L389" i="1" s="1"/>
  <c r="H629" i="1"/>
  <c r="L629" i="1" s="1"/>
  <c r="H747" i="1"/>
  <c r="L747" i="1" s="1"/>
  <c r="H1154" i="1"/>
  <c r="L1154" i="1" s="1"/>
  <c r="H1112" i="1"/>
  <c r="L1112" i="1" s="1"/>
  <c r="H1039" i="1"/>
  <c r="L1039" i="1" s="1"/>
  <c r="H993" i="1"/>
  <c r="L993" i="1" s="1"/>
  <c r="H944" i="1"/>
  <c r="L944" i="1" s="1"/>
  <c r="H409" i="1"/>
  <c r="L409" i="1" s="1"/>
  <c r="H621" i="1"/>
  <c r="L621" i="1" s="1"/>
  <c r="H494" i="1"/>
  <c r="L494" i="1" s="1"/>
  <c r="H729" i="1"/>
  <c r="L729" i="1" s="1"/>
  <c r="H435" i="1"/>
  <c r="L435" i="1" s="1"/>
  <c r="H667" i="1"/>
  <c r="L667" i="1" s="1"/>
  <c r="H150" i="1"/>
  <c r="L150" i="1" s="1"/>
  <c r="H498" i="1"/>
  <c r="L498" i="1" s="1"/>
  <c r="H410" i="1"/>
  <c r="L410" i="1" s="1"/>
  <c r="H625" i="1"/>
  <c r="L625" i="1" s="1"/>
  <c r="H26" i="1"/>
  <c r="L26" i="1" s="1"/>
  <c r="H190" i="1"/>
  <c r="L190" i="1" s="1"/>
  <c r="H651" i="1"/>
  <c r="L651" i="1" s="1"/>
  <c r="H101" i="1"/>
  <c r="L101" i="1" s="1"/>
  <c r="H1150" i="1"/>
  <c r="L1150" i="1" s="1"/>
  <c r="H1091" i="1"/>
  <c r="L1091" i="1" s="1"/>
  <c r="H1029" i="1"/>
  <c r="L1029" i="1" s="1"/>
  <c r="H973" i="1"/>
  <c r="L973" i="1" s="1"/>
  <c r="H148" i="1"/>
  <c r="L148" i="1" s="1"/>
  <c r="H77" i="1"/>
  <c r="L77" i="1" s="1"/>
  <c r="H360" i="1"/>
  <c r="L360" i="1" s="1"/>
  <c r="H542" i="1"/>
  <c r="L542" i="1" s="1"/>
  <c r="H336" i="1"/>
  <c r="L336" i="1" s="1"/>
  <c r="H566" i="1"/>
  <c r="L566" i="1" s="1"/>
  <c r="H726" i="1"/>
  <c r="L726" i="1" s="1"/>
  <c r="H505" i="1"/>
  <c r="L505" i="1" s="1"/>
  <c r="H455" i="1"/>
  <c r="L455" i="1" s="1"/>
  <c r="H672" i="1"/>
  <c r="L672" i="1" s="1"/>
  <c r="H289" i="1"/>
  <c r="L289" i="1" s="1"/>
  <c r="H635" i="1"/>
  <c r="L635" i="1" s="1"/>
  <c r="H41" i="1"/>
  <c r="L41" i="1" s="1"/>
  <c r="H74" i="1"/>
  <c r="L74" i="1" s="1"/>
  <c r="H384" i="1"/>
  <c r="L384" i="1" s="1"/>
  <c r="H656" i="1"/>
  <c r="L656" i="1" s="1"/>
  <c r="H42" i="1"/>
  <c r="L42" i="1" s="1"/>
  <c r="H229" i="1"/>
  <c r="L229" i="1" s="1"/>
  <c r="H652" i="1"/>
  <c r="L652" i="1" s="1"/>
  <c r="H81" i="1"/>
  <c r="L81" i="1" s="1"/>
  <c r="H315" i="1"/>
  <c r="L315" i="1" s="1"/>
  <c r="H93" i="1"/>
  <c r="L93" i="1" s="1"/>
  <c r="H277" i="1"/>
  <c r="L277" i="1" s="1"/>
  <c r="H307" i="1"/>
  <c r="L307" i="1" s="1"/>
  <c r="H256" i="1"/>
  <c r="L256" i="1" s="1"/>
  <c r="H1141" i="1"/>
  <c r="L1141" i="1" s="1"/>
  <c r="H1025" i="1"/>
  <c r="L1025" i="1" s="1"/>
  <c r="H931" i="1"/>
  <c r="L931" i="1" s="1"/>
  <c r="H55" i="1"/>
  <c r="L55" i="1" s="1"/>
  <c r="H154" i="1"/>
  <c r="L154" i="1" s="1"/>
  <c r="H168" i="1"/>
  <c r="L168" i="1" s="1"/>
  <c r="H253" i="1"/>
  <c r="L253" i="1" s="1"/>
  <c r="H194" i="1"/>
  <c r="L194" i="1" s="1"/>
  <c r="H853" i="1"/>
  <c r="L853" i="1" s="1"/>
  <c r="H611" i="1"/>
  <c r="L611" i="1" s="1"/>
  <c r="H215" i="1"/>
  <c r="L215" i="1" s="1"/>
  <c r="H351" i="1"/>
  <c r="L351" i="1" s="1"/>
  <c r="H618" i="1"/>
  <c r="L618" i="1" s="1"/>
  <c r="H604" i="1"/>
  <c r="L604" i="1" s="1"/>
  <c r="H92" i="1"/>
  <c r="L92" i="1" s="1"/>
  <c r="H268" i="1"/>
  <c r="L268" i="1" s="1"/>
  <c r="H418" i="1"/>
  <c r="L418" i="1" s="1"/>
  <c r="H189" i="1"/>
  <c r="L189" i="1" s="1"/>
  <c r="H512" i="1"/>
  <c r="L512" i="1" s="1"/>
  <c r="H319" i="1"/>
  <c r="L319" i="1" s="1"/>
  <c r="H835" i="1"/>
  <c r="L835" i="1" s="1"/>
  <c r="H460" i="1"/>
  <c r="L460" i="1" s="1"/>
  <c r="H348" i="1"/>
  <c r="L348" i="1" s="1"/>
  <c r="H626" i="1"/>
  <c r="L626" i="1" s="1"/>
  <c r="H829" i="1"/>
  <c r="L829" i="1" s="1"/>
  <c r="H508" i="1"/>
  <c r="L508" i="1" s="1"/>
  <c r="H833" i="1"/>
  <c r="L833" i="1" s="1"/>
  <c r="H755" i="1"/>
  <c r="L755" i="1" s="1"/>
  <c r="H622" i="1"/>
  <c r="L622" i="1" s="1"/>
  <c r="H831" i="1"/>
  <c r="L831" i="1" s="1"/>
  <c r="H746" i="1"/>
  <c r="L746" i="1" s="1"/>
  <c r="H904" i="1"/>
  <c r="L904" i="1" s="1"/>
  <c r="H1170" i="1"/>
  <c r="L1170" i="1" s="1"/>
  <c r="H1047" i="1"/>
  <c r="L1047" i="1" s="1"/>
  <c r="H989" i="1"/>
  <c r="L989" i="1" s="1"/>
  <c r="H918" i="1"/>
  <c r="L918" i="1" s="1"/>
  <c r="H795" i="1"/>
  <c r="L795" i="1" s="1"/>
  <c r="H117" i="1"/>
  <c r="L117" i="1" s="1"/>
  <c r="H216" i="1"/>
  <c r="L216" i="1" s="1"/>
  <c r="H885" i="1"/>
  <c r="L885" i="1" s="1"/>
  <c r="H217" i="1"/>
  <c r="L217" i="1" s="1"/>
  <c r="H429" i="1"/>
  <c r="L429" i="1" s="1"/>
  <c r="H14" i="1"/>
  <c r="L14" i="1" s="1"/>
  <c r="H166" i="1"/>
  <c r="L166" i="1" s="1"/>
  <c r="H78" i="1"/>
  <c r="L78" i="1" s="1"/>
  <c r="H571" i="1"/>
  <c r="L571" i="1" s="1"/>
  <c r="H36" i="1"/>
  <c r="L36" i="1" s="1"/>
  <c r="H291" i="1"/>
  <c r="L291" i="1" s="1"/>
  <c r="H136" i="1"/>
  <c r="L136" i="1" s="1"/>
  <c r="H287" i="1"/>
  <c r="L287" i="1" s="1"/>
  <c r="H275" i="1"/>
  <c r="L275" i="1" s="1"/>
  <c r="H306" i="1"/>
  <c r="L306" i="1" s="1"/>
  <c r="H310" i="1"/>
  <c r="L310" i="1" s="1"/>
  <c r="H662" i="1"/>
  <c r="L662" i="1" s="1"/>
  <c r="H437" i="1"/>
  <c r="L437" i="1" s="1"/>
  <c r="H224" i="1"/>
  <c r="L224" i="1" s="1"/>
  <c r="H760" i="1"/>
  <c r="L760" i="1" s="1"/>
  <c r="H463" i="1"/>
  <c r="L463" i="1" s="1"/>
  <c r="H700" i="1"/>
  <c r="L700" i="1" s="1"/>
  <c r="H1166" i="1"/>
  <c r="L1166" i="1" s="1"/>
  <c r="H1027" i="1"/>
  <c r="L1027" i="1" s="1"/>
  <c r="H133" i="1"/>
  <c r="L133" i="1" s="1"/>
  <c r="H640" i="1"/>
  <c r="L640" i="1" s="1"/>
  <c r="H574" i="1"/>
  <c r="L574" i="1" s="1"/>
  <c r="H477" i="1"/>
  <c r="L477" i="1" s="1"/>
  <c r="H655" i="1"/>
  <c r="L655" i="1" s="1"/>
  <c r="H446" i="1"/>
  <c r="L446" i="1" s="1"/>
  <c r="H170" i="1"/>
  <c r="L170" i="1" s="1"/>
  <c r="H66" i="1"/>
  <c r="L66" i="1" s="1"/>
  <c r="H82" i="1"/>
  <c r="L82" i="1" s="1"/>
  <c r="H258" i="1"/>
  <c r="L258" i="1" s="1"/>
  <c r="H634" i="1"/>
  <c r="L634" i="1" s="1"/>
  <c r="H247" i="1"/>
  <c r="L247" i="1" s="1"/>
  <c r="H350" i="1"/>
  <c r="L350" i="1" s="1"/>
  <c r="H751" i="1"/>
  <c r="L751" i="1" s="1"/>
  <c r="H887" i="1"/>
  <c r="L887" i="1" s="1"/>
  <c r="H702" i="1"/>
  <c r="L702" i="1" s="1"/>
  <c r="H392" i="1"/>
  <c r="L392" i="1" s="1"/>
  <c r="H693" i="1"/>
  <c r="L693" i="1" s="1"/>
  <c r="H818" i="1"/>
  <c r="L818" i="1" s="1"/>
  <c r="H750" i="1"/>
  <c r="L750" i="1" s="1"/>
  <c r="H1019" i="1"/>
  <c r="L1019" i="1" s="1"/>
  <c r="H296" i="1"/>
  <c r="L296" i="1" s="1"/>
  <c r="H665" i="1"/>
  <c r="L665" i="1" s="1"/>
  <c r="H586" i="1"/>
  <c r="L586" i="1" s="1"/>
  <c r="H491" i="1"/>
  <c r="L491" i="1" s="1"/>
  <c r="H659" i="1"/>
  <c r="L659" i="1" s="1"/>
  <c r="H500" i="1"/>
  <c r="L500" i="1" s="1"/>
  <c r="H388" i="1"/>
  <c r="L388" i="1" s="1"/>
  <c r="H24" i="1"/>
  <c r="L24" i="1" s="1"/>
  <c r="H47" i="1"/>
  <c r="L47" i="1" s="1"/>
  <c r="H223" i="1"/>
  <c r="L223" i="1" s="1"/>
  <c r="H577" i="1"/>
  <c r="L577" i="1" s="1"/>
  <c r="H222" i="1"/>
  <c r="L222" i="1" s="1"/>
  <c r="H1119" i="1"/>
  <c r="L1119" i="1" s="1"/>
  <c r="H954" i="1"/>
  <c r="L954" i="1" s="1"/>
  <c r="H816" i="1"/>
  <c r="L816" i="1" s="1"/>
  <c r="H708" i="1"/>
  <c r="L708" i="1" s="1"/>
  <c r="H631" i="1"/>
  <c r="L631" i="1" s="1"/>
  <c r="H400" i="1"/>
  <c r="L400" i="1" s="1"/>
  <c r="H552" i="1"/>
  <c r="L552" i="1" s="1"/>
  <c r="H844" i="1"/>
  <c r="L844" i="1" s="1"/>
  <c r="H576" i="1"/>
  <c r="L576" i="1" s="1"/>
  <c r="H79" i="1"/>
  <c r="L79" i="1" s="1"/>
  <c r="H180" i="1"/>
  <c r="L180" i="1" s="1"/>
  <c r="H320" i="1"/>
  <c r="L320" i="1" s="1"/>
  <c r="H221" i="1"/>
  <c r="L221" i="1" s="1"/>
  <c r="H144" i="1"/>
  <c r="L144" i="1" s="1"/>
  <c r="H497" i="1"/>
  <c r="L497" i="1" s="1"/>
  <c r="H717" i="1"/>
  <c r="L717" i="1" s="1"/>
  <c r="H730" i="1"/>
  <c r="L730" i="1" s="1"/>
  <c r="H407" i="1"/>
  <c r="L407" i="1" s="1"/>
  <c r="H859" i="1"/>
  <c r="L859" i="1" s="1"/>
  <c r="H699" i="1"/>
  <c r="L699" i="1" s="1"/>
  <c r="H842" i="1"/>
  <c r="L842" i="1" s="1"/>
  <c r="H346" i="1"/>
  <c r="L346" i="1" s="1"/>
  <c r="H850" i="1"/>
  <c r="L850" i="1" s="1"/>
  <c r="H893" i="1"/>
  <c r="L893" i="1" s="1"/>
  <c r="H550" i="1"/>
  <c r="L550" i="1" s="1"/>
  <c r="H285" i="1"/>
  <c r="L285" i="1" s="1"/>
  <c r="H100" i="1"/>
  <c r="L100" i="1" s="1"/>
  <c r="H480" i="1"/>
  <c r="L480" i="1" s="1"/>
  <c r="H502" i="1"/>
  <c r="L502" i="1" s="1"/>
  <c r="H947" i="1"/>
  <c r="L947" i="1" s="1"/>
  <c r="H1178" i="1"/>
  <c r="L1178" i="1" s="1"/>
  <c r="H421" i="1"/>
  <c r="L421" i="1" s="1"/>
  <c r="H1038" i="1"/>
  <c r="L1038" i="1" s="1"/>
  <c r="H940" i="1"/>
  <c r="L940" i="1" s="1"/>
  <c r="H251" i="1"/>
  <c r="L251" i="1" s="1"/>
  <c r="H1149" i="1"/>
  <c r="L1149" i="1" s="1"/>
  <c r="H1104" i="1"/>
  <c r="L1104" i="1" s="1"/>
  <c r="H1070" i="1"/>
  <c r="L1070" i="1" s="1"/>
  <c r="H1162" i="1"/>
  <c r="L1162" i="1" s="1"/>
  <c r="H1108" i="1"/>
  <c r="L1108" i="1" s="1"/>
  <c r="H1074" i="1"/>
  <c r="L1074" i="1" s="1"/>
  <c r="H1043" i="1"/>
  <c r="L1043" i="1" s="1"/>
  <c r="H999" i="1"/>
  <c r="L999" i="1" s="1"/>
  <c r="H964" i="1"/>
  <c r="L964" i="1" s="1"/>
  <c r="H930" i="1"/>
  <c r="L930" i="1" s="1"/>
  <c r="H269" i="1"/>
  <c r="L269" i="1" s="1"/>
  <c r="H718" i="1"/>
  <c r="L718" i="1" s="1"/>
  <c r="H521" i="1"/>
  <c r="L521" i="1" s="1"/>
  <c r="H479" i="1"/>
  <c r="L479" i="1" s="1"/>
  <c r="H141" i="1"/>
  <c r="L141" i="1" s="1"/>
  <c r="H1147" i="1"/>
  <c r="L1147" i="1" s="1"/>
  <c r="H1088" i="1"/>
  <c r="L1088" i="1" s="1"/>
  <c r="H1022" i="1"/>
  <c r="L1022" i="1" s="1"/>
  <c r="H990" i="1"/>
  <c r="L990" i="1" s="1"/>
  <c r="H935" i="1"/>
  <c r="L935" i="1" s="1"/>
  <c r="H238" i="1"/>
  <c r="L238" i="1" s="1"/>
  <c r="H771" i="1"/>
  <c r="L771" i="1" s="1"/>
  <c r="H597" i="1"/>
  <c r="L597" i="1" s="1"/>
  <c r="H793" i="1"/>
  <c r="L793" i="1" s="1"/>
  <c r="H496" i="1"/>
  <c r="L496" i="1" s="1"/>
  <c r="H731" i="1"/>
  <c r="L731" i="1" s="1"/>
  <c r="H475" i="1"/>
  <c r="L475" i="1" s="1"/>
  <c r="H279" i="1"/>
  <c r="L279" i="1" s="1"/>
  <c r="H759" i="1"/>
  <c r="L759" i="1" s="1"/>
  <c r="H663" i="1"/>
  <c r="L663" i="1" s="1"/>
  <c r="H176" i="1"/>
  <c r="L176" i="1" s="1"/>
  <c r="H333" i="1"/>
  <c r="L333" i="1" s="1"/>
  <c r="H882" i="1"/>
  <c r="L882" i="1" s="1"/>
  <c r="H177" i="1"/>
  <c r="L177" i="1" s="1"/>
  <c r="H1127" i="1"/>
  <c r="L1127" i="1" s="1"/>
  <c r="H1072" i="1"/>
  <c r="L1072" i="1" s="1"/>
  <c r="H1021" i="1"/>
  <c r="L1021" i="1" s="1"/>
  <c r="H959" i="1"/>
  <c r="L959" i="1" s="1"/>
  <c r="H227" i="1"/>
  <c r="L227" i="1" s="1"/>
  <c r="H434" i="1"/>
  <c r="L434" i="1" s="1"/>
  <c r="H858" i="1"/>
  <c r="L858" i="1" s="1"/>
  <c r="H386" i="1"/>
  <c r="L386" i="1" s="1"/>
  <c r="H118" i="1"/>
  <c r="L118" i="1" s="1"/>
  <c r="H817" i="1"/>
  <c r="L817" i="1" s="1"/>
  <c r="H372" i="1"/>
  <c r="L372" i="1" s="1"/>
  <c r="H119" i="1"/>
  <c r="L119" i="1" s="1"/>
  <c r="H226" i="1"/>
  <c r="L226" i="1" s="1"/>
  <c r="H811" i="1"/>
  <c r="L811" i="1" s="1"/>
  <c r="H105" i="1"/>
  <c r="L105" i="1" s="1"/>
  <c r="H143" i="1"/>
  <c r="L143" i="1" s="1"/>
  <c r="H112" i="1"/>
  <c r="L112" i="1" s="1"/>
  <c r="H860" i="1"/>
  <c r="L860" i="1" s="1"/>
  <c r="H44" i="1"/>
  <c r="L44" i="1" s="1"/>
  <c r="H397" i="1"/>
  <c r="L397" i="1" s="1"/>
  <c r="H877" i="1"/>
  <c r="L877" i="1" s="1"/>
  <c r="H32" i="1"/>
  <c r="L32" i="1" s="1"/>
  <c r="H138" i="1"/>
  <c r="L138" i="1" s="1"/>
  <c r="H19" i="1"/>
  <c r="L19" i="1" s="1"/>
  <c r="H33" i="1"/>
  <c r="L33" i="1" s="1"/>
  <c r="H173" i="1"/>
  <c r="L173" i="1" s="1"/>
  <c r="H155" i="1"/>
  <c r="L155" i="1" s="1"/>
  <c r="H1116" i="1"/>
  <c r="L1116" i="1" s="1"/>
  <c r="H1004" i="1"/>
  <c r="L1004" i="1" s="1"/>
  <c r="H917" i="1"/>
  <c r="L917" i="1" s="1"/>
  <c r="H424" i="1"/>
  <c r="L424" i="1" s="1"/>
  <c r="H683" i="1"/>
  <c r="L683" i="1" s="1"/>
  <c r="H390" i="1"/>
  <c r="L390" i="1" s="1"/>
  <c r="H696" i="1"/>
  <c r="L696" i="1" s="1"/>
  <c r="H525" i="1"/>
  <c r="L525" i="1" s="1"/>
  <c r="H367" i="1"/>
  <c r="L367" i="1" s="1"/>
  <c r="H76" i="1"/>
  <c r="L76" i="1" s="1"/>
  <c r="H562" i="1"/>
  <c r="L562" i="1" s="1"/>
  <c r="H60" i="1"/>
  <c r="L60" i="1" s="1"/>
  <c r="H554" i="1"/>
  <c r="L554" i="1" s="1"/>
  <c r="H52" i="1"/>
  <c r="L52" i="1" s="1"/>
  <c r="H200" i="1"/>
  <c r="L200" i="1" s="1"/>
  <c r="H175" i="1"/>
  <c r="L175" i="1" s="1"/>
  <c r="H203" i="1"/>
  <c r="L203" i="1" s="1"/>
  <c r="H305" i="1"/>
  <c r="L305" i="1" s="1"/>
  <c r="H250" i="1"/>
  <c r="L250" i="1" s="1"/>
  <c r="H209" i="1"/>
  <c r="L209" i="1" s="1"/>
  <c r="H453" i="1"/>
  <c r="L453" i="1" s="1"/>
  <c r="H230" i="1"/>
  <c r="L230" i="1" s="1"/>
  <c r="H720" i="1"/>
  <c r="L720" i="1" s="1"/>
  <c r="H872" i="1"/>
  <c r="L872" i="1" s="1"/>
  <c r="H692" i="1"/>
  <c r="L692" i="1" s="1"/>
  <c r="H430" i="1"/>
  <c r="L430" i="1" s="1"/>
  <c r="H897" i="1"/>
  <c r="L897" i="1" s="1"/>
  <c r="H741" i="1"/>
  <c r="L741" i="1" s="1"/>
  <c r="H535" i="1"/>
  <c r="L535" i="1" s="1"/>
  <c r="H789" i="1"/>
  <c r="L789" i="1" s="1"/>
  <c r="H1148" i="1"/>
  <c r="L1148" i="1" s="1"/>
  <c r="H1040" i="1"/>
  <c r="L1040" i="1" s="1"/>
  <c r="H965" i="1"/>
  <c r="L965" i="1" s="1"/>
  <c r="H94" i="1"/>
  <c r="L94" i="1" s="1"/>
  <c r="H488" i="1"/>
  <c r="L488" i="1" s="1"/>
  <c r="H822" i="1"/>
  <c r="L822" i="1" s="1"/>
  <c r="H546" i="1"/>
  <c r="L546" i="1" s="1"/>
  <c r="H402" i="1"/>
  <c r="L402" i="1" s="1"/>
  <c r="H643" i="1"/>
  <c r="L643" i="1" s="1"/>
  <c r="H405" i="1"/>
  <c r="L405" i="1" s="1"/>
  <c r="H156" i="1"/>
  <c r="L156" i="1" s="1"/>
  <c r="H575" i="1"/>
  <c r="L575" i="1" s="1"/>
  <c r="H823" i="1"/>
  <c r="L823" i="1" s="1"/>
  <c r="H632" i="1"/>
  <c r="L632" i="1" s="1"/>
  <c r="H160" i="1"/>
  <c r="L160" i="1" s="1"/>
  <c r="H193" i="1"/>
  <c r="L193" i="1" s="1"/>
  <c r="H245" i="1"/>
  <c r="L245" i="1" s="1"/>
  <c r="H88" i="1"/>
  <c r="L88" i="1" s="1"/>
  <c r="H362" i="1"/>
  <c r="L362" i="1" s="1"/>
  <c r="H236" i="1"/>
  <c r="L236" i="1" s="1"/>
  <c r="H185" i="1"/>
  <c r="L185" i="1" s="1"/>
  <c r="H581" i="1"/>
  <c r="L581" i="1" s="1"/>
  <c r="H394" i="1"/>
  <c r="L394" i="1" s="1"/>
  <c r="H393" i="1"/>
  <c r="L393" i="1" s="1"/>
  <c r="H785" i="1"/>
  <c r="L785" i="1" s="1"/>
  <c r="H725" i="1"/>
  <c r="L725" i="1" s="1"/>
  <c r="H776" i="1"/>
  <c r="L776" i="1" s="1"/>
  <c r="H1096" i="1"/>
  <c r="L1096" i="1" s="1"/>
  <c r="H974" i="1"/>
  <c r="L974" i="1" s="1"/>
  <c r="H48" i="1"/>
  <c r="L48" i="1" s="1"/>
  <c r="H745" i="1"/>
  <c r="L745" i="1" s="1"/>
  <c r="H706" i="1"/>
  <c r="L706" i="1" s="1"/>
  <c r="H578" i="1"/>
  <c r="L578" i="1" s="1"/>
  <c r="H419" i="1"/>
  <c r="L419" i="1" s="1"/>
  <c r="H614" i="1"/>
  <c r="L614" i="1" s="1"/>
  <c r="H411" i="1"/>
  <c r="L411" i="1" s="1"/>
  <c r="H197" i="1"/>
  <c r="L197" i="1" s="1"/>
  <c r="H257" i="1"/>
  <c r="L257" i="1" s="1"/>
  <c r="H72" i="1"/>
  <c r="L72" i="1" s="1"/>
  <c r="H293" i="1"/>
  <c r="L293" i="1" s="1"/>
  <c r="H324" i="1"/>
  <c r="L324" i="1" s="1"/>
  <c r="H526" i="1"/>
  <c r="L526" i="1" s="1"/>
  <c r="H283" i="1"/>
  <c r="L283" i="1" s="1"/>
  <c r="H837" i="1"/>
  <c r="L837" i="1" s="1"/>
  <c r="H946" i="1"/>
  <c r="L946" i="1" s="1"/>
  <c r="H366" i="1"/>
  <c r="L366" i="1" s="1"/>
  <c r="H272" i="1"/>
  <c r="L272" i="1" s="1"/>
  <c r="H1020" i="1"/>
  <c r="L1020" i="1" s="1"/>
  <c r="H998" i="1"/>
  <c r="L998" i="1" s="1"/>
  <c r="H983" i="1"/>
  <c r="L983" i="1" s="1"/>
  <c r="H958" i="1"/>
  <c r="L958" i="1" s="1"/>
  <c r="H932" i="1"/>
  <c r="L932" i="1" s="1"/>
  <c r="H915" i="1"/>
  <c r="L915" i="1" s="1"/>
  <c r="H219" i="1"/>
  <c r="L219" i="1" s="1"/>
  <c r="H30" i="1"/>
  <c r="L30" i="1" s="1"/>
  <c r="H1165" i="1"/>
  <c r="L1165" i="1" s="1"/>
  <c r="H1158" i="1"/>
  <c r="L1158" i="1" s="1"/>
  <c r="H1168" i="1"/>
  <c r="L1168" i="1" s="1"/>
  <c r="H163" i="1"/>
  <c r="L163" i="1" s="1"/>
  <c r="H349" i="1"/>
  <c r="L349" i="1" s="1"/>
  <c r="H756" i="1"/>
  <c r="L756" i="1" s="1"/>
  <c r="H836" i="1"/>
  <c r="L836" i="1" s="1"/>
  <c r="H869" i="1"/>
  <c r="L869" i="1" s="1"/>
  <c r="H316" i="1"/>
  <c r="L316" i="1" s="1"/>
  <c r="H852" i="1"/>
  <c r="L852" i="1" s="1"/>
  <c r="H122" i="1"/>
  <c r="L122" i="1" s="1"/>
  <c r="H321" i="1"/>
  <c r="L321" i="1" s="1"/>
  <c r="H297" i="1"/>
  <c r="L297" i="1" s="1"/>
  <c r="H201" i="1"/>
  <c r="L201" i="1" s="1"/>
  <c r="H914" i="1"/>
  <c r="L914" i="1" s="1"/>
  <c r="H919" i="1"/>
  <c r="L919" i="1" s="1"/>
  <c r="H928" i="1"/>
  <c r="L928" i="1" s="1"/>
  <c r="H936" i="1"/>
  <c r="L936" i="1" s="1"/>
  <c r="H943" i="1"/>
  <c r="L943" i="1" s="1"/>
  <c r="H952" i="1"/>
  <c r="L952" i="1" s="1"/>
  <c r="H962" i="1"/>
  <c r="L962" i="1" s="1"/>
  <c r="H971" i="1"/>
  <c r="L971" i="1" s="1"/>
  <c r="H979" i="1"/>
  <c r="L979" i="1" s="1"/>
  <c r="H987" i="1"/>
  <c r="L987" i="1" s="1"/>
  <c r="H994" i="1"/>
  <c r="L994" i="1" s="1"/>
  <c r="H1002" i="1"/>
  <c r="L1002" i="1" s="1"/>
  <c r="H1010" i="1"/>
  <c r="L1010" i="1" s="1"/>
  <c r="H1016" i="1"/>
  <c r="L1016" i="1" s="1"/>
  <c r="H1024" i="1"/>
  <c r="L1024" i="1" s="1"/>
  <c r="H1032" i="1"/>
  <c r="L1032" i="1" s="1"/>
  <c r="H1044" i="1"/>
  <c r="L1044" i="1" s="1"/>
  <c r="H1052" i="1"/>
  <c r="L1052" i="1" s="1"/>
  <c r="H1061" i="1"/>
  <c r="L1061" i="1" s="1"/>
  <c r="H1071" i="1"/>
  <c r="L1071" i="1" s="1"/>
  <c r="H1079" i="1"/>
  <c r="L1079" i="1" s="1"/>
  <c r="H1087" i="1"/>
  <c r="L1087" i="1" s="1"/>
  <c r="H1097" i="1"/>
  <c r="L1097" i="1" s="1"/>
  <c r="H1105" i="1"/>
  <c r="L1105" i="1" s="1"/>
  <c r="H1113" i="1"/>
  <c r="L1113" i="1" s="1"/>
  <c r="H1121" i="1"/>
  <c r="L1121" i="1" s="1"/>
  <c r="H1134" i="1"/>
  <c r="L1134" i="1" s="1"/>
  <c r="H1142" i="1"/>
  <c r="L1142" i="1" s="1"/>
  <c r="H1151" i="1"/>
  <c r="L1151" i="1" s="1"/>
  <c r="H1159" i="1"/>
  <c r="L1159" i="1" s="1"/>
  <c r="H1167" i="1"/>
  <c r="L1167" i="1" s="1"/>
  <c r="H966" i="1"/>
  <c r="L966" i="1" s="1"/>
  <c r="H532" i="1"/>
  <c r="L532" i="1" s="1"/>
  <c r="H884" i="1"/>
  <c r="L884" i="1" s="1"/>
  <c r="H63" i="1"/>
  <c r="L63" i="1" s="1"/>
  <c r="H606" i="1"/>
  <c r="L606" i="1" s="1"/>
  <c r="H21" i="1"/>
  <c r="L21" i="1" s="1"/>
  <c r="H199" i="1"/>
  <c r="L199" i="1" s="1"/>
  <c r="H501" i="1"/>
  <c r="L501" i="1" s="1"/>
  <c r="H207" i="1"/>
  <c r="L207" i="1" s="1"/>
  <c r="H821" i="1"/>
  <c r="L821" i="1" s="1"/>
  <c r="H762" i="1"/>
  <c r="L762" i="1" s="1"/>
  <c r="H899" i="1"/>
  <c r="L899" i="1" s="1"/>
  <c r="H645" i="1"/>
  <c r="L645" i="1" s="1"/>
  <c r="H431" i="1"/>
  <c r="L431" i="1" s="1"/>
  <c r="H601" i="1"/>
  <c r="L601" i="1" s="1"/>
  <c r="H902" i="1"/>
  <c r="L902" i="1" s="1"/>
  <c r="H705" i="1"/>
  <c r="L705" i="1" s="1"/>
  <c r="H748" i="1"/>
  <c r="L748" i="1" s="1"/>
  <c r="H507" i="1"/>
  <c r="L507" i="1" s="1"/>
  <c r="H799" i="1"/>
  <c r="L799" i="1" s="1"/>
  <c r="H774" i="1"/>
  <c r="L774" i="1" s="1"/>
  <c r="H691" i="1"/>
  <c r="L691" i="1" s="1"/>
  <c r="H814" i="1"/>
  <c r="L814" i="1" s="1"/>
  <c r="H865" i="1"/>
  <c r="L865" i="1" s="1"/>
  <c r="H825" i="1"/>
  <c r="L825" i="1" s="1"/>
  <c r="H648" i="1"/>
  <c r="L648" i="1" s="1"/>
  <c r="H870" i="1"/>
  <c r="L870" i="1" s="1"/>
  <c r="H781" i="1"/>
  <c r="L781" i="1" s="1"/>
  <c r="H889" i="1"/>
  <c r="L889" i="1" s="1"/>
  <c r="H765" i="1"/>
  <c r="L765" i="1" s="1"/>
  <c r="H404" i="1"/>
  <c r="L404" i="1" s="1"/>
  <c r="H327" i="1"/>
  <c r="L327" i="1" s="1"/>
  <c r="H449" i="1"/>
  <c r="L449" i="1" s="1"/>
  <c r="H70" i="1"/>
  <c r="L70" i="1" s="1"/>
  <c r="H796" i="1"/>
  <c r="L796" i="1" s="1"/>
  <c r="H827" i="1"/>
  <c r="L827" i="1" s="1"/>
  <c r="H40" i="1"/>
  <c r="L40" i="1" s="1"/>
  <c r="H328" i="1"/>
  <c r="L328" i="1" s="1"/>
  <c r="H211" i="1"/>
  <c r="L211" i="1" s="1"/>
  <c r="H1107" i="1"/>
  <c r="L1107" i="1" s="1"/>
  <c r="H1171" i="1"/>
  <c r="L1171" i="1" s="1"/>
  <c r="H711" i="1"/>
  <c r="L711" i="1" s="1"/>
  <c r="H132" i="1"/>
  <c r="L132" i="1" s="1"/>
  <c r="H808" i="1"/>
  <c r="L808" i="1" s="1"/>
  <c r="H561" i="1"/>
  <c r="L561" i="1" s="1"/>
  <c r="H436" i="1"/>
  <c r="L436" i="1" s="1"/>
  <c r="H246" i="1"/>
  <c r="L246" i="1" s="1"/>
  <c r="H1082" i="1"/>
  <c r="L1082" i="1" s="1"/>
  <c r="H1093" i="1"/>
  <c r="L1093" i="1" s="1"/>
  <c r="H1101" i="1"/>
  <c r="L1101" i="1" s="1"/>
  <c r="H1109" i="1"/>
  <c r="L1109" i="1" s="1"/>
  <c r="H1117" i="1"/>
  <c r="L1117" i="1" s="1"/>
  <c r="H1129" i="1"/>
  <c r="L1129" i="1" s="1"/>
  <c r="H1138" i="1"/>
  <c r="L1138" i="1" s="1"/>
  <c r="H1146" i="1"/>
  <c r="L1146" i="1" s="1"/>
  <c r="H1155" i="1"/>
  <c r="L1155" i="1" s="1"/>
  <c r="H1163" i="1"/>
  <c r="L1163" i="1" s="1"/>
  <c r="H1172" i="1"/>
  <c r="L1172" i="1" s="1"/>
  <c r="H1030" i="1"/>
  <c r="L1030" i="1" s="1"/>
  <c r="H589" i="1"/>
  <c r="L589" i="1" s="1"/>
  <c r="H681" i="1"/>
  <c r="L681" i="1" s="1"/>
  <c r="H809" i="1"/>
  <c r="L809" i="1" s="1"/>
  <c r="H304" i="1"/>
  <c r="L304" i="1" s="1"/>
  <c r="H301" i="1"/>
  <c r="L301" i="1" s="1"/>
  <c r="H62" i="1"/>
  <c r="L62" i="1" s="1"/>
  <c r="H380" i="1"/>
  <c r="L380" i="1" s="1"/>
  <c r="H707" i="1"/>
  <c r="L707" i="1" s="1"/>
  <c r="H728" i="1"/>
  <c r="L728" i="1" s="1"/>
  <c r="H354" i="1"/>
  <c r="L354" i="1" s="1"/>
  <c r="H862" i="1"/>
  <c r="L862" i="1" s="1"/>
  <c r="H701" i="1"/>
  <c r="L701" i="1" s="1"/>
  <c r="H892" i="1"/>
  <c r="L892" i="1" s="1"/>
  <c r="H845" i="1"/>
  <c r="L845" i="1" s="1"/>
  <c r="H900" i="1"/>
  <c r="L900" i="1" s="1"/>
  <c r="H800" i="1"/>
  <c r="L800" i="1" s="1"/>
  <c r="H533" i="1"/>
  <c r="L533" i="1" s="1"/>
  <c r="H820" i="1"/>
  <c r="L820" i="1" s="1"/>
  <c r="H857" i="1"/>
  <c r="L857" i="1" s="1"/>
  <c r="H695" i="1"/>
  <c r="L695" i="1" s="1"/>
  <c r="H565" i="1"/>
  <c r="L565" i="1" s="1"/>
  <c r="H778" i="1"/>
  <c r="L778" i="1" s="1"/>
  <c r="H824" i="1"/>
  <c r="L824" i="1" s="1"/>
  <c r="H694" i="1"/>
  <c r="L694" i="1" s="1"/>
  <c r="H779" i="1"/>
  <c r="L779" i="1" s="1"/>
  <c r="H805" i="1"/>
  <c r="L805" i="1" s="1"/>
  <c r="H851" i="1"/>
  <c r="L851" i="1" s="1"/>
  <c r="H743" i="1"/>
  <c r="L743" i="1" s="1"/>
  <c r="H145" i="1"/>
  <c r="L145" i="1" s="1"/>
  <c r="H356" i="1"/>
  <c r="L356" i="1" s="1"/>
  <c r="H474" i="1"/>
  <c r="L474" i="1" s="1"/>
  <c r="H572" i="1"/>
  <c r="L572" i="1" s="1"/>
  <c r="H54" i="1"/>
  <c r="L54" i="1" s="1"/>
  <c r="H187" i="1"/>
  <c r="L187" i="1" s="1"/>
  <c r="H22" i="1"/>
  <c r="L22" i="1" s="1"/>
  <c r="H458" i="1"/>
  <c r="L458" i="1" s="1"/>
  <c r="H365" i="1"/>
  <c r="L365" i="1" s="1"/>
  <c r="H908" i="1"/>
  <c r="L908" i="1" s="1"/>
  <c r="H957" i="1"/>
  <c r="L957" i="1" s="1"/>
  <c r="H1085" i="1"/>
  <c r="L1085" i="1" s="1"/>
  <c r="H1115" i="1"/>
  <c r="L1115" i="1" s="1"/>
  <c r="AD502" i="1" l="1"/>
  <c r="AI910" i="1"/>
  <c r="AJ910" i="1" s="1"/>
  <c r="AD308" i="1"/>
  <c r="AD129" i="1"/>
  <c r="AI398" i="1"/>
  <c r="AJ398" i="1" s="1"/>
  <c r="AI155" i="1"/>
  <c r="AJ155" i="1" s="1"/>
  <c r="AI1028" i="1"/>
  <c r="AJ1028" i="1" s="1"/>
  <c r="AI482" i="1"/>
  <c r="AJ482" i="1" s="1"/>
  <c r="AI599" i="1"/>
  <c r="AJ599" i="1" s="1"/>
  <c r="AI15" i="1"/>
  <c r="AJ15" i="1" s="1"/>
  <c r="AI353" i="1"/>
  <c r="AJ353" i="1" s="1"/>
  <c r="AD187" i="1"/>
  <c r="AI232" i="1"/>
  <c r="AJ232" i="1" s="1"/>
  <c r="AI903" i="1"/>
  <c r="AJ903" i="1" s="1"/>
  <c r="AI103" i="1"/>
  <c r="AJ103" i="1" s="1"/>
  <c r="AD66" i="1"/>
  <c r="AI335" i="1"/>
  <c r="AJ335" i="1" s="1"/>
  <c r="AD925" i="1"/>
  <c r="AI349" i="1"/>
  <c r="AJ349" i="1" s="1"/>
  <c r="AI331" i="1"/>
  <c r="AJ331" i="1" s="1"/>
  <c r="AI19" i="1"/>
  <c r="AJ19" i="1" s="1"/>
  <c r="AD909" i="1"/>
  <c r="AD380" i="1"/>
  <c r="AI452" i="1"/>
  <c r="AJ452" i="1" s="1"/>
  <c r="AD278" i="1"/>
  <c r="AD138" i="1"/>
  <c r="AD282" i="1"/>
  <c r="AI1069" i="1"/>
  <c r="AJ1069" i="1" s="1"/>
  <c r="AI237" i="1"/>
  <c r="AJ237" i="1" s="1"/>
  <c r="AI897" i="1"/>
  <c r="AJ897" i="1" s="1"/>
  <c r="AD1062" i="1"/>
  <c r="AD165" i="1"/>
  <c r="AI67" i="1"/>
  <c r="AJ67" i="1" s="1"/>
  <c r="AD234" i="1"/>
  <c r="AI203" i="1"/>
  <c r="AJ203" i="1" s="1"/>
  <c r="AI89" i="1"/>
  <c r="AJ89" i="1" s="1"/>
  <c r="AD849" i="1"/>
  <c r="AD1152" i="1"/>
  <c r="AI107" i="1"/>
  <c r="AJ107" i="1" s="1"/>
  <c r="AI296" i="1"/>
  <c r="AJ296" i="1" s="1"/>
  <c r="AI161" i="1"/>
  <c r="AJ161" i="1" s="1"/>
  <c r="AD922" i="1"/>
  <c r="AI693" i="1"/>
  <c r="AJ693" i="1" s="1"/>
  <c r="AI184" i="1"/>
  <c r="AJ184" i="1" s="1"/>
  <c r="AI61" i="1"/>
  <c r="AJ61" i="1" s="1"/>
  <c r="AD46" i="1"/>
  <c r="AI1101" i="1"/>
  <c r="AJ1101" i="1" s="1"/>
  <c r="AI201" i="1"/>
  <c r="AJ201" i="1" s="1"/>
  <c r="AI364" i="1"/>
  <c r="AJ364" i="1" s="1"/>
  <c r="AD469" i="1"/>
  <c r="AD317" i="1"/>
  <c r="AD1067" i="1"/>
  <c r="AI344" i="1"/>
  <c r="AJ344" i="1" s="1"/>
  <c r="AD229" i="1"/>
  <c r="AI959" i="1"/>
  <c r="AJ959" i="1" s="1"/>
  <c r="AI1091" i="1"/>
  <c r="AJ1091" i="1" s="1"/>
  <c r="AI207" i="1"/>
  <c r="AJ207" i="1" s="1"/>
  <c r="AI221" i="1"/>
  <c r="AJ221" i="1" s="1"/>
  <c r="AI1002" i="1"/>
  <c r="AJ1002" i="1" s="1"/>
  <c r="AI994" i="1"/>
  <c r="AJ994" i="1" s="1"/>
  <c r="AI303" i="1"/>
  <c r="AJ303" i="1" s="1"/>
  <c r="AD136" i="1"/>
  <c r="AI1039" i="1"/>
  <c r="AJ1039" i="1" s="1"/>
  <c r="AI199" i="1"/>
  <c r="AJ199" i="1" s="1"/>
  <c r="AI1143" i="1"/>
  <c r="AJ1143" i="1" s="1"/>
  <c r="AD1023" i="1"/>
  <c r="AD170" i="1"/>
  <c r="AD204" i="1"/>
  <c r="AD157" i="1"/>
  <c r="AI637" i="1"/>
  <c r="AJ637" i="1" s="1"/>
  <c r="AD73" i="1"/>
  <c r="AI720" i="1"/>
  <c r="AJ720" i="1" s="1"/>
  <c r="AI1118" i="1"/>
  <c r="AJ1118" i="1" s="1"/>
  <c r="AI389" i="1"/>
  <c r="AJ389" i="1" s="1"/>
  <c r="AI379" i="1"/>
  <c r="AJ379" i="1" s="1"/>
  <c r="AI265" i="1"/>
  <c r="AJ265" i="1" s="1"/>
  <c r="AD1156" i="1"/>
  <c r="AI74" i="1"/>
  <c r="AJ74" i="1" s="1"/>
  <c r="AI952" i="1"/>
  <c r="AJ952" i="1" s="1"/>
  <c r="AI970" i="1"/>
  <c r="AJ970" i="1" s="1"/>
  <c r="AI1079" i="1"/>
  <c r="AJ1079" i="1" s="1"/>
  <c r="AI1006" i="1"/>
  <c r="AJ1006" i="1" s="1"/>
  <c r="AI946" i="1"/>
  <c r="AJ946" i="1" s="1"/>
  <c r="AD899" i="1"/>
  <c r="AD262" i="1"/>
  <c r="AI241" i="1"/>
  <c r="AJ241" i="1" s="1"/>
  <c r="AI911" i="1"/>
  <c r="AJ911" i="1" s="1"/>
  <c r="AD94" i="1"/>
  <c r="AD108" i="1"/>
  <c r="AD947" i="1"/>
  <c r="AD462" i="1"/>
  <c r="AI21" i="1"/>
  <c r="AJ21" i="1" s="1"/>
  <c r="AD802" i="1"/>
  <c r="AD193" i="1"/>
  <c r="AD993" i="1"/>
  <c r="AI351" i="1"/>
  <c r="AJ351" i="1" s="1"/>
  <c r="AI420" i="1"/>
  <c r="AJ420" i="1" s="1"/>
  <c r="AI569" i="1"/>
  <c r="AJ569" i="1" s="1"/>
  <c r="AI122" i="1"/>
  <c r="AJ122" i="1" s="1"/>
  <c r="AD220" i="1"/>
  <c r="AD153" i="1"/>
  <c r="AI424" i="1"/>
  <c r="AJ424" i="1" s="1"/>
  <c r="AI401" i="1"/>
  <c r="AJ401" i="1" s="1"/>
  <c r="AD358" i="1"/>
  <c r="AI1015" i="1"/>
  <c r="AJ1015" i="1" s="1"/>
  <c r="AD43" i="1"/>
  <c r="AI77" i="1"/>
  <c r="AJ77" i="1" s="1"/>
  <c r="AD85" i="1"/>
  <c r="AD338" i="1"/>
  <c r="AI86" i="1"/>
  <c r="AJ86" i="1" s="1"/>
  <c r="AI330" i="1"/>
  <c r="AJ330" i="1" s="1"/>
  <c r="AD791" i="1"/>
  <c r="AD771" i="1"/>
  <c r="AI1141" i="1"/>
  <c r="AJ1141" i="1" s="1"/>
  <c r="AI270" i="1"/>
  <c r="AJ270" i="1" s="1"/>
  <c r="AD128" i="1"/>
  <c r="AD312" i="1"/>
  <c r="AD279" i="1"/>
  <c r="AI196" i="1"/>
  <c r="AJ196" i="1" s="1"/>
  <c r="AI1047" i="1"/>
  <c r="AJ1047" i="1" s="1"/>
  <c r="AI965" i="1"/>
  <c r="AJ965" i="1" s="1"/>
  <c r="AI149" i="1"/>
  <c r="AJ149" i="1" s="1"/>
  <c r="AI404" i="1"/>
  <c r="AJ404" i="1" s="1"/>
  <c r="AI406" i="1"/>
  <c r="AJ406" i="1" s="1"/>
  <c r="AI195" i="1"/>
  <c r="AJ195" i="1" s="1"/>
  <c r="AD368" i="1"/>
  <c r="AI194" i="1"/>
  <c r="AJ194" i="1" s="1"/>
  <c r="AI418" i="1"/>
  <c r="AJ418" i="1" s="1"/>
  <c r="AI410" i="1"/>
  <c r="AJ410" i="1" s="1"/>
  <c r="AI466" i="1"/>
  <c r="AJ466" i="1" s="1"/>
  <c r="AI1027" i="1"/>
  <c r="AJ1027" i="1" s="1"/>
  <c r="AD64" i="1"/>
  <c r="AI18" i="1"/>
  <c r="AJ18" i="1" s="1"/>
  <c r="AD933" i="1"/>
  <c r="AI180" i="1"/>
  <c r="AJ180" i="1" s="1"/>
  <c r="AD478" i="1"/>
  <c r="AD945" i="1"/>
  <c r="AI1115" i="1"/>
  <c r="AJ1115" i="1" s="1"/>
  <c r="AI1153" i="1"/>
  <c r="AJ1153" i="1" s="1"/>
  <c r="AD219" i="1"/>
  <c r="AI268" i="1"/>
  <c r="AJ268" i="1" s="1"/>
  <c r="AD295" i="1"/>
  <c r="AI154" i="1"/>
  <c r="AJ154" i="1" s="1"/>
  <c r="AI1176" i="1"/>
  <c r="AJ1176" i="1" s="1"/>
  <c r="AI366" i="1"/>
  <c r="AJ366" i="1" s="1"/>
  <c r="AI1061" i="1"/>
  <c r="AJ1061" i="1" s="1"/>
  <c r="AI1114" i="1"/>
  <c r="AJ1114" i="1" s="1"/>
  <c r="AI1090" i="1"/>
  <c r="AJ1090" i="1" s="1"/>
  <c r="AI297" i="1"/>
  <c r="AJ297" i="1" s="1"/>
  <c r="AD496" i="1"/>
  <c r="AI438" i="1"/>
  <c r="AJ438" i="1" s="1"/>
  <c r="AI106" i="1"/>
  <c r="AJ106" i="1" s="1"/>
  <c r="AI1151" i="1"/>
  <c r="AJ1151" i="1" s="1"/>
  <c r="AI267" i="1"/>
  <c r="AJ267" i="1" s="1"/>
  <c r="AD333" i="1"/>
  <c r="AD960" i="1"/>
  <c r="AD444" i="1"/>
  <c r="AI923" i="1"/>
  <c r="AJ923" i="1" s="1"/>
  <c r="AI244" i="1"/>
  <c r="AJ244" i="1" s="1"/>
  <c r="AI550" i="1"/>
  <c r="AJ550" i="1" s="1"/>
  <c r="AI1075" i="1"/>
  <c r="AJ1075" i="1" s="1"/>
  <c r="AI1009" i="1"/>
  <c r="AJ1009" i="1" s="1"/>
  <c r="AI1155" i="1"/>
  <c r="AJ1155" i="1" s="1"/>
  <c r="AI34" i="1"/>
  <c r="AJ34" i="1" s="1"/>
  <c r="AI158" i="1"/>
  <c r="AJ158" i="1" s="1"/>
  <c r="AI177" i="1"/>
  <c r="AJ177" i="1" s="1"/>
  <c r="AI391" i="1"/>
  <c r="AJ391" i="1" s="1"/>
  <c r="AD592" i="1"/>
  <c r="AI1096" i="1"/>
  <c r="AJ1096" i="1" s="1"/>
  <c r="AI343" i="1"/>
  <c r="AJ343" i="1" s="1"/>
  <c r="AI49" i="1"/>
  <c r="AJ49" i="1" s="1"/>
  <c r="AD927" i="1"/>
  <c r="AD987" i="1"/>
  <c r="AI248" i="1"/>
  <c r="AJ248" i="1" s="1"/>
  <c r="AD231" i="1"/>
  <c r="AD334" i="1"/>
  <c r="AI893" i="1"/>
  <c r="AJ893" i="1" s="1"/>
  <c r="AD792" i="1"/>
  <c r="AI1050" i="1"/>
  <c r="AJ1050" i="1" s="1"/>
  <c r="AD215" i="1"/>
  <c r="AI360" i="1"/>
  <c r="AJ360" i="1" s="1"/>
  <c r="AI57" i="1"/>
  <c r="AJ57" i="1" s="1"/>
  <c r="AI290" i="1"/>
  <c r="AJ290" i="1" s="1"/>
  <c r="AI434" i="1"/>
  <c r="AJ434" i="1" s="1"/>
  <c r="AD390" i="1"/>
  <c r="AI974" i="1"/>
  <c r="AJ974" i="1" s="1"/>
  <c r="AI266" i="1"/>
  <c r="AJ266" i="1" s="1"/>
  <c r="AD356" i="1"/>
  <c r="AD626" i="1"/>
  <c r="AI1154" i="1"/>
  <c r="AJ1154" i="1" s="1"/>
  <c r="AD137" i="1"/>
  <c r="AI304" i="1"/>
  <c r="AJ304" i="1" s="1"/>
  <c r="AI292" i="1"/>
  <c r="AJ292" i="1" s="1"/>
  <c r="AI1165" i="1"/>
  <c r="AJ1165" i="1" s="1"/>
  <c r="AD426" i="1"/>
  <c r="AI152" i="1"/>
  <c r="AJ152" i="1" s="1"/>
  <c r="AI372" i="1"/>
  <c r="AJ372" i="1" s="1"/>
  <c r="AD586" i="1"/>
  <c r="AI20" i="1"/>
  <c r="AJ20" i="1" s="1"/>
  <c r="AI566" i="1"/>
  <c r="AJ566" i="1" s="1"/>
  <c r="AD197" i="1"/>
  <c r="AI603" i="1"/>
  <c r="AJ603" i="1" s="1"/>
  <c r="AI904" i="1"/>
  <c r="AJ904" i="1" s="1"/>
  <c r="AI1124" i="1"/>
  <c r="AJ1124" i="1" s="1"/>
  <c r="AI264" i="1"/>
  <c r="AJ264" i="1" s="1"/>
  <c r="AI1044" i="1"/>
  <c r="AJ1044" i="1" s="1"/>
  <c r="AD284" i="1"/>
  <c r="AD980" i="1"/>
  <c r="AD118" i="1"/>
  <c r="AI144" i="1"/>
  <c r="AJ144" i="1" s="1"/>
  <c r="AD1035" i="1"/>
  <c r="AI1092" i="1"/>
  <c r="AJ1092" i="1" s="1"/>
  <c r="AI246" i="1"/>
  <c r="AJ246" i="1" s="1"/>
  <c r="AI416" i="1"/>
  <c r="AJ416" i="1" s="1"/>
  <c r="AI280" i="1"/>
  <c r="AJ280" i="1" s="1"/>
  <c r="AD242" i="1"/>
  <c r="AI259" i="1"/>
  <c r="AJ259" i="1" s="1"/>
  <c r="AD596" i="1"/>
  <c r="AD476" i="1"/>
  <c r="AI472" i="1"/>
  <c r="AJ472" i="1" s="1"/>
  <c r="AD442" i="1"/>
  <c r="AI1013" i="1"/>
  <c r="AJ1013" i="1" s="1"/>
  <c r="AD359" i="1"/>
  <c r="AI408" i="1"/>
  <c r="AJ408" i="1" s="1"/>
  <c r="AI932" i="1"/>
  <c r="AJ932" i="1" s="1"/>
  <c r="AI385" i="1"/>
  <c r="AJ385" i="1" s="1"/>
  <c r="AI346" i="1"/>
  <c r="AJ346" i="1" s="1"/>
  <c r="AI230" i="1"/>
  <c r="AJ230" i="1" s="1"/>
  <c r="AD291" i="1"/>
  <c r="AI68" i="1"/>
  <c r="AJ68" i="1" s="1"/>
  <c r="AI82" i="1"/>
  <c r="AJ82" i="1" s="1"/>
  <c r="AD1111" i="1"/>
  <c r="AI1111" i="1"/>
  <c r="AJ1111" i="1" s="1"/>
  <c r="AD50" i="1"/>
  <c r="AD84" i="1"/>
  <c r="AI62" i="1"/>
  <c r="AJ62" i="1" s="1"/>
  <c r="AI1175" i="1"/>
  <c r="AJ1175" i="1" s="1"/>
  <c r="AD1175" i="1"/>
  <c r="AD1142" i="1"/>
  <c r="AI1142" i="1"/>
  <c r="AJ1142" i="1" s="1"/>
  <c r="AI620" i="1"/>
  <c r="AJ620" i="1" s="1"/>
  <c r="AI953" i="1"/>
  <c r="AJ953" i="1" s="1"/>
  <c r="AI633" i="1"/>
  <c r="AJ633" i="1" s="1"/>
  <c r="AD781" i="1"/>
  <c r="AI105" i="1"/>
  <c r="AJ105" i="1" s="1"/>
  <c r="AD725" i="1"/>
  <c r="AD1084" i="1"/>
  <c r="AD560" i="1"/>
  <c r="AD191" i="1"/>
  <c r="AI723" i="1"/>
  <c r="AJ723" i="1" s="1"/>
  <c r="AD124" i="1"/>
  <c r="AD577" i="1"/>
  <c r="AI1086" i="1"/>
  <c r="AJ1086" i="1" s="1"/>
  <c r="AI422" i="1"/>
  <c r="AJ422" i="1" s="1"/>
  <c r="AD666" i="1"/>
  <c r="AD1108" i="1"/>
  <c r="AI271" i="1"/>
  <c r="AJ271" i="1" s="1"/>
  <c r="AI54" i="1"/>
  <c r="AJ54" i="1" s="1"/>
  <c r="AI322" i="1"/>
  <c r="AJ322" i="1" s="1"/>
  <c r="AI567" i="1"/>
  <c r="AJ567" i="1" s="1"/>
  <c r="AD1102" i="1"/>
  <c r="AI935" i="1"/>
  <c r="AJ935" i="1" s="1"/>
  <c r="AI1106" i="1"/>
  <c r="AJ1106" i="1" s="1"/>
  <c r="AI1022" i="1"/>
  <c r="AJ1022" i="1" s="1"/>
  <c r="AI917" i="1"/>
  <c r="AJ917" i="1" s="1"/>
  <c r="AI318" i="1"/>
  <c r="AJ318" i="1" s="1"/>
  <c r="AI1055" i="1"/>
  <c r="AJ1055" i="1" s="1"/>
  <c r="AI143" i="1"/>
  <c r="AJ143" i="1" s="1"/>
  <c r="AI1134" i="1"/>
  <c r="AJ1134" i="1" s="1"/>
  <c r="AD1134" i="1"/>
  <c r="AD1178" i="1"/>
  <c r="AI1178" i="1"/>
  <c r="AJ1178" i="1" s="1"/>
  <c r="AI218" i="1"/>
  <c r="AJ218" i="1" s="1"/>
  <c r="AI563" i="1"/>
  <c r="AJ563" i="1" s="1"/>
  <c r="AI146" i="1"/>
  <c r="AJ146" i="1" s="1"/>
  <c r="AI163" i="1"/>
  <c r="AJ163" i="1" s="1"/>
  <c r="AD526" i="1"/>
  <c r="AI632" i="1"/>
  <c r="AJ632" i="1" s="1"/>
  <c r="AD393" i="1"/>
  <c r="AI523" i="1"/>
  <c r="AJ523" i="1" s="1"/>
  <c r="AD971" i="1"/>
  <c r="AD817" i="1"/>
  <c r="AD459" i="1"/>
  <c r="AI483" i="1"/>
  <c r="AJ483" i="1" s="1"/>
  <c r="AI1140" i="1"/>
  <c r="AJ1140" i="1" s="1"/>
  <c r="AD701" i="1"/>
  <c r="AI371" i="1"/>
  <c r="AJ371" i="1" s="1"/>
  <c r="AD1132" i="1"/>
  <c r="AD522" i="1"/>
  <c r="AD407" i="1"/>
  <c r="AI707" i="1"/>
  <c r="AJ707" i="1" s="1"/>
  <c r="AI775" i="1"/>
  <c r="AJ775" i="1" s="1"/>
  <c r="AI834" i="1"/>
  <c r="AJ834" i="1" s="1"/>
  <c r="AI102" i="1"/>
  <c r="AJ102" i="1" s="1"/>
  <c r="AI90" i="1"/>
  <c r="AJ90" i="1" s="1"/>
  <c r="AI813" i="1"/>
  <c r="AJ813" i="1" s="1"/>
  <c r="AI369" i="1"/>
  <c r="AJ369" i="1" s="1"/>
  <c r="AI288" i="1"/>
  <c r="AJ288" i="1" s="1"/>
  <c r="AD286" i="1"/>
  <c r="AD938" i="1"/>
  <c r="AI42" i="1"/>
  <c r="AJ42" i="1" s="1"/>
  <c r="AI556" i="1"/>
  <c r="AJ556" i="1" s="1"/>
  <c r="AI520" i="1"/>
  <c r="AJ520" i="1" s="1"/>
  <c r="AI739" i="1"/>
  <c r="AJ739" i="1" s="1"/>
  <c r="AI479" i="1"/>
  <c r="AJ479" i="1" s="1"/>
  <c r="AI362" i="1"/>
  <c r="AJ362" i="1" s="1"/>
  <c r="AI683" i="1"/>
  <c r="AJ683" i="1" s="1"/>
  <c r="AI837" i="1"/>
  <c r="AJ837" i="1" s="1"/>
  <c r="AI377" i="1"/>
  <c r="AJ377" i="1" s="1"/>
  <c r="AI703" i="1"/>
  <c r="AJ703" i="1" s="1"/>
  <c r="AD189" i="1"/>
  <c r="AI375" i="1"/>
  <c r="AJ375" i="1" s="1"/>
  <c r="AI141" i="1"/>
  <c r="AJ141" i="1" s="1"/>
  <c r="AI475" i="1"/>
  <c r="AJ475" i="1" s="1"/>
  <c r="AI1171" i="1"/>
  <c r="AJ1171" i="1" s="1"/>
  <c r="AI636" i="1"/>
  <c r="AJ636" i="1" s="1"/>
  <c r="AD492" i="1"/>
  <c r="AI973" i="1"/>
  <c r="AJ973" i="1" s="1"/>
  <c r="AI741" i="1"/>
  <c r="AJ741" i="1" s="1"/>
  <c r="AI236" i="1"/>
  <c r="AJ236" i="1" s="1"/>
  <c r="AD245" i="1"/>
  <c r="AI678" i="1"/>
  <c r="AJ678" i="1" s="1"/>
  <c r="AD127" i="1"/>
  <c r="AD690" i="1"/>
  <c r="AI1087" i="1"/>
  <c r="AJ1087" i="1" s="1"/>
  <c r="AI397" i="1"/>
  <c r="AJ397" i="1" s="1"/>
  <c r="AD1005" i="1"/>
  <c r="AI1117" i="1"/>
  <c r="AJ1117" i="1" s="1"/>
  <c r="AD580" i="1"/>
  <c r="AD981" i="1"/>
  <c r="AI574" i="1"/>
  <c r="AJ574" i="1" s="1"/>
  <c r="AI656" i="1"/>
  <c r="AJ656" i="1" s="1"/>
  <c r="AD1177" i="1"/>
  <c r="AI1177" i="1"/>
  <c r="AJ1177" i="1" s="1"/>
  <c r="AI795" i="1"/>
  <c r="AJ795" i="1" s="1"/>
  <c r="AI615" i="1"/>
  <c r="AJ615" i="1" s="1"/>
  <c r="AI485" i="1"/>
  <c r="AJ485" i="1" s="1"/>
  <c r="AI655" i="1"/>
  <c r="AJ655" i="1" s="1"/>
  <c r="AD1174" i="1"/>
  <c r="AI749" i="1"/>
  <c r="AJ749" i="1" s="1"/>
  <c r="AI538" i="1"/>
  <c r="AJ538" i="1" s="1"/>
  <c r="AI731" i="1"/>
  <c r="AJ731" i="1" s="1"/>
  <c r="AI924" i="1"/>
  <c r="AJ924" i="1" s="1"/>
  <c r="AD742" i="1"/>
  <c r="AI694" i="1"/>
  <c r="AJ694" i="1" s="1"/>
  <c r="AI830" i="1"/>
  <c r="AJ830" i="1" s="1"/>
  <c r="AI663" i="1"/>
  <c r="AJ663" i="1" s="1"/>
  <c r="AI558" i="1"/>
  <c r="AJ558" i="1" s="1"/>
  <c r="AI501" i="1"/>
  <c r="AJ501" i="1" s="1"/>
  <c r="AD460" i="1"/>
  <c r="AI441" i="1"/>
  <c r="AJ441" i="1" s="1"/>
  <c r="AI87" i="1"/>
  <c r="AJ87" i="1" s="1"/>
  <c r="AI649" i="1"/>
  <c r="AJ649" i="1" s="1"/>
  <c r="AI536" i="1"/>
  <c r="AJ536" i="1" s="1"/>
  <c r="AI528" i="1"/>
  <c r="AJ528" i="1" s="1"/>
  <c r="AD698" i="1"/>
  <c r="AI689" i="1"/>
  <c r="AJ689" i="1" s="1"/>
  <c r="AI549" i="1"/>
  <c r="AJ549" i="1" s="1"/>
  <c r="AI644" i="1"/>
  <c r="AJ644" i="1" s="1"/>
  <c r="AI815" i="1"/>
  <c r="AJ815" i="1" s="1"/>
  <c r="AD798" i="1"/>
  <c r="AI812" i="1"/>
  <c r="AJ812" i="1" s="1"/>
  <c r="AI680" i="1"/>
  <c r="AJ680" i="1" s="1"/>
  <c r="AI564" i="1"/>
  <c r="AJ564" i="1" s="1"/>
  <c r="AD762" i="1"/>
  <c r="AD581" i="1"/>
  <c r="AD773" i="1"/>
  <c r="AI804" i="1"/>
  <c r="AJ804" i="1" s="1"/>
  <c r="AI736" i="1"/>
  <c r="AJ736" i="1" s="1"/>
  <c r="AI717" i="1"/>
  <c r="AJ717" i="1" s="1"/>
  <c r="AI494" i="1"/>
  <c r="AJ494" i="1" s="1"/>
  <c r="AI681" i="1"/>
  <c r="AJ681" i="1" s="1"/>
  <c r="AI471" i="1"/>
  <c r="AJ471" i="1" s="1"/>
  <c r="AI679" i="1"/>
  <c r="AJ679" i="1" s="1"/>
  <c r="AI350" i="1"/>
  <c r="AJ350" i="1" s="1"/>
  <c r="AD819" i="1"/>
  <c r="AI835" i="1"/>
  <c r="AJ835" i="1" s="1"/>
  <c r="AI866" i="1"/>
  <c r="AJ866" i="1" s="1"/>
  <c r="AI710" i="1"/>
  <c r="AJ710" i="1" s="1"/>
  <c r="AI576" i="1"/>
  <c r="AJ576" i="1" s="1"/>
  <c r="AI585" i="1"/>
  <c r="AJ585" i="1" s="1"/>
  <c r="AD727" i="1"/>
  <c r="AI440" i="1"/>
  <c r="AJ440" i="1" s="1"/>
  <c r="AI788" i="1"/>
  <c r="AJ788" i="1" s="1"/>
  <c r="AI789" i="1"/>
  <c r="AJ789" i="1" s="1"/>
  <c r="AI889" i="1"/>
  <c r="AJ889" i="1" s="1"/>
  <c r="AI892" i="1"/>
  <c r="AJ892" i="1" s="1"/>
  <c r="AI714" i="1"/>
  <c r="AJ714" i="1" s="1"/>
  <c r="AD908" i="1"/>
  <c r="AI908" i="1"/>
  <c r="AJ908" i="1" s="1"/>
  <c r="AD650" i="1"/>
  <c r="AI696" i="1"/>
  <c r="AJ696" i="1" s="1"/>
  <c r="AI814" i="1"/>
  <c r="AJ814" i="1" s="1"/>
  <c r="AI665" i="1"/>
  <c r="AJ665" i="1" s="1"/>
  <c r="AD519" i="1"/>
  <c r="AI872" i="1"/>
  <c r="AJ872" i="1" s="1"/>
  <c r="AI875" i="1"/>
  <c r="AJ875" i="1" s="1"/>
  <c r="AI724" i="1"/>
  <c r="AJ724" i="1" s="1"/>
  <c r="AI1036" i="1"/>
  <c r="AJ1036" i="1" s="1"/>
  <c r="AD1036" i="1"/>
  <c r="AD540" i="1"/>
  <c r="AI699" i="1"/>
  <c r="AJ699" i="1" s="1"/>
  <c r="AI845" i="1"/>
  <c r="AJ845" i="1" s="1"/>
  <c r="AD822" i="1"/>
  <c r="AD604" i="1"/>
  <c r="AD787" i="1"/>
  <c r="AD719" i="1"/>
  <c r="AI779" i="1"/>
  <c r="AJ779" i="1" s="1"/>
  <c r="AI547" i="1"/>
  <c r="AJ547" i="1" s="1"/>
  <c r="AD676" i="1"/>
  <c r="AI757" i="1"/>
  <c r="AJ757" i="1" s="1"/>
  <c r="AD826" i="1"/>
  <c r="AI481" i="1"/>
  <c r="AJ481" i="1" s="1"/>
  <c r="AI484" i="1"/>
  <c r="AJ484" i="1" s="1"/>
  <c r="AD851" i="1"/>
  <c r="AI847" i="1"/>
  <c r="AJ847" i="1" s="1"/>
  <c r="AI888" i="1"/>
  <c r="AJ888" i="1" s="1"/>
  <c r="AI405" i="1"/>
  <c r="AJ405" i="1" s="1"/>
  <c r="AD1179" i="1"/>
  <c r="AI1179" i="1"/>
  <c r="AJ1179" i="1" s="1"/>
  <c r="AI631" i="1"/>
  <c r="AJ631" i="1" s="1"/>
  <c r="AD848" i="1"/>
  <c r="AI828" i="1"/>
  <c r="AJ828" i="1" s="1"/>
  <c r="AI545" i="1"/>
  <c r="AJ545" i="1" s="1"/>
  <c r="AD688" i="1"/>
  <c r="AI799" i="1"/>
  <c r="AJ799" i="1" s="1"/>
  <c r="AI765" i="1"/>
  <c r="AJ765" i="1" s="1"/>
  <c r="AI735" i="1"/>
  <c r="AJ735" i="1" s="1"/>
  <c r="AI732" i="1"/>
  <c r="AJ732" i="1" s="1"/>
  <c r="AI593" i="1"/>
  <c r="AJ593" i="1" s="1"/>
  <c r="AD846" i="1"/>
  <c r="AI464" i="1"/>
  <c r="AJ464" i="1" s="1"/>
  <c r="AI891" i="1"/>
  <c r="AJ891" i="1" s="1"/>
  <c r="AD495" i="1"/>
  <c r="AD890" i="1"/>
  <c r="AI473" i="1"/>
  <c r="AJ473" i="1" s="1"/>
  <c r="AI746" i="1"/>
  <c r="AJ746" i="1" s="1"/>
  <c r="AI956" i="1"/>
  <c r="AJ956" i="1" s="1"/>
  <c r="AD956" i="1"/>
  <c r="AD697" i="1"/>
  <c r="AI697" i="1"/>
  <c r="AJ697" i="1" s="1"/>
  <c r="AD559" i="1"/>
  <c r="AI559" i="1"/>
  <c r="AJ559" i="1" s="1"/>
  <c r="AD685" i="1"/>
  <c r="AI685" i="1"/>
  <c r="AJ685" i="1" s="1"/>
  <c r="AD627" i="1"/>
  <c r="AI627" i="1"/>
  <c r="AJ627" i="1" s="1"/>
  <c r="AD729" i="1"/>
  <c r="AI729" i="1"/>
  <c r="AJ729" i="1" s="1"/>
  <c r="AI1088" i="1"/>
  <c r="AJ1088" i="1" s="1"/>
  <c r="AD1088" i="1"/>
  <c r="AD743" i="1"/>
  <c r="AI743" i="1"/>
  <c r="AJ743" i="1" s="1"/>
  <c r="AD728" i="1"/>
  <c r="AI728" i="1"/>
  <c r="AJ728" i="1" s="1"/>
  <c r="AD1089" i="1"/>
  <c r="AI1089" i="1"/>
  <c r="AJ1089" i="1" s="1"/>
  <c r="AD412" i="1"/>
  <c r="AI412" i="1"/>
  <c r="AJ412" i="1" s="1"/>
  <c r="AD702" i="1"/>
  <c r="AI702" i="1"/>
  <c r="AJ702" i="1" s="1"/>
  <c r="AI1078" i="1"/>
  <c r="AJ1078" i="1" s="1"/>
  <c r="AD1078" i="1"/>
  <c r="AI425" i="1"/>
  <c r="AJ425" i="1" s="1"/>
  <c r="AD425" i="1"/>
  <c r="AD662" i="1"/>
  <c r="AI662" i="1"/>
  <c r="AJ662" i="1" s="1"/>
  <c r="AI864" i="1"/>
  <c r="AJ864" i="1" s="1"/>
  <c r="AD864" i="1"/>
  <c r="AD1116" i="1"/>
  <c r="AI1116" i="1"/>
  <c r="AJ1116" i="1" s="1"/>
  <c r="AD708" i="1"/>
  <c r="AI708" i="1"/>
  <c r="AJ708" i="1" s="1"/>
  <c r="AI1122" i="1"/>
  <c r="AJ1122" i="1" s="1"/>
  <c r="AD1122" i="1"/>
  <c r="AD661" i="1"/>
  <c r="AI661" i="1"/>
  <c r="AJ661" i="1" s="1"/>
  <c r="AD1073" i="1"/>
  <c r="AI1073" i="1"/>
  <c r="AJ1073" i="1" s="1"/>
  <c r="AI958" i="1"/>
  <c r="AJ958" i="1" s="1"/>
  <c r="AD958" i="1"/>
  <c r="AD616" i="1"/>
  <c r="AI616" i="1"/>
  <c r="AJ616" i="1" s="1"/>
  <c r="AD1070" i="1"/>
  <c r="AI1070" i="1"/>
  <c r="AJ1070" i="1" s="1"/>
  <c r="AD737" i="1"/>
  <c r="AI737" i="1"/>
  <c r="AJ737" i="1" s="1"/>
  <c r="AI1066" i="1"/>
  <c r="AJ1066" i="1" s="1"/>
  <c r="AD1066" i="1"/>
  <c r="AD609" i="1"/>
  <c r="AI609" i="1"/>
  <c r="AJ609" i="1" s="1"/>
  <c r="AD551" i="1"/>
  <c r="AI551" i="1"/>
  <c r="AJ551" i="1" s="1"/>
  <c r="AI553" i="1"/>
  <c r="AJ553" i="1" s="1"/>
  <c r="AI700" i="1"/>
  <c r="AJ700" i="1" s="1"/>
  <c r="AD700" i="1"/>
  <c r="AD1034" i="1"/>
  <c r="AI1034" i="1"/>
  <c r="AJ1034" i="1" s="1"/>
  <c r="AD809" i="1"/>
  <c r="AI809" i="1"/>
  <c r="AJ809" i="1" s="1"/>
  <c r="AI664" i="1"/>
  <c r="AJ664" i="1" s="1"/>
  <c r="AD664" i="1"/>
  <c r="AI950" i="1"/>
  <c r="AJ950" i="1" s="1"/>
  <c r="AD950" i="1"/>
  <c r="AD810" i="1"/>
  <c r="AI810" i="1"/>
  <c r="AJ810" i="1" s="1"/>
  <c r="AD302" i="1"/>
  <c r="AI302" i="1"/>
  <c r="AJ302" i="1" s="1"/>
  <c r="AD660" i="1"/>
  <c r="AI660" i="1"/>
  <c r="AJ660" i="1" s="1"/>
  <c r="AI1158" i="1"/>
  <c r="AJ1158" i="1" s="1"/>
  <c r="AD1158" i="1"/>
  <c r="AI858" i="1"/>
  <c r="AJ858" i="1" s="1"/>
  <c r="AD465" i="1"/>
  <c r="AI465" i="1"/>
  <c r="AJ465" i="1" s="1"/>
  <c r="AI805" i="1"/>
  <c r="AJ805" i="1" s="1"/>
  <c r="AD805" i="1"/>
  <c r="AD1058" i="1"/>
  <c r="AI1058" i="1"/>
  <c r="AJ1058" i="1" s="1"/>
  <c r="AD840" i="1"/>
  <c r="AI840" i="1"/>
  <c r="AJ840" i="1" s="1"/>
  <c r="AD648" i="1"/>
  <c r="AI648" i="1"/>
  <c r="AJ648" i="1" s="1"/>
  <c r="AD829" i="1"/>
  <c r="AI829" i="1"/>
  <c r="AJ829" i="1" s="1"/>
  <c r="AI862" i="1"/>
  <c r="AJ862" i="1" s="1"/>
  <c r="AD862" i="1"/>
  <c r="AI740" i="1"/>
  <c r="AJ740" i="1" s="1"/>
  <c r="AD740" i="1"/>
  <c r="AD972" i="1"/>
  <c r="AI972" i="1"/>
  <c r="AJ972" i="1" s="1"/>
  <c r="AD806" i="1"/>
  <c r="AI806" i="1"/>
  <c r="AJ806" i="1" s="1"/>
  <c r="AD411" i="1"/>
  <c r="AI411" i="1"/>
  <c r="AJ411" i="1" s="1"/>
  <c r="AD948" i="1"/>
  <c r="AI948" i="1"/>
  <c r="AJ948" i="1" s="1"/>
  <c r="AD652" i="1"/>
  <c r="AI652" i="1"/>
  <c r="AJ652" i="1" s="1"/>
  <c r="AD1148" i="1"/>
  <c r="AI1148" i="1"/>
  <c r="AJ1148" i="1" s="1"/>
  <c r="AD1126" i="1"/>
  <c r="AI1126" i="1"/>
  <c r="AJ1126" i="1" s="1"/>
  <c r="AI1010" i="1"/>
  <c r="AJ1010" i="1" s="1"/>
  <c r="AD1010" i="1"/>
  <c r="AI784" i="1"/>
  <c r="AJ784" i="1" s="1"/>
  <c r="AD784" i="1"/>
  <c r="AI934" i="1"/>
  <c r="AJ934" i="1" s="1"/>
  <c r="AD934" i="1"/>
  <c r="AI747" i="1"/>
  <c r="AJ747" i="1" s="1"/>
  <c r="AD747" i="1"/>
  <c r="AI885" i="1"/>
  <c r="AJ885" i="1" s="1"/>
  <c r="AD885" i="1"/>
  <c r="AD1170" i="1"/>
  <c r="AI1170" i="1"/>
  <c r="AJ1170" i="1" s="1"/>
  <c r="AD1146" i="1"/>
  <c r="AI1146" i="1"/>
  <c r="AJ1146" i="1" s="1"/>
  <c r="AD1125" i="1"/>
  <c r="AI1125" i="1"/>
  <c r="AJ1125" i="1" s="1"/>
  <c r="AD1007" i="1"/>
  <c r="AI1007" i="1"/>
  <c r="AJ1007" i="1" s="1"/>
  <c r="AD607" i="1"/>
  <c r="AI607" i="1"/>
  <c r="AJ607" i="1" s="1"/>
  <c r="AD687" i="1"/>
  <c r="AI687" i="1"/>
  <c r="AJ687" i="1" s="1"/>
  <c r="AI881" i="1"/>
  <c r="AJ881" i="1" s="1"/>
  <c r="AD881" i="1"/>
  <c r="AI877" i="1"/>
  <c r="AJ877" i="1" s="1"/>
  <c r="AD877" i="1"/>
  <c r="AD525" i="1"/>
  <c r="AI525" i="1"/>
  <c r="AJ525" i="1" s="1"/>
  <c r="AI827" i="1"/>
  <c r="AJ827" i="1" s="1"/>
  <c r="AD1095" i="1"/>
  <c r="AI1095" i="1"/>
  <c r="AJ1095" i="1" s="1"/>
  <c r="AI1128" i="1"/>
  <c r="AJ1128" i="1" s="1"/>
  <c r="AD1164" i="1"/>
  <c r="AI1164" i="1"/>
  <c r="AJ1164" i="1" s="1"/>
  <c r="AD1112" i="1"/>
  <c r="AI1112" i="1"/>
  <c r="AJ1112" i="1" s="1"/>
  <c r="AD733" i="1"/>
  <c r="AI733" i="1"/>
  <c r="AJ733" i="1" s="1"/>
  <c r="AI884" i="1"/>
  <c r="AJ884" i="1" s="1"/>
  <c r="AD884" i="1"/>
  <c r="AI437" i="1"/>
  <c r="AJ437" i="1" s="1"/>
  <c r="AD437" i="1"/>
  <c r="AI1129" i="1"/>
  <c r="AJ1129" i="1" s="1"/>
  <c r="AD1129" i="1"/>
  <c r="AI625" i="1"/>
  <c r="AJ625" i="1" s="1"/>
  <c r="AD625" i="1"/>
  <c r="AD722" i="1"/>
  <c r="AI722" i="1"/>
  <c r="AJ722" i="1" s="1"/>
  <c r="AD1139" i="1"/>
  <c r="AI1139" i="1"/>
  <c r="AJ1139" i="1" s="1"/>
  <c r="AD1109" i="1"/>
  <c r="AI1109" i="1"/>
  <c r="AJ1109" i="1" s="1"/>
  <c r="AI1041" i="1"/>
  <c r="AJ1041" i="1" s="1"/>
  <c r="AD1041" i="1"/>
  <c r="AI643" i="1"/>
  <c r="AJ643" i="1" s="1"/>
  <c r="AD643" i="1"/>
  <c r="AD752" i="1"/>
  <c r="AI752" i="1"/>
  <c r="AJ752" i="1" s="1"/>
  <c r="AD811" i="1"/>
  <c r="AI811" i="1"/>
  <c r="AJ811" i="1" s="1"/>
  <c r="AD1093" i="1"/>
  <c r="AI1093" i="1"/>
  <c r="AJ1093" i="1" s="1"/>
  <c r="AI1162" i="1"/>
  <c r="AJ1162" i="1" s="1"/>
  <c r="AD1162" i="1"/>
  <c r="AI667" i="1"/>
  <c r="AJ667" i="1" s="1"/>
  <c r="AD865" i="1"/>
  <c r="AI865" i="1"/>
  <c r="AJ865" i="1" s="1"/>
  <c r="AD1147" i="1"/>
  <c r="AI1147" i="1"/>
  <c r="AJ1147" i="1" s="1"/>
  <c r="AI1016" i="1"/>
  <c r="AJ1016" i="1" s="1"/>
  <c r="AD1016" i="1"/>
  <c r="AI682" i="1"/>
  <c r="AJ682" i="1" s="1"/>
  <c r="AD682" i="1"/>
  <c r="AI1157" i="1"/>
  <c r="AJ1157" i="1" s="1"/>
  <c r="AD1157" i="1"/>
  <c r="AD1103" i="1"/>
  <c r="AI1103" i="1"/>
  <c r="AJ1103" i="1" s="1"/>
  <c r="AI929" i="1"/>
  <c r="AJ929" i="1" s="1"/>
  <c r="AD929" i="1"/>
  <c r="AD623" i="1"/>
  <c r="AI623" i="1"/>
  <c r="AJ623" i="1" s="1"/>
  <c r="AI628" i="1"/>
  <c r="AJ628" i="1" s="1"/>
  <c r="AD628" i="1"/>
  <c r="AD753" i="1"/>
  <c r="AI753" i="1"/>
  <c r="AJ753" i="1" s="1"/>
</calcChain>
</file>

<file path=xl/sharedStrings.xml><?xml version="1.0" encoding="utf-8"?>
<sst xmlns="http://schemas.openxmlformats.org/spreadsheetml/2006/main" count="13036" uniqueCount="1813">
  <si>
    <t>Campaign Details</t>
  </si>
  <si>
    <t>Red cells contain formulas</t>
  </si>
  <si>
    <t>Status</t>
  </si>
  <si>
    <t>Completed</t>
  </si>
  <si>
    <t>Today</t>
  </si>
  <si>
    <t>Blue cells contain variables, enter manually</t>
  </si>
  <si>
    <t>Live</t>
  </si>
  <si>
    <t>Black cells contain details, enter manually</t>
  </si>
  <si>
    <t>Pending</t>
  </si>
  <si>
    <t>Yayıncıdan gelecek tutar</t>
  </si>
  <si>
    <t>Ajansa kesilecek tutar</t>
  </si>
  <si>
    <t>KAR</t>
  </si>
  <si>
    <t>Campaign Period</t>
  </si>
  <si>
    <t>Campaign Unit Costs</t>
  </si>
  <si>
    <t>Campaign Performance</t>
  </si>
  <si>
    <t>Publisher Costs</t>
  </si>
  <si>
    <t>Client Costs</t>
  </si>
  <si>
    <t>Revenues</t>
  </si>
  <si>
    <t>Campaign ID</t>
  </si>
  <si>
    <t>Year</t>
  </si>
  <si>
    <t>Month</t>
  </si>
  <si>
    <t>Order Period</t>
  </si>
  <si>
    <t>Start</t>
  </si>
  <si>
    <t>End</t>
  </si>
  <si>
    <t>Remaining Days</t>
  </si>
  <si>
    <t>Agency</t>
  </si>
  <si>
    <t>Client</t>
  </si>
  <si>
    <t>Campaign</t>
  </si>
  <si>
    <t>Campaign Status</t>
  </si>
  <si>
    <t>Publisher</t>
  </si>
  <si>
    <t>Web Site</t>
  </si>
  <si>
    <t>Product</t>
  </si>
  <si>
    <t>Pricing Model</t>
  </si>
  <si>
    <t>Category</t>
  </si>
  <si>
    <t>Format</t>
  </si>
  <si>
    <t>Client Cost</t>
  </si>
  <si>
    <t>Ordered Imps/Views</t>
  </si>
  <si>
    <t>Delivered Imps/Views</t>
  </si>
  <si>
    <t>Remaining  From Camp. Orders</t>
  </si>
  <si>
    <t>IO Realised Imps</t>
  </si>
  <si>
    <t>clicks</t>
  </si>
  <si>
    <t>ctr</t>
  </si>
  <si>
    <t>cpc</t>
  </si>
  <si>
    <t>Publisher Order</t>
  </si>
  <si>
    <t>Publisher Final Costs</t>
  </si>
  <si>
    <t>Publisher Balance</t>
  </si>
  <si>
    <t>Client Order</t>
  </si>
  <si>
    <t>Client Final Costs</t>
  </si>
  <si>
    <t>Client Balance</t>
  </si>
  <si>
    <t>Appnexus Adserver Cost</t>
  </si>
  <si>
    <t>Revenue Total (CC-PFC-AN ADserver)</t>
  </si>
  <si>
    <t>Revenue Total (CC-PFC) %</t>
  </si>
  <si>
    <t>GSK0116_Sensodyne_Hypernova_interest_Bonddigital_MC</t>
  </si>
  <si>
    <t>Q1</t>
  </si>
  <si>
    <t>MC</t>
  </si>
  <si>
    <t>GSK</t>
  </si>
  <si>
    <t>GSK0116_Sensodyne_Hypernova_interest_MC</t>
  </si>
  <si>
    <t>Bond Digital</t>
  </si>
  <si>
    <t>RON</t>
  </si>
  <si>
    <t>Xaxis Display Plus</t>
  </si>
  <si>
    <t>cpm</t>
  </si>
  <si>
    <t>Selected Sites</t>
  </si>
  <si>
    <t>Ad Bundles</t>
  </si>
  <si>
    <t>GSK0116_Sensodyne_Hypernova_interest_Digitalm_MC</t>
  </si>
  <si>
    <t>Digitalm</t>
  </si>
  <si>
    <t>GSK0116_Sensodyne_Hypernova_interest_Memuruz_MC</t>
  </si>
  <si>
    <t>Memuruz</t>
  </si>
  <si>
    <t>GSK0116_Sensodyne_Hypernova_interest_Popmarker_MC</t>
  </si>
  <si>
    <t>Popmarker</t>
  </si>
  <si>
    <t>GSK0116_Sensodyne_Hypernova_interest_Reklamz_MC</t>
  </si>
  <si>
    <t>Reklamz</t>
  </si>
  <si>
    <t>GSK0116_Sensodyne_Hypernova_interest_SemDigital_MC</t>
  </si>
  <si>
    <t>Sem Digital</t>
  </si>
  <si>
    <t>Ikea0116_Kis_Indirimi_Interstitial_Acunn_MEC</t>
  </si>
  <si>
    <t>MEC</t>
  </si>
  <si>
    <t>IKEA</t>
  </si>
  <si>
    <t>Ikea0116_Kis_Indirimi_Interstitial_MEC</t>
  </si>
  <si>
    <t>Acunn</t>
  </si>
  <si>
    <t>Xaxis Rich Media</t>
  </si>
  <si>
    <t>Interstitial</t>
  </si>
  <si>
    <t>Ikea0116_Kis_Indirimi_Interstitial_Digitalm_MEC</t>
  </si>
  <si>
    <t>Ikea0116_Kis_Indirimi_Interstitial_Medyanet_MEC</t>
  </si>
  <si>
    <t>Medyanet</t>
  </si>
  <si>
    <t>ElcaKozmetik0116_Michael_Kors_Pin_Popmarker_MS</t>
  </si>
  <si>
    <t>MS</t>
  </si>
  <si>
    <t>ELCA KOZMETIK</t>
  </si>
  <si>
    <t>ElcaKozmetik0116_Michael_Kors_Pin_MS</t>
  </si>
  <si>
    <t>Xaxis Pin</t>
  </si>
  <si>
    <t>ElcaKozmetik0116_Michael_Kors_interest_Commedya_MS</t>
  </si>
  <si>
    <t>ElcaKozmetik0116_Michael_Kors_interest_MS</t>
  </si>
  <si>
    <t>Commedya</t>
  </si>
  <si>
    <t>ElcaKozmetik0116_Michael_Kors_interest_Medyanet_MS</t>
  </si>
  <si>
    <t>ElcaKozmetik0116_Michael_Kors_interest_Nokta_MS</t>
  </si>
  <si>
    <t>Nokta</t>
  </si>
  <si>
    <t>ElcaKozmetik0116_Michael_Kors_interest_Reklamz_MS</t>
  </si>
  <si>
    <t>KFC0116_Dips_Seeding_Clipcit_MX</t>
  </si>
  <si>
    <t>MX</t>
  </si>
  <si>
    <t>KFC</t>
  </si>
  <si>
    <t>KFC0116_Dips_Seeding_MX</t>
  </si>
  <si>
    <t>Clipkit</t>
  </si>
  <si>
    <t>Xaxis Seeding</t>
  </si>
  <si>
    <t>Pre/Mid/Post Rolls RON</t>
  </si>
  <si>
    <t>Online Video</t>
  </si>
  <si>
    <t>Karcher0116_Ocak_Interstitial_Acunn_MX</t>
  </si>
  <si>
    <t>KARCHER</t>
  </si>
  <si>
    <t>Karcher0116_Ocak_Interstitial_MX</t>
  </si>
  <si>
    <t>Karcher0116_Ocak_Interstitial_Digitalm_MX</t>
  </si>
  <si>
    <t>Karcher_0116_Ocak_Preroll_Acunn_MX</t>
  </si>
  <si>
    <t>Karcher_0116_Ocak_Preroll_MX</t>
  </si>
  <si>
    <t>Xaxis Tv</t>
  </si>
  <si>
    <t>cpv</t>
  </si>
  <si>
    <t>Avivasa_0116_Ocak_Interstitial_Acunn_MC</t>
  </si>
  <si>
    <t>AVIVASA</t>
  </si>
  <si>
    <t>Avivasa_0116_Ocak_Interstitial_MC</t>
  </si>
  <si>
    <t>Avivasa_0116_Ocak_Interstitial_Medyanet_MC</t>
  </si>
  <si>
    <t>Teknosa_0116_Turuncu_Indirim_Faz1_Interstitial_Digitalm_MC</t>
  </si>
  <si>
    <t>TEKNOSA</t>
  </si>
  <si>
    <t>Teknosa_0116_Turuncu_Indirim_Faz1_Interstitial_MC</t>
  </si>
  <si>
    <t>Teknosa_0116_Turuncu_Indirim_Faz1_Interstitial_Medyanet_MC</t>
  </si>
  <si>
    <t>Teknosa_0116_Turuncu_Indirim_Faz2_Intersitital_Bond_MC</t>
  </si>
  <si>
    <t>Teknosa_0116_Turuncu_Indirim_Faz2_Intersitital_MC</t>
  </si>
  <si>
    <t>Teknosa_0116_Turuncu_Indirim_Faz2_Intersitital_Medyanet_MC</t>
  </si>
  <si>
    <t>GSK0116_Paradontax_SYNC_Clipkit_MC</t>
  </si>
  <si>
    <t>GSK0116_Paradontax_SYNC_MC</t>
  </si>
  <si>
    <t>Xaxis SYNC</t>
  </si>
  <si>
    <t>GSK0116_Sensodyne_Hypernova_Preroll_Acunn_MC</t>
  </si>
  <si>
    <t>GSK0116_Sensodyne_Hypernova_Preroll_MC</t>
  </si>
  <si>
    <t>GSK0116_Sensodyne_Hypernova_Preroll_Bond_MC</t>
  </si>
  <si>
    <t>GSK0116_Sensodyne_Hypernova_Preroll_Nokta_MC</t>
  </si>
  <si>
    <t>Bayer0116_Redoxon_Preroll_Acunn_MC</t>
  </si>
  <si>
    <t>BAYER</t>
  </si>
  <si>
    <t>Bayer0116_Redoxon_Preroll_MC</t>
  </si>
  <si>
    <t>Bayer0116_Redoxon_Preroll_Digitalm_MC</t>
  </si>
  <si>
    <t>Bayer0116_Redoxon_Preroll_Midyo_MC</t>
  </si>
  <si>
    <t>Midyo</t>
  </si>
  <si>
    <t>Bridgestone0116_Kis_Plani_Interstitial_Acunn_MC</t>
  </si>
  <si>
    <t>BRIDGESTONE</t>
  </si>
  <si>
    <t>Bridgestone0116_Kis_Plani_Interstitial_MC</t>
  </si>
  <si>
    <t>Bridgestone0116_Kis_Plani_Interstitial_Digitalm_MC</t>
  </si>
  <si>
    <t>Bridgestone0116_Kis_Plani_Interstitial_Medyanet_MC</t>
  </si>
  <si>
    <t>Akbank0116_MTV_Interest_Bond_MC</t>
  </si>
  <si>
    <t>AKBANK</t>
  </si>
  <si>
    <t>Akbank0115_MTV_Interest_MC</t>
  </si>
  <si>
    <t>Akbank0116_MTV_Interest_Digitalm_MC</t>
  </si>
  <si>
    <t>Akbank0116_MTV_Interest_Medyanet_MC</t>
  </si>
  <si>
    <t>Bimeks0116_En_Son_Nolur_Faz1_Interstitial_Acunn_MEC</t>
  </si>
  <si>
    <t>BIMEKS</t>
  </si>
  <si>
    <t>Bimeks0116_En_Son_Nolur_Faz1_Interstitial_MEC</t>
  </si>
  <si>
    <t>Bimeks0116_En_Son_Nolur_Faz1_Interstitial_Bond_MEC</t>
  </si>
  <si>
    <t>Bimeks0116_En_Son_Nolur_Faz1_Interstitial_Digitalm_MEC</t>
  </si>
  <si>
    <t>Bimeks0116_En_Son_Nolur_Faz1_Interstitial_Medyanet_MEC</t>
  </si>
  <si>
    <t>RedBull0116_Theme_SYNC_Clipkit_MEC</t>
  </si>
  <si>
    <t>REDBULL</t>
  </si>
  <si>
    <t>RedBull0116_Theme_SYNC_MEC</t>
  </si>
  <si>
    <t>Clinique0116_Ocak_interest_Ligatus_MS</t>
  </si>
  <si>
    <t>CLINIQUE</t>
  </si>
  <si>
    <t>Clinique0116_Ocak_interest_MS</t>
  </si>
  <si>
    <t>Ligatus</t>
  </si>
  <si>
    <t>3333 click</t>
  </si>
  <si>
    <t>Clinique0116_Ocak_interest_Medyanet_MS</t>
  </si>
  <si>
    <t>Clinique0116_Ocak_interest_Popmarker_MS</t>
  </si>
  <si>
    <t>Clinique0116_Ocak_interest_Reklamz_MS</t>
  </si>
  <si>
    <t>Clinique_0116_Ocak_interstitial_Acunn_MS</t>
  </si>
  <si>
    <t>Clinique_0116_Ocak_interstitial_MS</t>
  </si>
  <si>
    <t>Clinique_0116_Ocak_interstitial_Medyanet_MS</t>
  </si>
  <si>
    <t>Clinique_0116_Ocak_interstitial_Sem_MS</t>
  </si>
  <si>
    <t>HesKablo_0116_Ocak_interstitial_Acunn_MS</t>
  </si>
  <si>
    <t>HESKABLO</t>
  </si>
  <si>
    <t>HesKablo_0116_Ocak_interstitial_MS</t>
  </si>
  <si>
    <t>HesKablo_0116_Ocak_interstitial_Digitalm_MS</t>
  </si>
  <si>
    <t>HesKablo_0116_Ocak_interstitial_Medyanet_MS</t>
  </si>
  <si>
    <t>Vodafone_0116_CropCozumler_LAL_Adhood_MS</t>
  </si>
  <si>
    <t>VODAFONE</t>
  </si>
  <si>
    <t>Vodafone_0116_CropCozumler_LAL_MS</t>
  </si>
  <si>
    <t>Adhood</t>
  </si>
  <si>
    <t>Xaxis Lookalike</t>
  </si>
  <si>
    <t>Vodafone_0116_CropCozumler_LAL_Appnexus_MS</t>
  </si>
  <si>
    <t>Appnexus</t>
  </si>
  <si>
    <t>Vodafone_0116_CropCozumler_LAL_Commedya_MS</t>
  </si>
  <si>
    <t>Vodafone_0116_CropCozumler_LAL_Digitalm_MS</t>
  </si>
  <si>
    <t>Vodafone_0116_CropCozumler_LAL_Popmarker_MS</t>
  </si>
  <si>
    <t>Vodafone0116_Project_Falcon_Interest_Digitalm_MS</t>
  </si>
  <si>
    <t>Vodafone0116_Project_Falcon_Interest_MS</t>
  </si>
  <si>
    <t>Vodafone0116_Project_Falcon_Interest_Medyanet_MS</t>
  </si>
  <si>
    <t>Vodafone0116_Project_Falcon_Interest_Nokta_MS</t>
  </si>
  <si>
    <t>Vodafone0116_Project_Falcon_Interest_Reklamz_MS</t>
  </si>
  <si>
    <t>Vodafone0116_Red_Dil_Testi_Interest_Adinteraction_MS</t>
  </si>
  <si>
    <t>Vodafone0116_Red_Dil_Testi_Interest_MS</t>
  </si>
  <si>
    <t>Adinteraction</t>
  </si>
  <si>
    <t>Vodafone0116_Red_Dil_Testi_Interest_Appnexus_MS</t>
  </si>
  <si>
    <t>Vodafone0116_Red_Dil_Testi_Interest_Medyanet_MS</t>
  </si>
  <si>
    <t>Vodafone0116_Red_Dil_Testi_Interest_Nokta_MS</t>
  </si>
  <si>
    <t>Vodafone0116_Red_Dil_Testi_Interest_Popmarker_MS</t>
  </si>
  <si>
    <t>Vodafone0116_Red_Dil_Testi_Interest_Sem_MS</t>
  </si>
  <si>
    <t>Ford0116_EkoServis_Interest_Adhood_MS</t>
  </si>
  <si>
    <t>Ford0116_EkoServis_Interest_MS</t>
  </si>
  <si>
    <t>Ford0116_EkoServis_Interest_Appnexus_MS</t>
  </si>
  <si>
    <t>Ford0116_EkoServis_Interest_Bond_MS</t>
  </si>
  <si>
    <t>Ford0116_EkoServis_Interest_Digitalm_MS</t>
  </si>
  <si>
    <t>LAV0116_Ocak_Interstitial_Acunn_MX</t>
  </si>
  <si>
    <t>LAV</t>
  </si>
  <si>
    <t>LAV0116_Ocak_Interstitial_MX</t>
  </si>
  <si>
    <t>LAV0116_Ocak_Interstitial_Digitalm_MX</t>
  </si>
  <si>
    <t>ElcaKozmetik0116_Dorphin8_Interstitial_Acunn_MS</t>
  </si>
  <si>
    <t>ElcaKozmetik0116_Dorphin8_Interstitial_MS</t>
  </si>
  <si>
    <t>ElcaKozmetik0116_Dorphin8_Interstitial_Digitalm_MS</t>
  </si>
  <si>
    <t>ElcaKozmetik0116_Dorphin8_Interstitial_Medyanet_MS</t>
  </si>
  <si>
    <t>ElcaKozmetik0116_Dorphin8_Pin_Popmarker_MS</t>
  </si>
  <si>
    <t>ElcaKozmetik0116_Dorphin8_Pin_MS</t>
  </si>
  <si>
    <t>ElcaKozmetik0116_Doprhin8_Interest_Adinteraction_MS</t>
  </si>
  <si>
    <t>ElcaKozmetik0116_Doprhin8_Interest_MS</t>
  </si>
  <si>
    <t>ElcaKozmetik0116_Doprhin8_Interest_Bond_MS</t>
  </si>
  <si>
    <t>ElcaKozmetik0116_Doprhin8_Interest_Medyanet_MS</t>
  </si>
  <si>
    <t>ElcaKozmetik0116_Doprhin8_Interest_Nokta_MS</t>
  </si>
  <si>
    <t>ElcaKozmetik0116_Doprhin8_Interest_Reklamz_MS</t>
  </si>
  <si>
    <t>Vodafone0116_Tabata_Mcare_Preroll_Acunn_MS</t>
  </si>
  <si>
    <t>Vodafone0116_Tabata_Mcare_Preroll_MS</t>
  </si>
  <si>
    <t>Vodafone0116_Tabata_Mcare_Preroll_Bond_MS</t>
  </si>
  <si>
    <t>Vodafone0116_Tabata_Mcare_Preroll_Digitalm_MS</t>
  </si>
  <si>
    <t>GSK0116_Breath_Right_Preroll_Acunn_MC</t>
  </si>
  <si>
    <t>GSK0116_Breath_Right_Preroll_MC</t>
  </si>
  <si>
    <t>GSK0116_Breath_Right_Preroll_Bond_MC</t>
  </si>
  <si>
    <t>GSK0116_Breath_Right_Preroll_Nokta_MC</t>
  </si>
  <si>
    <t>GSK0116_Corega_Preroll_Acunn_MC</t>
  </si>
  <si>
    <t>GSK0116_Corega_Preroll_MC</t>
  </si>
  <si>
    <t>GSK0116_Corega_Preroll_Adinteraction_MC</t>
  </si>
  <si>
    <t>GSK0116_Corega_Preroll_Nokta_MC</t>
  </si>
  <si>
    <t>Bayer0116_Bepanthol_Skin_Care_Preroll_Acunn_MC</t>
  </si>
  <si>
    <t>Bayer0116_Bepanthol_Skin_Care_Preroll_MC</t>
  </si>
  <si>
    <t>Bayer0116_Bepanthol_Skin_Care_Preroll_Adinteraction_MC</t>
  </si>
  <si>
    <t>Bayer0116_Bepanthol_Skin_Care_Preroll_Digitalm_MC</t>
  </si>
  <si>
    <t>Bayer0116_Bepanthol_Skin_Care_Preroll_Nokta_MC</t>
  </si>
  <si>
    <t>Akbank0116_Wings_Interest_Medyanet_MC</t>
  </si>
  <si>
    <t>Akbank0116_Wings_Interest_MC</t>
  </si>
  <si>
    <t>Akbank0116_Wings_Interest_Nokta_MC</t>
  </si>
  <si>
    <t>Akbank0116_Kobi_Danismanlik_Interest_Digitalm_MC</t>
  </si>
  <si>
    <t>Akbank0116_Kobi_Danismanlik_Interest_MC</t>
  </si>
  <si>
    <t>Akbank0116_Kobi_Danismanlik_Interest_Medyanet_MC</t>
  </si>
  <si>
    <t>Akbank0116_Multinational_Best_Locak_Interest_Appnexus_MC</t>
  </si>
  <si>
    <t>Akbank0116_Multinational_Best_Locak_Interest_MC</t>
  </si>
  <si>
    <t>Danone0116_Bebelac_Gold_Preroll_Acunn_MEC</t>
  </si>
  <si>
    <t>DANONE</t>
  </si>
  <si>
    <t>Danone0116_Bebelac_Gold_Preroll_MEC</t>
  </si>
  <si>
    <t>Danone0116_Bebelac_Gold_Preroll_Bond_MEC</t>
  </si>
  <si>
    <t>Danone0116_Bebelac_Gold_Preroll_Digitalm_MEC</t>
  </si>
  <si>
    <t>Akbank0116_Serbest_Hesap_Interest_Bond_MC</t>
  </si>
  <si>
    <t>Akbank0116_Serbest_Hesap_Interest_MC</t>
  </si>
  <si>
    <t>Akbank0116_Serbest_Hesap_Interest_Digitalm_MC</t>
  </si>
  <si>
    <t>Akbank0116_Serbest_Hesap_Interest_Medyanet_MC</t>
  </si>
  <si>
    <t>GSK0116_Paradontax_Preroll_Acunn_MC</t>
  </si>
  <si>
    <t>GSK0116_Paradontax_Preroll_MC</t>
  </si>
  <si>
    <t>GSK0116_Paradontax_Preroll_Nokta_MC</t>
  </si>
  <si>
    <t>Danone0116_Uzmana_Sor_Preroll_Acunn_MEC</t>
  </si>
  <si>
    <t>Danone0116_Uzmana_Sor_Preroll_MEC</t>
  </si>
  <si>
    <t>Danone0116_Uzmana_Sor_Preroll_Clickvol_MEC</t>
  </si>
  <si>
    <t>Clickvol</t>
  </si>
  <si>
    <t>Danone0116_Uzmana_Sor_Interest_Appnexus_MEC</t>
  </si>
  <si>
    <t>Danone0116_Uzmana_Sor_Interest_MEC</t>
  </si>
  <si>
    <t>Danone0116_Uzmana_Sor_Interest_Bond_MEC</t>
  </si>
  <si>
    <t>Danone0116_Uzmana_Sor_Interest_Clickvol_MEC</t>
  </si>
  <si>
    <t>Danone0116_Uzmana_Sor_Interest_Digitalm_MEC</t>
  </si>
  <si>
    <t>Danone0116_Uzmana_Sor_Interest_Nokta_MEC</t>
  </si>
  <si>
    <t>Lassa0116_El_Classico_Preroll_Acunn_MC</t>
  </si>
  <si>
    <t>LASSA</t>
  </si>
  <si>
    <t>Lassa0116_El_Classico_Preroll_MC</t>
  </si>
  <si>
    <t>Lassa0116_El_Classico_Preroll_Bond_MC</t>
  </si>
  <si>
    <t>Lassa0116_El_Classico_Preroll_Digitalm_MC</t>
  </si>
  <si>
    <t>Lassa0116_El_Classico_Preroll_Midyo_MC</t>
  </si>
  <si>
    <t>GSK0116_Sensodyne_Hypernova_Faz2_interest_Bond_MC</t>
  </si>
  <si>
    <t>GSK0116_Sensodyne_Hypernova_Faz2_interest_MC</t>
  </si>
  <si>
    <t>GSK0116_Sensodyne_Hypernova_Faz2_interest_Clickvol_MC</t>
  </si>
  <si>
    <t>GSK0116_Sensodyne_Hypernova_Faz2_interest_Digitalm_MC</t>
  </si>
  <si>
    <t>GSK0116_Sensodyne_Hypernova_Faz2_interest_Ligatus_MC</t>
  </si>
  <si>
    <t>GSK0116_Sensodyne_Hypernova_Faz2_interest_Reklamz_MC</t>
  </si>
  <si>
    <t>Bimeks0116_Kdv_Bi_Para_Interstitial_Acunn_MEC</t>
  </si>
  <si>
    <t>Bimeks0116_Kdv_Bi_Para_Interstitial_MEC</t>
  </si>
  <si>
    <t>Bimeks0116_Kdv_Bi_Para_Interstitial_Bond_MEC</t>
  </si>
  <si>
    <t>Bimeks0116_Kdv_Bi_Para_Interstitial_Digitalm_MEC</t>
  </si>
  <si>
    <t>Bimeks0116_Kdv_Bi_Para_Interstitial_Medyanet_MEC</t>
  </si>
  <si>
    <t>Bayer0116_Bepanthol_Skin_Care_SYNC_Clipkit_MC</t>
  </si>
  <si>
    <t>Bayer0116_Bepanthol_Skin_Care_SYNC_MC</t>
  </si>
  <si>
    <t>Teknosa0116_Turuncu_Indirim_Faz3_Interstitial_Acunn_MC</t>
  </si>
  <si>
    <t>Teknosa0116_Turuncu_Indirim_Faz3_Interstitial_MC</t>
  </si>
  <si>
    <t>Teknosa0116_Turuncu_Indirim_Faz3_Interstitial_Bond_MC</t>
  </si>
  <si>
    <t>Teknosa0116_Turuncu_Indirim_Faz3_Interstitial_Medyanet_MC</t>
  </si>
  <si>
    <t>Vestel0116_LCD_Istanbul_Contextual_Bond_MC</t>
  </si>
  <si>
    <t>VESTEL</t>
  </si>
  <si>
    <t>Vestel0116_LCD_Istanbul_Contextual_MC</t>
  </si>
  <si>
    <t>Xaxis Contextual</t>
  </si>
  <si>
    <t>Vestel0116_LCD_Istanbul_Contextual_Digitalm_MC</t>
  </si>
  <si>
    <t>Vestel0116_LCD_Istanbul_Contextual_Medyanet_MC</t>
  </si>
  <si>
    <t>Vestel0116_LCD_Istanbul_Disi_Contextual_Adhood_MC</t>
  </si>
  <si>
    <t>Vestel0116_LCD_Istanbul_Disi_Contextual_MC</t>
  </si>
  <si>
    <t>Bayer0116_Supradyn_SYNC_Clipkit_MC</t>
  </si>
  <si>
    <t>Bayer0116_Supradyn_SYNC_MC</t>
  </si>
  <si>
    <t>Bayer0116_Supradyn_Preroll_Acunn_MC</t>
  </si>
  <si>
    <t>Bayer0116_Supradyn_Preroll_MC</t>
  </si>
  <si>
    <t>Bayer0116_Supradyn_Preroll_Bond_MC</t>
  </si>
  <si>
    <t>Bayer0116_Supradyn_Preroll_Commedya_MC</t>
  </si>
  <si>
    <t>Bayer0116_Supradyn_Preroll_Midyo_MC</t>
  </si>
  <si>
    <t>SaxoBank0116_Essential_Trades_interest_Adinteraction_MX</t>
  </si>
  <si>
    <t>SAXOBANK</t>
  </si>
  <si>
    <t>SaxoBank0116_Essential_Trades_interest_MX</t>
  </si>
  <si>
    <t>SaxoBank0116_Essential_Trades_interest_Digitalm_MX</t>
  </si>
  <si>
    <t>SaxoBank0116_Essential_Trades_interest_Medyanet_MX</t>
  </si>
  <si>
    <t>SaxoBank0116_Essential_Trades_interest_Nokta_MX</t>
  </si>
  <si>
    <t>SaxoBank0116_Essential_Trades_Mobil_Move_MX</t>
  </si>
  <si>
    <t>SaxoBank0116_Essential_Trades_Mobil_MX</t>
  </si>
  <si>
    <t>Move</t>
  </si>
  <si>
    <t>Xaxis Mobil</t>
  </si>
  <si>
    <t>Vodafone0116_Yazar_Kasa_Pos_interest_Adhood_MS</t>
  </si>
  <si>
    <t>Vodafone0116_Yazar_Kasa_Pos_interest_MS</t>
  </si>
  <si>
    <t>Vodafone0116_Yazar_Kasa_Pos_interest_Adinteraction_MS</t>
  </si>
  <si>
    <t>Vodafone0116_Yazar_Kasa_Pos_interest_Bond_MS</t>
  </si>
  <si>
    <t>Vodafone0116_Yazar_Kasa_Pos_interest_Digitalm_MS</t>
  </si>
  <si>
    <t>Vodafone0116_Yazar_Kasa_Pos_interest_Medyanet_MS</t>
  </si>
  <si>
    <t>Vodafone0116_Yazar_Kasa_Pos_interest_Nokta_MS</t>
  </si>
  <si>
    <t>Vodafone0116_Yazar_Kasa_Pos_interest_Reklamstore_MS</t>
  </si>
  <si>
    <t>Reklamstore</t>
  </si>
  <si>
    <t>GSK0116_Panaheat_Preroll_Acunn_MC</t>
  </si>
  <si>
    <t>GSK0116_Panaheat_Preroll_MC</t>
  </si>
  <si>
    <t>GSK0116_Panaheat_Preroll_Nokta_MC</t>
  </si>
  <si>
    <t>Akbank0116_Direk_Kredi_Preroll_Acunn_MC</t>
  </si>
  <si>
    <t>Akbank0116_Direk_Kredi_Preroll_MC</t>
  </si>
  <si>
    <t>Akbank0116_Direk_Kredi_Preroll_Nokta_MC</t>
  </si>
  <si>
    <t>DogusCay0116_Chips_Master_Preroll_Acunn_MC</t>
  </si>
  <si>
    <t>DOGUSCAY</t>
  </si>
  <si>
    <t>DogusCay0116_Chips_Master_Preroll_MC</t>
  </si>
  <si>
    <t>DogusCay0116_Chips_Master_Preroll_Bond_MC</t>
  </si>
  <si>
    <t>DogusCay0116_Chips_Master_Preroll_Digitalm_MC</t>
  </si>
  <si>
    <t>DogusCay0116_Chips_Master_Preroll_Midyo_MC</t>
  </si>
  <si>
    <t>LittleCeasers0116_Lezzet_Imparatorlugu_Interstitial_Acunn_MC</t>
  </si>
  <si>
    <t>LITTLE CEASERS</t>
  </si>
  <si>
    <t>LittleCeasers0116_Lezzet_Imparatorlugu_Interstitial__MC</t>
  </si>
  <si>
    <t>LittleCeasers0116_Lezzet_Imparatorlugu_Interstitial_Medyanet_MC</t>
  </si>
  <si>
    <t>Bimeks0116_Dell_Notebook_Intersitital_Acunn_MEC</t>
  </si>
  <si>
    <t>Bimeks0116_Dell_Notebook_Intersitital_MEC</t>
  </si>
  <si>
    <t>Bimeks0116_Dell_Notebook_Intersitital_Bond_MEC</t>
  </si>
  <si>
    <t>Bimeks0116_Dell_Notebook_Intersitital_Digitalm_MEC</t>
  </si>
  <si>
    <t>Bimeks0116_Dell_Notebook_Intersitital_Medyanet_MEC</t>
  </si>
  <si>
    <t>Danone0116_Bebelac_Gold_Superiorty_Preroll_Clikvol_MEC</t>
  </si>
  <si>
    <t>Danone0116_Bebelac_Gold_Superiorty_Preroll_MEC</t>
  </si>
  <si>
    <t>Danone0116_Bebelac_Gold_Superiorty_Preroll_Vidyoda_MEC</t>
  </si>
  <si>
    <t>Vidyoda</t>
  </si>
  <si>
    <t>Danone0116_Bebelac_Gold_Superiority_Contextual_Digitalm_MEC</t>
  </si>
  <si>
    <t>Danone0116_Bebelac_Gold_Superiority_Contextual_MEC</t>
  </si>
  <si>
    <t>Danone0116_Bebelac_Gold_Superiority_Contextual_Medyanet_MEC</t>
  </si>
  <si>
    <t>Danone0116_Bebelac_Gold_Superiority_Contextual_Reklamz_MEC</t>
  </si>
  <si>
    <t>Vodafone0116_Victor_Preroll_Digitalm_MS</t>
  </si>
  <si>
    <t>Vodafone0116_Victor_Preroll_MS</t>
  </si>
  <si>
    <t>Vodafone0116_Victor_Preroll_Sem_MS</t>
  </si>
  <si>
    <t>Teknosa0116_Turuncu_Indirim_Faz4_Interstitial_Acunn_MC</t>
  </si>
  <si>
    <t>Teknosa0116_Turuncu_Indirim_Faz4_Interstitial_MC</t>
  </si>
  <si>
    <t>Teknosa0116_Turuncu_Indirim_Faz4_Interstitial_Bond_MC</t>
  </si>
  <si>
    <t>Teknosa0116_Turuncu_Indirim_Faz4_Interstitial_Medyanet_MC</t>
  </si>
  <si>
    <t>Huawei0116_Mate_S_interest_Bond_MX</t>
  </si>
  <si>
    <t>HUAWEI</t>
  </si>
  <si>
    <t>Huawei0116_Mate_S_interest_MX</t>
  </si>
  <si>
    <t>Huawei0116_Mate_S_interest_Medyanet_MX</t>
  </si>
  <si>
    <t>Huawei0116_Mate_S_interest_Reklamz_MX</t>
  </si>
  <si>
    <t>Huawei0116_Mate_S_interest_Sem_MX</t>
  </si>
  <si>
    <t>Arzum0116_Face_Cleasing_interest_Clicvol_MEC</t>
  </si>
  <si>
    <t>ARZUM</t>
  </si>
  <si>
    <t>Arzum0116_Face_Cleasing_interest_MEC</t>
  </si>
  <si>
    <t>Arzum0116_Face_Cleasing_interest_Digitalm_MEC</t>
  </si>
  <si>
    <t>Arzum0116_Face_Cleasing_interest_Medyanet_MEC</t>
  </si>
  <si>
    <t>Arzum0116_Face_Cleasing_interest_Sem_MEC</t>
  </si>
  <si>
    <t>Arzum0116_Face_Cleasing_Pin_Overlay_Popmarker_MEC</t>
  </si>
  <si>
    <t>Arzum0116_Face_Cleasing_Pin_MEC</t>
  </si>
  <si>
    <t>Akbank0116_Direk_Kredi_Mobil_Move_MC</t>
  </si>
  <si>
    <t>Akbank0116_Direk_Kredi_Mobil_MC</t>
  </si>
  <si>
    <t>Bimeks0116_Somestr_Interstitial_Acunn_MEC</t>
  </si>
  <si>
    <t>Bimeks0116_Somestr_Interstitial_MEC</t>
  </si>
  <si>
    <t>Bimeks0116_Somestr_Interstitial_Bond_MEC</t>
  </si>
  <si>
    <t>Bimeks0116_Somestr_Interstitial_Digitalm_MEC</t>
  </si>
  <si>
    <t>Bimeks0116_Somestr_Interstitial_medyanet_MEC</t>
  </si>
  <si>
    <t>Bimeks0116_Apple_Notebook_Interstitial_Acunn_MEC</t>
  </si>
  <si>
    <t>Bimeks0116_Apple_Notebook_Interstitial_MEC</t>
  </si>
  <si>
    <t>Bimeks0116_Apple_Notebook_Interstitial_DeskFive_MEC</t>
  </si>
  <si>
    <t>Desk Five</t>
  </si>
  <si>
    <t>Bimeks0116_Apple_Notebook_Interstitial_Medyanet_MEC</t>
  </si>
  <si>
    <t>Bimeks0116_En_Son_Nolur_Faz2_Interstitial_Acunn_MEC</t>
  </si>
  <si>
    <t>Bimeks0116_En_Son_Nolur_Faz2_Interstitial_MEC</t>
  </si>
  <si>
    <t>Bimeks0116_En_Son_Nolur_Faz2_Interstitial_Bond_MEC</t>
  </si>
  <si>
    <t>Bimeks0116_En_Son_Nolur_Faz2_Interstitial_Medyanet_MEC</t>
  </si>
  <si>
    <t>Teknosa0116_Turuncu_Indırım_Faz5_Interstitial_Acunn_MC</t>
  </si>
  <si>
    <t>Teknosa0116_Turuncu_Indırım_Faz5_Interstitial_MC</t>
  </si>
  <si>
    <t>Teknosa0116_Turuncu_Indırım_Faz5_Interstitial_Bond_MC</t>
  </si>
  <si>
    <t>Teknosa0116_Turuncu_Indırım_Faz5_Interstitial_Medyanet_MC</t>
  </si>
  <si>
    <t>Ikea0116_Somestr_Interstitial_Digitalm_MEC</t>
  </si>
  <si>
    <t>Ikea0116_Somestr_Interstitial_MEC</t>
  </si>
  <si>
    <t>Bimeks0116_Binlerce_Urun_Kdv_Interstitial_Acunn_MEC</t>
  </si>
  <si>
    <t>Bimeks0116_Binlerce_Urun_Kdv_Interstitial_MEC</t>
  </si>
  <si>
    <t>Bimeks0116_Binlerce_Urun_Kdv_Interstitial_Digitalm_MEC</t>
  </si>
  <si>
    <t>Bimeks0116_Binlerce_Urun_Kdv_Interstitial_Medyanet_MEC</t>
  </si>
  <si>
    <t>Bimeks0116_Binlerce_Urun_Kdv_Interstitial_Bond_MEC</t>
  </si>
  <si>
    <t>GSK0116_Hypernova_SYNC_Clipkit_MC</t>
  </si>
  <si>
    <t>Total</t>
  </si>
  <si>
    <t>Billings</t>
  </si>
  <si>
    <t>COST TOTAL</t>
  </si>
  <si>
    <t xml:space="preserve">Gross Revenue </t>
  </si>
  <si>
    <t>% Gross Margin</t>
  </si>
  <si>
    <t>Total Billings</t>
  </si>
  <si>
    <t>Total COST TOTAL</t>
  </si>
  <si>
    <t xml:space="preserve">Total Gross Revenue </t>
  </si>
  <si>
    <t>Total % Gross Margin</t>
  </si>
  <si>
    <t>Unit Price</t>
  </si>
  <si>
    <t xml:space="preserve"> </t>
  </si>
  <si>
    <t>Campaign Details 2016</t>
  </si>
  <si>
    <t>Zer</t>
  </si>
  <si>
    <t>Redbull_yeniyil_ligatus1</t>
  </si>
  <si>
    <t>ElcaKozmetik_MK_Ligatus2</t>
  </si>
  <si>
    <t>Vodafone_Corp_Cozumler_LAL_OcakKalan_MS</t>
  </si>
  <si>
    <t>Vodafone_Corp_Cozumler_LAL_Medyanet_OcakKalan_MS</t>
  </si>
  <si>
    <t>Vodafone_Corp_Cozumler_LAL_Adinteraction_OcakKalan_MS</t>
  </si>
  <si>
    <t>Vodafone_Yazar_Kasa_interest_Adinteraction_OcakKalan_MS</t>
  </si>
  <si>
    <t>Vodafone_Yazar_Kasa_interest_OcakKalan_MS</t>
  </si>
  <si>
    <t>Altinbas0216_Sevgililer_Günü_SemDigital_Preroll_MEC</t>
  </si>
  <si>
    <t>ALTINBAS</t>
  </si>
  <si>
    <t>Altinbas0216_Sevgililer_Günü_Preroll_MEC</t>
  </si>
  <si>
    <t>Matrouge</t>
  </si>
  <si>
    <t>Altinbas0216_Sevgililer_Günü_Clickvol_Preroll_MEC</t>
  </si>
  <si>
    <t>Altinbas0216_Sevgililer_Günü_Acunn_Preroll_MEC</t>
  </si>
  <si>
    <t>Altinbas0216_Sevgililer_Günü_Digitalm_Preroll_MEC</t>
  </si>
  <si>
    <t>Altinbas0216_Sevgililer_Günü_Midyo_Preroll_MEC</t>
  </si>
  <si>
    <t>Altinbas0216_Sevgililer_Günü_Matrouge_Preroll_MEC</t>
  </si>
  <si>
    <t>Altinbas0216_Sevgililer_Günü_interest_MEC</t>
  </si>
  <si>
    <t>Altinbas0216_Sevgililer_Günü_Clickvol_interest_MEC</t>
  </si>
  <si>
    <t>Altinbas0216_Sevgililer_Günü_Popmarker_interest_MEC</t>
  </si>
  <si>
    <t>Altinbas0216_Sevgililer_Günü_Medyanet_interest_MEC</t>
  </si>
  <si>
    <t>Altinbas0216_Sevgililer_Günü_Nokta_interest_MEC</t>
  </si>
  <si>
    <t>Altinbas0216_Sevgililer_Günü_Commedya_interest_MEC</t>
  </si>
  <si>
    <t>Altinbas0216_Sevgililer_Günü_Digitalm_interest_MEC</t>
  </si>
  <si>
    <t>Altinbas0216_Sevgililer_Günü_Clickvol_interstitial_MEC</t>
  </si>
  <si>
    <t>Altinbas0216_Sevgililer_Günü_interstitial_MEC</t>
  </si>
  <si>
    <t>Altinbas0216_Sevgililer_Günü_SemDigital_interstitial_MEC</t>
  </si>
  <si>
    <t>Altinbas0216_Sevgililer_Günü_Acunn_interstitial_MEC</t>
  </si>
  <si>
    <t>Altinbas0216_Sevgililer_Günü_Medyanet_interstitial_MEC</t>
  </si>
  <si>
    <t>Altinbas0216_Sevgililer_Günü_Digitalm_interstitial_MEC</t>
  </si>
  <si>
    <t>Arzum0216_Face_Cleasing_Pro_Clickvol_interest_MEC</t>
  </si>
  <si>
    <t>Arzum0216_Face_Cleasing_Pro_interest_MEC</t>
  </si>
  <si>
    <t>Arzum0216_Face_Cleasing_Pro_Digitalm_interest_MEC</t>
  </si>
  <si>
    <t>Arzum0216_Face_Cleasing_Pro_Medyanet_interest_MEC</t>
  </si>
  <si>
    <t>Arzum0216_Face_Cleasing_Pro_Bond_interest_MEC</t>
  </si>
  <si>
    <t>Arzum0216_Face_Cleasing_Pro_Popmarker_Pin_MEC</t>
  </si>
  <si>
    <t>Arzum0216_Face_Cleasing_Pro_Pin_MEC</t>
  </si>
  <si>
    <t>Bimeks0216_Binlerce_Urun_%5_Bipara_Medyanet_İnterstitial_MEC</t>
  </si>
  <si>
    <t>Bimeks0216_Binlerce_Urun_%5_Bipara_İnterstitial_MEC</t>
  </si>
  <si>
    <t>Bimeks0216_Binlerce_Urun_%5_Bipara_Bond_İnterstitial_MEC</t>
  </si>
  <si>
    <t>Bimeks0216_Binlerce_Urun_%5_Bipara_Digitalm_İnterstitial_MEC</t>
  </si>
  <si>
    <t>Bimeks0216_Binlerce_Urun_%5_Bipara_Acunn_İnterstitial_MEC</t>
  </si>
  <si>
    <t>Bimeks0216_Binlerce_Urun_Kdv_Kadar_Bipara_Medyanet_interstitial_MEC</t>
  </si>
  <si>
    <t>Bimeks0216_Binlerce_Urun_Kdv_Kadar_Bipara_interstitial_MEC</t>
  </si>
  <si>
    <t>Bimeks0216_Binlerce_Urun_Kdv_Kadar_Bipara_Acunn_interstitial_MEC</t>
  </si>
  <si>
    <t>Bimeks0216_Binlerce_Urun_Kdv_Kadar_Bipara_Digitalm_interstitial_MEC</t>
  </si>
  <si>
    <t>Danon0216_Bebelac_Gold_Sem_Preroll_MEC</t>
  </si>
  <si>
    <t>Danon0216_Bebelac_Gold_Preroll_MEC</t>
  </si>
  <si>
    <t>Danon0216_Bebelac_Gold_Matrouge_Preroll_MEC</t>
  </si>
  <si>
    <t>Danon0216_Bebelac_Gold_digitalm_Preroll_MEC</t>
  </si>
  <si>
    <t>Danon0216_Bebelac_Gold_Clickvol_Preroll_MEC</t>
  </si>
  <si>
    <t>Danon0216_Bebelac_Gold_Acunn_Preroll_MEC</t>
  </si>
  <si>
    <t>Danon0216_Bebelac_Gold_Nokta_Preroll_MEC</t>
  </si>
  <si>
    <t>Hopi0216_Sevgililer_Günü_Acunn_interstitial_MEC</t>
  </si>
  <si>
    <t>HOPI</t>
  </si>
  <si>
    <t>Hopi0216_Sevgililer_Günü_interstitial_MEC</t>
  </si>
  <si>
    <t>Hopi0216_Sevgililer_Günü_Medyanet_interstitial_MEC</t>
  </si>
  <si>
    <t>Hopi0216_Sevgililer_Günü_Digitalm_interstitial_MEC</t>
  </si>
  <si>
    <t>Hopi0216_Sevgililer_Günü_DeskFive_interstitial_MEC</t>
  </si>
  <si>
    <t>Hopi0216_Sevgililer_Günü_Clickvol_interstitial_MEC</t>
  </si>
  <si>
    <t>Ikea0216_Somestr_Interstitial_Digitalm_MEC</t>
  </si>
  <si>
    <t>Ikea0216_Somestr_Interstitial_MEC</t>
  </si>
  <si>
    <t>Ikea0216_Somestr_Interstitial_Medyanet_MEC</t>
  </si>
  <si>
    <t>Redbull0216_Theme_Clipkit_SYNC_MEC</t>
  </si>
  <si>
    <t>Redbull0216_Theme_SYNC_MEC</t>
  </si>
  <si>
    <t>Xerox0216_Medyanet_interest_MEC</t>
  </si>
  <si>
    <t>XEROX</t>
  </si>
  <si>
    <t>Xerox0216_interest_MEC</t>
  </si>
  <si>
    <t>Xerox0216_Reklamstore_interest_MEC</t>
  </si>
  <si>
    <t>Ford0216_Ekoservis_interest_Medyanet_MS</t>
  </si>
  <si>
    <t>Ford0216_Ekoservis_interest_MS</t>
  </si>
  <si>
    <t>Ford0216_Ekoservis_interest_Digitalm_MS</t>
  </si>
  <si>
    <t>Ford0216_Ekoservis_interest_Bond_MS</t>
  </si>
  <si>
    <t>Ford0216_Cmax_Medyanet_interest_MS</t>
  </si>
  <si>
    <t>Ford0216_Cmax_nterest_MS</t>
  </si>
  <si>
    <t>Ford0216_Cmax_Bond_interest_MS</t>
  </si>
  <si>
    <t>Ford0216_Cmax_Digitalm_interest_MS</t>
  </si>
  <si>
    <t>Nike0216_BFI_Faz1_Clipkit_Seeding_MS</t>
  </si>
  <si>
    <t>NIKE</t>
  </si>
  <si>
    <t>Nike0216_BFI_Faz1_Seeding_MS</t>
  </si>
  <si>
    <t>Vodafone0216_Jumper_Akıl_Kupu_Digitalm_interest_MS</t>
  </si>
  <si>
    <t>Vodafone0216_Jumper_Akıl_Kupu_interest_MS</t>
  </si>
  <si>
    <t>Vodafone0216_Jumper_Akıl_Kupu_Medyanet_interest_MS</t>
  </si>
  <si>
    <t>Vodafone0216_Jumper_Akıl_Kupu_bond_interest_MS</t>
  </si>
  <si>
    <t>Vodafone0216_Jumper_Akıl_Kupu_Reklamstore_interest_MS</t>
  </si>
  <si>
    <t>Vodafone0216_Corp_Cözümler_Subat_Bond_interest_MS</t>
  </si>
  <si>
    <t>Vodafone0216_Corp_Cözümler_Subat_interest_MS</t>
  </si>
  <si>
    <t>Vodafone0216_Corp_Cözümler_Subat_Adinteraction_interest_MS</t>
  </si>
  <si>
    <t>Vodafone0216_Corp_Cözümler_Subat_Medyanet_interest_MS</t>
  </si>
  <si>
    <t>Vodafone0216_Corp_Cözümler_Subat_Digitalm_interest_MS</t>
  </si>
  <si>
    <t>Vodafone0216_Corp_Cözümler_Subat_Ligatus_interest_MS</t>
  </si>
  <si>
    <t>Akbank0216_Cocuk_Tiyatrosu_Nokta_interest_MC</t>
  </si>
  <si>
    <t>Akbank0216_Cocuk_Tiyatrosu_interest_MC</t>
  </si>
  <si>
    <t>Akbank0216_Cocuk_Tiyatrosu_Clickvol_interest_MC</t>
  </si>
  <si>
    <t>Akbank0216_Cocuk_Tiyatrosu_Medyanet_interest_MC</t>
  </si>
  <si>
    <t>Akbank0216_Cocuk_Tiyatrosu_Digitalm_interest_MC</t>
  </si>
  <si>
    <t>Akbank0216_Mtv_Medyanet_interest_MC</t>
  </si>
  <si>
    <t>Akbank0216_Mtv_interest_MC</t>
  </si>
  <si>
    <t>Akbank0216_Mtv_Digitalm_interest_MC</t>
  </si>
  <si>
    <t>Akbank0216_Mtv_HurriyetEmlak_interest_MC</t>
  </si>
  <si>
    <t>Hurriyetemlak</t>
  </si>
  <si>
    <t>Akbank0216_Sevgililer_Gunu_Popmarker_Pin_MC</t>
  </si>
  <si>
    <t>Akbank0216_Sevgililer_Gunu_Pin_MC</t>
  </si>
  <si>
    <t>Akbank0216_Sevgililer_Gunu_Sem_interest_MC</t>
  </si>
  <si>
    <t>Akbank0216_Sevgililer_Gunu_interest_MC</t>
  </si>
  <si>
    <t>Akbank0216_Sevgililer_Gunu_Reklamz_interest_MC</t>
  </si>
  <si>
    <t>Akbank0216_Sevgililer_Gunu_Clickvol_interest_MC</t>
  </si>
  <si>
    <t>Akbank0216_Sevgililer_Gunu_Medyanet_interest_MC</t>
  </si>
  <si>
    <t>Akbank0216_Sevgililer_Gunu_Digitalm_interest_MC</t>
  </si>
  <si>
    <t>Bayer0216_KSTV_Digitalm_LAL_MC</t>
  </si>
  <si>
    <t>Bayer0216_KSTV_LAL_MC</t>
  </si>
  <si>
    <t>Bayer0216_KSTV_Medyanet_LAL_MC</t>
  </si>
  <si>
    <t>Bayer0216_KSTV_Reklamz_LAL_MC</t>
  </si>
  <si>
    <t>Bayer0216_KSTV_Nokta_LAL_MC</t>
  </si>
  <si>
    <t>Bayer0216_KSTV_Appnexus_LAL_MC</t>
  </si>
  <si>
    <t>Bayer0216_KSTV_Sem_LAL_MC</t>
  </si>
  <si>
    <t>Bayer0216_Bepanthol_Skin_Care_Clipkit_SYNC_MC</t>
  </si>
  <si>
    <t>Bayer0216_Bepanthol_Skin_Care_SYNC_MC</t>
  </si>
  <si>
    <t>Bayer0216_Bepanthol_Skin_Care_Midyo_Preroll_MC</t>
  </si>
  <si>
    <t>Bayer0216_Bepanthol_Skin_Care_Preroll_MC</t>
  </si>
  <si>
    <t>Bayer0216_Bepanthol_Skin_Care_Acunn_Preroll_MC</t>
  </si>
  <si>
    <t>Bayer0216_Bepanthol_Skin_Care_Digitalm_Preroll_MC</t>
  </si>
  <si>
    <t>Bayer0216_Bepanthol_Skin_Care_Clickvol_Preroll_MC</t>
  </si>
  <si>
    <t>Bayer0216_Bepanthol_Skin_Care_Sem_Preroll_MC</t>
  </si>
  <si>
    <t>Bellona0216_Acunn_Preroll_MC</t>
  </si>
  <si>
    <t>BOYDAK</t>
  </si>
  <si>
    <t>Bellona0216_Preroll_MC</t>
  </si>
  <si>
    <t>Bellona0216_Digitalm_Preroll_MC</t>
  </si>
  <si>
    <t>GSK0216_Breathe_Right_Acunn_Preroll_MC</t>
  </si>
  <si>
    <t>GSK0216_Breathe_Right_Preroll_MC</t>
  </si>
  <si>
    <t>GSK0216_Breathe_Right_Matrouge_Preroll_MC</t>
  </si>
  <si>
    <t>GSK0216_Corega_Nokta_Preroll_MC</t>
  </si>
  <si>
    <t>GSK0216_Corega_Preroll_MC</t>
  </si>
  <si>
    <t>GSK0216_Corega_Acunn_Preroll_MC</t>
  </si>
  <si>
    <t>GSK0216_Breathe_Right_Bond_Preroll_MC</t>
  </si>
  <si>
    <t>GSK0216_Otribebe_Acunn_Preroll_MC</t>
  </si>
  <si>
    <t>GSK0216_Otribebe_Preroll_MC</t>
  </si>
  <si>
    <t>GSK0216_Otribebe_Nokta_Preroll_MC</t>
  </si>
  <si>
    <t>GSK0216_Otribebe_Clipkit_SYNC_MC</t>
  </si>
  <si>
    <t>GSK0216_Otribebe_SYNC_MC</t>
  </si>
  <si>
    <t>GSK0216_Paradontax_Bond_Preroll_MC</t>
  </si>
  <si>
    <t>GSK0216_Paradontax_Preroll_MC</t>
  </si>
  <si>
    <t>GSK0216_Paradontax_Nokta_Preroll_MC</t>
  </si>
  <si>
    <t>GSK0216_Paradontax_Acunn_Preroll_MC</t>
  </si>
  <si>
    <t>GSK0216_Paradontax_Clipkit_SYNC_MC</t>
  </si>
  <si>
    <t>GSK0216_Paradontax_SYNC_MC</t>
  </si>
  <si>
    <t>Pandora0216_Sevgililer_Gunu_Sem_İnterest_MC</t>
  </si>
  <si>
    <t>PANDORA</t>
  </si>
  <si>
    <t>Pandora0216_Sevgililer_Gunu_İnterest_MC</t>
  </si>
  <si>
    <t>Pandora0216_Sevgililer_Gunu_Digitalm_İnterest_MC</t>
  </si>
  <si>
    <t>Pandora0216_Sevgililer_Gunu_clickvol_İnterest_MC</t>
  </si>
  <si>
    <t>Pandora0216_Sevgililer_Gunu_Adinteraction_İnterest_MC</t>
  </si>
  <si>
    <t>Pandora0216_Sevgililer_Gunu_Nokta_İnterest_MC</t>
  </si>
  <si>
    <t>Pandora0216_Sevgililer_Gunu_Medyanet_İnterest_MC</t>
  </si>
  <si>
    <t>Teknosa0216_Turuncu_Indirim_faz1_Acunn_interstitial_MC</t>
  </si>
  <si>
    <t>Teknosa0216_Turuncu_Indirim_faz1_interstitial_MC</t>
  </si>
  <si>
    <t>Teknosa0216_Turuncu_Indirim_faz1_Bond_interstitial_MC</t>
  </si>
  <si>
    <t>Teknosa0216_Turuncu_Indirim_faz1_Digitalm_interstitial_MC</t>
  </si>
  <si>
    <t>GSK0216_Sensodyne_Hypernova_Acunn_Preroll_MC</t>
  </si>
  <si>
    <t>GSK0216_Sensodyne_Hypernova_Preroll_MC</t>
  </si>
  <si>
    <t>GSK0216_Sensodyne_Hypernova_Nokta_Preroll_MC</t>
  </si>
  <si>
    <t>GSK0216_Sensodyne_Hypernova_Clipkit_SYNC_MC</t>
  </si>
  <si>
    <t>GSK0216_Sensodyne_Hypernova_SYNC_MC</t>
  </si>
  <si>
    <t>Vodafone0216_Project_Agassi_Digitalm_interest_MS</t>
  </si>
  <si>
    <t>Vodafone0216_Project_Agassi__interest_MS</t>
  </si>
  <si>
    <t>Vodafone0216_Project_Agassi_Bond_interest_MS</t>
  </si>
  <si>
    <t>Vodafone0216_Project_Agassi_Medyanet_interest_MS</t>
  </si>
  <si>
    <t>Vodafone0216_Project_Agassi_Reklamstore_interest_MS</t>
  </si>
  <si>
    <t>Karcher0216_Acunn_Preroll_MX</t>
  </si>
  <si>
    <t>Karcher0216_Preroll_MX</t>
  </si>
  <si>
    <t>Karcher0216_Acunn_interstitial_MX</t>
  </si>
  <si>
    <t>Karcher0216_interstitial_MX</t>
  </si>
  <si>
    <t>Karcher0216_Digitalm_interstitial_MX</t>
  </si>
  <si>
    <t>Teknosa0216_Sevgililer_Gunu_Acunn_interstitial_MC</t>
  </si>
  <si>
    <t>Teknosa0216_Sevgililer_Gunu_interstitial_MC</t>
  </si>
  <si>
    <t>Teknosa0216_Sevgililer_Gunu_DeskFive_interstitial_MC</t>
  </si>
  <si>
    <t>Teknosa0216_Sevgililer_Gunu_Medyanet_interstitial_MC</t>
  </si>
  <si>
    <t>Biscolata0216_Pia_Acunn_Preroll_ONE</t>
  </si>
  <si>
    <t>ONE</t>
  </si>
  <si>
    <t>Biscolata0216_Pia_Preroll_ONE</t>
  </si>
  <si>
    <t>Biscolata0216_Pia_Midyo_Preroll_ONE</t>
  </si>
  <si>
    <t>Vestel0216_LCD_Bond_interest_MC</t>
  </si>
  <si>
    <t>Vestel0216_LCD_interest_MC</t>
  </si>
  <si>
    <t>Vestel0216_LCD_Mynet_interest_MC</t>
  </si>
  <si>
    <t>Vestel0216_LCD_Medyanet_interest_MC</t>
  </si>
  <si>
    <t>Bayer0216_Supradyn_Clipkit_SYNC_MC</t>
  </si>
  <si>
    <t>Bayer0216_Supradyn_SYNC_MC</t>
  </si>
  <si>
    <t>Bayer0216_Supradyn_Digitalmarcom_Audio_Recognition_MC</t>
  </si>
  <si>
    <t>Bayer0216_Supradyn_Audio_Recognition_MC</t>
  </si>
  <si>
    <t>Digital Marcom</t>
  </si>
  <si>
    <t>Xaxis Audio Recog</t>
  </si>
  <si>
    <t>Bayer0216_Supradyn_Acunn_Audio_Recognition_MC</t>
  </si>
  <si>
    <t>GSK0216_Panaheat_Bond_Preroll_MC</t>
  </si>
  <si>
    <t>GSK0216_Panaheat_Preroll_MC</t>
  </si>
  <si>
    <t>GSK0216_Panaheat_Acunn_Preroll_MC</t>
  </si>
  <si>
    <t>GSK0216_Panaheat_Midyo_Preroll_MC</t>
  </si>
  <si>
    <t>Bayer0216_Bepanthol_Digitalm_interest_MC</t>
  </si>
  <si>
    <t>Bayer0216_Bepanthol_interest_MC</t>
  </si>
  <si>
    <t>Bayer0216_Bepanthol_Bond_interest_MC</t>
  </si>
  <si>
    <t>Bayer0216_Bepanthol_Nokta_interest_MC</t>
  </si>
  <si>
    <t>Bayer0216_Bepanthol_Medyanet_interest_MC</t>
  </si>
  <si>
    <t>Lav0216_Digitalm_Preroll_MX</t>
  </si>
  <si>
    <t>Lav0216_Preroll_MX</t>
  </si>
  <si>
    <t>Lav0216_Acunn_Preroll_MX</t>
  </si>
  <si>
    <t>Lav0216_Nokta_Preroll_MX</t>
  </si>
  <si>
    <t>IKEA_Mutfak_Acunn_interstitial_MEC</t>
  </si>
  <si>
    <t>IKEA_Mutfak_Digitalm_interstitial_MEC</t>
  </si>
  <si>
    <t>IKEA_Mutfak_Medyanetinterstitial_MEC</t>
  </si>
  <si>
    <t>IKEA_Mutfak_inetrsitital_MEC</t>
  </si>
  <si>
    <t>Vestel0216_Camasır_Makinası_Medyanet_İnterest_MC</t>
  </si>
  <si>
    <t>Vestel0216_Camasır_Makinası_İnterest_MC</t>
  </si>
  <si>
    <t>Vestel0216_Camasır_Makinası_Memuruz_İnterest_MC</t>
  </si>
  <si>
    <t>Vestel0216_Camasır_Makinası_Digitalm_İnterest_MC</t>
  </si>
  <si>
    <t>Vestel0216_Camasır_Makinası_Popmarker_İnterest_MC</t>
  </si>
  <si>
    <t>Vestel0216_Camasır_Makinası_Nokta_İnterest_MC</t>
  </si>
  <si>
    <t>ZorluElektrik0216_THY_Shop_Miles_Medyanet_interstitial_MC</t>
  </si>
  <si>
    <t>ZorluElektrik0216_THY_Shop_Miles_interstitial_MC</t>
  </si>
  <si>
    <t>Bimeks0216_Binlerce_urune_Kdv_Kadar_Bi_Para_Acunn_interstitial_MEC</t>
  </si>
  <si>
    <t>Bimeks0216_Binlerce_urune_Kdv_Kadar_Bi_Para_interstitial_MEC</t>
  </si>
  <si>
    <t>Bimeks0216_Binlerce_urune_Kdv_Kadar_Bi_Para_DeskFive_interstitial_MEC</t>
  </si>
  <si>
    <t>Bimeks0216_Binlerce_urune_Kdv_Kadar_Bi_Para_Bond_interstitial_MEC</t>
  </si>
  <si>
    <t>Tadim0216_Fistik_Ailesi_Nokta_Preroll_MEC</t>
  </si>
  <si>
    <t>TADIM</t>
  </si>
  <si>
    <t>Tadim0216_Fistik_Ailesi_Preroll_MEC</t>
  </si>
  <si>
    <t>Tadim0216_Fistik_Ailesi_Digitalm_Preroll_MEC</t>
  </si>
  <si>
    <t>Tadim0216_Fistik_Ailesi_Acunn_Preroll_MEC</t>
  </si>
  <si>
    <t>Avon0216_Matte_LS_Clipkit_SYNC_MX</t>
  </si>
  <si>
    <t>AVON</t>
  </si>
  <si>
    <t>Avon0216_Matte_LS_SYNC_MX</t>
  </si>
  <si>
    <t>Teknosa0216_Turuncu_indirim_faz2_Bond_interstitial_MC</t>
  </si>
  <si>
    <t>Teknosa0216_Turuncu_indirim_faz2_interstitial_MC</t>
  </si>
  <si>
    <t>Teknosa0216_Turuncu_indirim_faz2_Acunn_interstitial_MC</t>
  </si>
  <si>
    <t>Teknosa0216_Turuncu_indirim_faz2_Digitalm_interstitial_MC</t>
  </si>
  <si>
    <t>Teknosa0216_Turuncu_indirim_faz2_Medyanet_interstitial_MC</t>
  </si>
  <si>
    <t>Lassa0216_Fc_Barcelona_Clipkit_Sync_MC</t>
  </si>
  <si>
    <t>Lassa0216_Fc_Barcelona_Sync_MC</t>
  </si>
  <si>
    <t>LittleCeasers0216_4Köse_CrepDigital_Expandable_MC</t>
  </si>
  <si>
    <t>LittleCeasers0216_4Köse_Expandable_MC</t>
  </si>
  <si>
    <t>Crep Digital</t>
  </si>
  <si>
    <t>Expandable</t>
  </si>
  <si>
    <t>Vodafone_Fillbox_Wave_Nokta_interest_MS</t>
  </si>
  <si>
    <t>Vodafone_Fillbox_Wave_interest_MS</t>
  </si>
  <si>
    <t>Vodafone_Fillbox_Wave_Digitalm_interest_MS</t>
  </si>
  <si>
    <t>Vodafone_Fillbox_Wave_Medyanet_interest_MS</t>
  </si>
  <si>
    <t>Vodafone_Fillbox_Wave_Medyanet_interstitial_MS</t>
  </si>
  <si>
    <t>Vodafone_Fillbox_Wave_interstitial_MS</t>
  </si>
  <si>
    <t>Akbank_Axess_Akaryakit_Medyanet_interest_MC</t>
  </si>
  <si>
    <t>Akbank_Axess_Akaryakit_interest_MC</t>
  </si>
  <si>
    <t>Akbank_Axess_Akaryakit_Nokta_interest_MC</t>
  </si>
  <si>
    <t>Akbank_Axess_Akaryakit_Matrouge_interest_MC</t>
  </si>
  <si>
    <t>Akbank_Axess_Akaryakit_Digitalm_interest_MC</t>
  </si>
  <si>
    <t>Vestel0216_Kusursuz_Vestel_Deneyimi_Preroll_Acunn_MC</t>
  </si>
  <si>
    <t>Vestel0216_Kusursuz_Vestel_Deneyimi_Preroll_MC</t>
  </si>
  <si>
    <t>Vestel0216_Kusursuz_Vestel_Deneyimi_Preroll_Bond_MC</t>
  </si>
  <si>
    <t>Avon0216_Matte_LS_Acunn_interstitial_MX</t>
  </si>
  <si>
    <t>Avon0216_Matte_LS_interstitial_MX</t>
  </si>
  <si>
    <t>Avon0216_Matte_LS_Digitalm_interstitial_MX</t>
  </si>
  <si>
    <t>Avon0216_Matte_LS_Medyanet_interstitial_MX</t>
  </si>
  <si>
    <t>Avon0216_Matte_LS_Clickvol_interstitial_MX</t>
  </si>
  <si>
    <t>BurganBank0216_Forex_Medyanet_intersitital_MEC</t>
  </si>
  <si>
    <t>BURGAN BANK</t>
  </si>
  <si>
    <t>BurganBank0216_Forex_intersitital_MEC</t>
  </si>
  <si>
    <t>BurganBank0216_Forex_Adhood_interest_MEC</t>
  </si>
  <si>
    <t>BurganBank0216_Forex_interest_MEC</t>
  </si>
  <si>
    <t>BurganBank0216_Forex_Ligatus_interest_MEC</t>
  </si>
  <si>
    <t>BurganBank0216_Forex_Maxad_interest_MEC</t>
  </si>
  <si>
    <t>BurganBank0216_Forex_Digitalm_interest_MEC</t>
  </si>
  <si>
    <t>BurganBank0216_Forex_Medyanet_interest_MEC</t>
  </si>
  <si>
    <t>BurganBank0216_Forex_Bond_interest_MEC</t>
  </si>
  <si>
    <t>Maxad</t>
  </si>
  <si>
    <t>Akbank0216_Case_Kampus_Digitalm_interest_MC</t>
  </si>
  <si>
    <t>Akbank0216_Case_Kampus_interest_MC</t>
  </si>
  <si>
    <t>Akbank0216_Kase_kampus_Medyanet_interest_MC</t>
  </si>
  <si>
    <t>Akbank0216_Kase_kampus_Bond_interest_MC</t>
  </si>
  <si>
    <t>KKB0216_Findeks_Tvc_Clipkit_Sync_MC</t>
  </si>
  <si>
    <t>KKB</t>
  </si>
  <si>
    <t>KKB0216_Findeks_Tvc_Sync_MC</t>
  </si>
  <si>
    <t>Vodafone0216_Big_Bang_Digitalm_interest_MS</t>
  </si>
  <si>
    <t>Vodafone0216_Big_Bang_interest_MS</t>
  </si>
  <si>
    <t>Vodafone0216_Big_Bang_Reklamstore_interest_MS</t>
  </si>
  <si>
    <t>ZorluPsm_Slavas_Snow_Show_Medyanet_interstitial_MC</t>
  </si>
  <si>
    <t>ZORLU PSM</t>
  </si>
  <si>
    <t>ZorluPsm_Slavas_Snow_Show_Digitalm_interstitial_MC</t>
  </si>
  <si>
    <t>ZorluPsm_Slavas_Snow_Show_interstitial_MC</t>
  </si>
  <si>
    <t>ZorluPsm_Slavas_Snow_Show_Acunn_Preroll_MC</t>
  </si>
  <si>
    <t>ZorluPsm_Slavas_Snow_Show_Acunn_Nokta_MC</t>
  </si>
  <si>
    <t>ZorluPsm_Slavas_Snow_Show_Clickvol_Preroll_MC</t>
  </si>
  <si>
    <t>ZorluPsm_Slavas_Snow_Show_Preroll_MC</t>
  </si>
  <si>
    <t>KKB0216_E-ntegre_Move_Mobil_interest_MC</t>
  </si>
  <si>
    <t>KKB0216_E-ntegre_Mobil_interest_MC</t>
  </si>
  <si>
    <t>KKB0216_E-ntegre_Adhood_interest_MC</t>
  </si>
  <si>
    <t>KKB0216_E-ntegre_Medyanet_interest_MC</t>
  </si>
  <si>
    <t>KKB0216_E-ntegre_interest_MC</t>
  </si>
  <si>
    <t>Teknosa0216_Turuncu_İndirim_faz3_Acunn_intersitital_MC</t>
  </si>
  <si>
    <t>Teknosa0216_Turuncu_İndirim_faz3_intersitital_MC</t>
  </si>
  <si>
    <t>Teknosa0216_Turuncu_İndirim_faz3_Digitalm_intersitital_MC</t>
  </si>
  <si>
    <t>Teknosa0216_Turuncu_İndirim_faz3_medyanet_intersitital_MC</t>
  </si>
  <si>
    <t>Teknosa0216_Turuncu_İndirim_faz3_Bond_intersitital_MC</t>
  </si>
  <si>
    <t>GSK0216_Sensodyne_Hypernova_Faz3_Bond_interest_MC</t>
  </si>
  <si>
    <t>GSK0216_Sensodyne_Hypernova_Faz3_nterest_MC</t>
  </si>
  <si>
    <t>GSK0216_Sensodyne_Hypernova_Faz3_Matrouge_interest_MC</t>
  </si>
  <si>
    <t>GSK0216_Sensodyne_Hypernova_Faz3_Digitalm_interest_MC</t>
  </si>
  <si>
    <t>GSK0216_Sensodyne_Hypernova_Faz3_Reklamz_interest_MC</t>
  </si>
  <si>
    <t>Bimeks0216_Binlerce_urune_kdv_kadar_Bi_para_faz3_bond_intersitital_MEC</t>
  </si>
  <si>
    <t>Bimeks0216_Binlerce_urune_kdv_kadar_Bi_para_faz3_intersitital_MEC</t>
  </si>
  <si>
    <t>Bimeks0216_Binlerce_urune_kdv_kadar_Bi_para_faz3_acunn_intersitital_MEC</t>
  </si>
  <si>
    <t>Bimeks0216_Binlerce_urune_kdv_kadar_Bi_para_faz3_edyanet_intersitital_MEC</t>
  </si>
  <si>
    <t>Bimeks0216_Binlerce_urune_kdv_kadar_Bi_para_faz3_digitalm_intersitital_MEC</t>
  </si>
  <si>
    <t>Xerox0216_Digitalm_interest_MEC</t>
  </si>
  <si>
    <t>Hopi0216_Sevgililer_Günü_Medyanet_interest_MEC</t>
  </si>
  <si>
    <t>Hopi0216_Sevgililer_Günü_interest_MEC</t>
  </si>
  <si>
    <t>Nike0216_BFI_Faz2_Clipkit_Seeding_MS</t>
  </si>
  <si>
    <t>Nike0216_BFI_Faz2_Seeding_MS</t>
  </si>
  <si>
    <t>Huawei0216_MateS_interest_Popmarker_MX</t>
  </si>
  <si>
    <t>Huawei0216_MateS_interest_MX</t>
  </si>
  <si>
    <t>Months</t>
  </si>
  <si>
    <t>Agencies</t>
  </si>
  <si>
    <t>ZER</t>
  </si>
  <si>
    <t>GSK0216_Sensodyne_Hypernova_Faz3_Ligatus_interest_MC</t>
  </si>
  <si>
    <t>ZORLU Elektrik</t>
  </si>
  <si>
    <t>Tadim0316_Fistik_Ailesi_Midyo_Preroll_MEC</t>
  </si>
  <si>
    <t>Tadim0316_Fistik_Ailesi_Preroll_MEC</t>
  </si>
  <si>
    <t>Tadim0316_Fistik_Ailesi_Digitalm_Preroll_MEC</t>
  </si>
  <si>
    <t>Tadim0316_Fistik_Ailesi_Acunn_Preroll_MEC</t>
  </si>
  <si>
    <t>Tadim0316_Fistik_Ailesi_bond_Preroll_MEC</t>
  </si>
  <si>
    <t>Tadim0316_Fistik_Ailesi_Crep_Preroll_MEC</t>
  </si>
  <si>
    <t>Avon0316_Matte_LS_Clipkit_SYNC_MX</t>
  </si>
  <si>
    <t>Avon0316_Matte_LS_SYNC_MX</t>
  </si>
  <si>
    <t>Avon0316_Matte_LS_Medyanet_Interstitial_MX</t>
  </si>
  <si>
    <t>Avon0316_Matte_LS_Digitalm_Interstitial_MX</t>
  </si>
  <si>
    <t>Avon0316_Matte_LS_Acunn_Interstitial_MX</t>
  </si>
  <si>
    <t>Avon0316_Matte_LS_Ligatus_Interstitial_MX</t>
  </si>
  <si>
    <t>Avon0316_Matte_LS_Clicvol_Interstitial_MX</t>
  </si>
  <si>
    <t>Avon0316_Matte_LS_Interstitial_MX</t>
  </si>
  <si>
    <t>Vodafone0316_FillBox_Wave2_Digitalm_interest_MS</t>
  </si>
  <si>
    <t>Vodafone0316_FillBox_Wave2_interest_MS</t>
  </si>
  <si>
    <t>Vodafone0316_FillBox_Wave2_Bond_interest_MS</t>
  </si>
  <si>
    <t>Vodafone0316_FillBox_Wave2_Reklamstore_interest_MS</t>
  </si>
  <si>
    <t>Vestel0316_Kusursuz_Deneyim_Acunn_Preroll_MC</t>
  </si>
  <si>
    <t>Vestel0316_Kusursuz_Deneyim_Midyo_Preroll_MC</t>
  </si>
  <si>
    <t>Vestel0316_Kusursuz_Deneyim_Bond_Preroll_MC</t>
  </si>
  <si>
    <t>Vestel0316_Kusursuz_Deneyim_Preroll_MC</t>
  </si>
  <si>
    <t>IKEA0316_Mutfak_Interstitial_MEC</t>
  </si>
  <si>
    <t>IKEA0316_Mutfak_Digitalm_Interstitial_MEC</t>
  </si>
  <si>
    <t>IKEA0316_Mutfak_DeskFive_Interstitial_MEC</t>
  </si>
  <si>
    <t>IKEA0316_Mutfak_Acunn_Interstitial_MEC</t>
  </si>
  <si>
    <t>Beymen0316_Mart_Clickvol_interest_MEC</t>
  </si>
  <si>
    <t>BEYMEN</t>
  </si>
  <si>
    <t>Beymen0316_Mart_interest_MEC</t>
  </si>
  <si>
    <t>Beymen0316_Mart_Ligatus_interest_MEC</t>
  </si>
  <si>
    <t>Beymen0316_Mart_Medyanet_interest_MEC</t>
  </si>
  <si>
    <t>Beymen0316_Mart_Popmarker_interest_MEC</t>
  </si>
  <si>
    <t>Beymen0316_Mart_Digitalm_interest_MEC</t>
  </si>
  <si>
    <t>Beymen0316_Mart_Medyanet_interstitial_MEC</t>
  </si>
  <si>
    <t>Bimeks0316_Kdv_Kadar_Bi_Para_Faz1_Acunn_Intersitital_MEC</t>
  </si>
  <si>
    <t>Bimeks0316_Kdv_Kadar_Bi_Para_Faz1_Intersitital_MEC</t>
  </si>
  <si>
    <t>Bimeks0316_Kdv_Kadar_Bi_Para_Faz1_Bond_Intersitital_MEC</t>
  </si>
  <si>
    <t>Bimeks0316_Kdv_Kadar_Bi_Para_Faz1_Digitalm_Intersitital_MEC</t>
  </si>
  <si>
    <t>Bimeks0316_Kdv_Kadar_Bi_Para_Faz1_Medyanet_Intersitital_MEC</t>
  </si>
  <si>
    <t>Burgan0316_Fx_Maxad_interest_MEC</t>
  </si>
  <si>
    <t>Burgan0316_Fx_Ligatus_interest_MEC</t>
  </si>
  <si>
    <t>Burgan0316_Fx_Medyanet_interest_MEC</t>
  </si>
  <si>
    <t>Burgan0316_Fx_Memuruz_interest_MEC</t>
  </si>
  <si>
    <t>Burgan0316_Fx_Commedya_interest_MEC</t>
  </si>
  <si>
    <t>Burgan0316_Fx_hurriyetoto_interest_MEC</t>
  </si>
  <si>
    <t>Burgan0316_Fx_Nokta_interest_MEC</t>
  </si>
  <si>
    <t>Burgan0316_Fx_Adhood_interest_MEC</t>
  </si>
  <si>
    <t>Burgan0316_Fx_interest_MEC</t>
  </si>
  <si>
    <t>Burgan0316_Fx_Medyanet_Interstitial_MEC</t>
  </si>
  <si>
    <t>Burgan0316_Fx_Digitalm_Interstitial_MEC</t>
  </si>
  <si>
    <t>Burgan0316_Fx_Interstitial_MEC</t>
  </si>
  <si>
    <t>Akbank0316_Case_Kampus_Medyanet_interest_MC</t>
  </si>
  <si>
    <t>Akbank0316_Case_Kampus_interest_MC</t>
  </si>
  <si>
    <t>Akbank0316_Kobi_Danismanlik_Adhood_interest_MC</t>
  </si>
  <si>
    <t>Akbank0316_Kobi_Danismanlik_interest_MC</t>
  </si>
  <si>
    <t>Akbank0316_Kobi_Danismanlik_Digitalm_interest_MC</t>
  </si>
  <si>
    <t>Akbank0316_Kobi_Danismanlik_Medyanet_interest_MC</t>
  </si>
  <si>
    <t>Zorlu0316_PSM_Slavas_Snow_Show_Sem_Preroll</t>
  </si>
  <si>
    <t>Zorlu0316_PSM_Slavas_Snow_Show_Midyo_Preroll</t>
  </si>
  <si>
    <t>Zorlu0316_PSM_Slavas_Snow_Show_Preroll</t>
  </si>
  <si>
    <t>Zorlu0316_PSM_Slavas_Snow_Show_DeskFive_Interstitial_MC</t>
  </si>
  <si>
    <t>Zorlu0316_PSM_Slavas_Snow_Show_Medyanet_Interstitial_MC</t>
  </si>
  <si>
    <t>Zorlu0316_PSM_Slavas_Snow_Show_Interstitial</t>
  </si>
  <si>
    <t>Zorlu0316_PSM_Slavas_Snow_Show_Acunn_Interstitial_MC</t>
  </si>
  <si>
    <t>Zorlu0316_Shop&amp;Miles_Medyanet_Interstitial_MC</t>
  </si>
  <si>
    <t>Zorlu0316_Shop&amp;Miles_Interstitial_MC</t>
  </si>
  <si>
    <t>Zorlu0316_Shop&amp;Miles_Acunn_Interstitial_MC</t>
  </si>
  <si>
    <t>Zorlu0316_Shop&amp;Miles_Digitalm_Interstitial_MC</t>
  </si>
  <si>
    <t>Lassa0316_Fc_Barcelona_Clipkit_Sync_MC</t>
  </si>
  <si>
    <t>Lassa0316_Fc_Barcelona_Sync_MC</t>
  </si>
  <si>
    <t>Akbank0316_Multinational_Bank_Appnexus_MC</t>
  </si>
  <si>
    <t>Akbank0316_Multinational_Bank_MC</t>
  </si>
  <si>
    <t>Bimsa0316_Imaj_Kampanyası_Medyanet_interest_MC</t>
  </si>
  <si>
    <t>Bimsa0316_Imaj_Kampanyası_Reklamstore_interest_MC</t>
  </si>
  <si>
    <t>Bimsa0316_Imaj_Kampanyası_Digitalm_interest_MC</t>
  </si>
  <si>
    <t>Bimsa0316_Imaj_Kampanyası_Adhood_interest_MC</t>
  </si>
  <si>
    <t>BIMSA</t>
  </si>
  <si>
    <t>Bimsa0316_Imaj_Kampanyası_interest_MC</t>
  </si>
  <si>
    <t>KKB0316_E-entegre_Adhood_interest_MC</t>
  </si>
  <si>
    <t>KKB0316_E-entegre_Digitalm_interest_MC</t>
  </si>
  <si>
    <t>KKB0316_E-entegre_Medyanet_interest_MC</t>
  </si>
  <si>
    <t>KKB0316_E-entegre_interest_MC</t>
  </si>
  <si>
    <t>KKB0316_E-entegre_Move_Mobil_Banner_MC</t>
  </si>
  <si>
    <t>KKB0316_E-entegre_Mobil_MC</t>
  </si>
  <si>
    <t>Teknosa0316_Turuncu_Indirim_faz1_Acunn_Interstitial_MC</t>
  </si>
  <si>
    <t>Teknosa0316_Turuncu_Indirim_faz1_Interstitial_MC</t>
  </si>
  <si>
    <t>Teknosa0316_Turuncu_Indirim_faz1_Medyanet_Interstitial_MC</t>
  </si>
  <si>
    <t>Teknosa0316_Turuncu_Indirim_faz1_Digitalm_Interstitial_MC</t>
  </si>
  <si>
    <t>Lactamil0316_Emziren_Anneler_Adinteraction_Preroll_MEC</t>
  </si>
  <si>
    <t>Lactamil0316_Emziren_Anneler_Matrouge_Preroll_MEC</t>
  </si>
  <si>
    <t>Lactamil0316_Emziren_Anneler_Sem_Preroll_MEC</t>
  </si>
  <si>
    <t>Lactamil0316_Emziren_Anneler_Nokta_Preroll_MEC</t>
  </si>
  <si>
    <t>Lactamil0316_Emziren_Anneler_Digitalmarcom_Preroll_MEC</t>
  </si>
  <si>
    <t>Lactamil0316_Emziren_Anneler_Digitalm_Preroll_MEC</t>
  </si>
  <si>
    <t>Lactamil0316_Emziren_Anneler_Midyo_Preroll_MEC</t>
  </si>
  <si>
    <t>Lactamil0316_Emziren_Anneler_Clickvol_Preroll_MEC</t>
  </si>
  <si>
    <t>Lactamil0316_Emziren_Anneler_Vidyoda_Preroll_MEC</t>
  </si>
  <si>
    <t>Lactamil0316_Emziren_Anneler_Adhood_Preroll_MEC</t>
  </si>
  <si>
    <t>Lactamil0316_Emziren_Anneler_Acunn_Preroll_MEC</t>
  </si>
  <si>
    <t>Lactamil0316_Emziren_Anneler_Reklamstore_Preroll_MEC</t>
  </si>
  <si>
    <t>Lactamil0316_Emziren_Anneler_Preroll_MEC</t>
  </si>
  <si>
    <t>Digitalmarcom</t>
  </si>
  <si>
    <t>Dogus0316_Glamour_Midyo_Preroll_MEC</t>
  </si>
  <si>
    <t>DOGUS</t>
  </si>
  <si>
    <t>Dogus0316_Glamour_Preroll_MEC</t>
  </si>
  <si>
    <t>Dogus0316_Glamour_Acunn_Preroll_MEC</t>
  </si>
  <si>
    <t>Dogus0316_Glamour_Matrouge_Preroll_MEC</t>
  </si>
  <si>
    <t>Dogus0316_Glamour_Nokta_Preroll_MEC</t>
  </si>
  <si>
    <t>Renault0316_Talisman_Medyanet_LAL_MEC</t>
  </si>
  <si>
    <t>RENAULT</t>
  </si>
  <si>
    <t>Renault0316_Talisman_LAL_MEC</t>
  </si>
  <si>
    <t>Renault0316_Talisman_Hurriyetemlak_LAL_MEC</t>
  </si>
  <si>
    <t>Renault0316_Talisman_Maxad_LAL_MEC</t>
  </si>
  <si>
    <t>Renault0316_Talisman_Digitalm_LAL_MEC</t>
  </si>
  <si>
    <t>Renault0316_Talisman_Adinteraction_LAL_MEC</t>
  </si>
  <si>
    <t>Gratis0316_Kadinlar_Günü_Acunn_Preroll_MS</t>
  </si>
  <si>
    <t>GRATIS</t>
  </si>
  <si>
    <t>Gratis0316_Kadinlar_Günü_Preroll_MS</t>
  </si>
  <si>
    <t>Gratis0316_Kadinlar_Günü_Midyo_Preroll_MS</t>
  </si>
  <si>
    <t>Gratis0316_Kadinlar_Günü_Vidyoda_Preroll_MS</t>
  </si>
  <si>
    <t>Gratis0316_Kadinlar_Günü_Clickvol_Preroll_MS</t>
  </si>
  <si>
    <t>Gratis0316_Kadinlar_Günü_Digitalmarcom_Preroll_MS</t>
  </si>
  <si>
    <t>Gratis0316_Kadinlar_Günü_Bond_Preroll_MS</t>
  </si>
  <si>
    <t>Vodafone0316_Project_Keops_Digitalmarcom_Preroll_MS</t>
  </si>
  <si>
    <t>Vodafone0316_Project_Keops_Crep_Preroll_MS</t>
  </si>
  <si>
    <t>Vodafone0316_Project_Keops_Acunn_Preroll_MS</t>
  </si>
  <si>
    <t>Vodafone0316_Project_Keops_Preroll_MS</t>
  </si>
  <si>
    <t>Vodafone0316_Project_Keops_Digitalm_interest_MS</t>
  </si>
  <si>
    <t>Vodafone0316_Project_Keops_Bond_interest_MS</t>
  </si>
  <si>
    <t>Vodafone0316_Project_Keops_Reklamstore_interest_MS</t>
  </si>
  <si>
    <t>Vodafone0316_Project_Keops_Medyanet_interest_MS</t>
  </si>
  <si>
    <t>Vodafone0316_Project_Keops_interest_MS</t>
  </si>
  <si>
    <t>Vodafone0316_Project_Big_Bang_Digitalm_LAL_MS</t>
  </si>
  <si>
    <t>Vodafone0316_Project_Big_Bang_Medyanet_LAL_MS</t>
  </si>
  <si>
    <t>Vodafone0316_Project_Big_Bang_Reklamz_LAL_MS</t>
  </si>
  <si>
    <t>Vodafone0316_Project_Big_Bang_matrouge_LAL_MS</t>
  </si>
  <si>
    <t>Vodafone0316_Project_Big_Bang_Bond_LAL_MS</t>
  </si>
  <si>
    <t>Vodafone0316_Project_Big_Bang_LAL_MS</t>
  </si>
  <si>
    <t>Vodafone0316_Project_Big_Bang_Acunn_Interstitial_MS</t>
  </si>
  <si>
    <t>Vodafone0316_Corp_Cozumler_Digitalm_LAL_MS</t>
  </si>
  <si>
    <t>Vodafone0316_Corp_Cozumler_LAL_MS</t>
  </si>
  <si>
    <t>Vodafone0316_Corp_Cozumler_Adhood_LAL_MS</t>
  </si>
  <si>
    <t>Vodafone0316_Corp_Cozumler_Medyanet_LAL_MS</t>
  </si>
  <si>
    <t>Vodafone0316_Corp_Cozumler_Reklamstore_LAL_MS</t>
  </si>
  <si>
    <t>Vodafone0316_DDZ_Medyanet_LAL_MS</t>
  </si>
  <si>
    <t>Vodafone0316_DDZ_LAL_MS</t>
  </si>
  <si>
    <t>Vodafone0316_DDZ_Digitalm_LAL_MS</t>
  </si>
  <si>
    <t>Vodafone0316_DDZ_Commedya_LAL_MS</t>
  </si>
  <si>
    <t>Vodafone0316_DDZ_Reklamstore_LAL_MS</t>
  </si>
  <si>
    <t>IBM0316_SAP_Cloud_faz1_Adinteraction_interest_MS</t>
  </si>
  <si>
    <t>IBM</t>
  </si>
  <si>
    <t>IBM0316_SAP_Cloud_faz1_interest_MS</t>
  </si>
  <si>
    <t>IBM0316_SAP_Cloud_faz1_Digitalm_interest_MS</t>
  </si>
  <si>
    <t>IBM0316_SAP_Cloud_faz1_Medyanet_interest_MS</t>
  </si>
  <si>
    <t>IBM0316_SAP_Cloud_faz1_Maxad_interest_MS</t>
  </si>
  <si>
    <t>Ford0316_Tıp_Bayramı_Reklamstore_interest_MS</t>
  </si>
  <si>
    <t>Ford0316_Tıp_Bayramı_Medyanet_interest_MS</t>
  </si>
  <si>
    <t>Ford0316_Tıp_Bayramı_Adhood_interest_MS</t>
  </si>
  <si>
    <t>Ford0316_Tıp_Bayramı_Digitalm_interest_MS</t>
  </si>
  <si>
    <t>Ford0316_Tıp_Bayramı_interest_MS</t>
  </si>
  <si>
    <t>Teknosa0316_Turuncu_Indirim_faz2_Medyanet_Interstitial_MC</t>
  </si>
  <si>
    <t>Teknosa0316_Turuncu_Indirim_faz2_Interstitial_MC</t>
  </si>
  <si>
    <t>Teknosa0316_Turuncu_Indirim_faz2_Digitalm_Interstitial_MC</t>
  </si>
  <si>
    <t>Teknosa0316_Turuncu_Indirim_faz2_DeskFive_Interstitial_MC</t>
  </si>
  <si>
    <t>Teknosa0316_Turuncu_Indirim_faz2_Acunn_Interstitial_MC</t>
  </si>
  <si>
    <t>Teknosa0316_Turuncu_Indirim_faz2_Bond_Interstitial_MC</t>
  </si>
  <si>
    <t>Bimeks0316_Kdv_Kadar_Bi_Para_Faz2_Bond_Interstitial_MEC</t>
  </si>
  <si>
    <t>Bimeks0316_Kdv_Kadar_Bi_Para_Faz2_Interstitial_MEC</t>
  </si>
  <si>
    <t>Bimeks0316_Kdv_Kadar_Bi_Para_Faz2_Acunn_Interstitial_MEC</t>
  </si>
  <si>
    <t>Bimeks0316_Kdv_Kadar_Bi_Para_Faz2_Medyanet_Interstitial_MEC</t>
  </si>
  <si>
    <t>Bimeks0316_Kdv_Kadar_Bi_Para_Faz2_Digitalm_Interstitial_MEC</t>
  </si>
  <si>
    <t>GSK0316_Otribebe_Acunn_Preroll_MC</t>
  </si>
  <si>
    <t>GSK0316_Otribebe_Preroll_MC</t>
  </si>
  <si>
    <t>GSK0316_Otribebe_matrouge_Preroll_MC</t>
  </si>
  <si>
    <t>GSK0316_Otribebe_Nokta_Preroll_MC</t>
  </si>
  <si>
    <t>GSK0316_Otribebe_Clipkit_SYNC_MC</t>
  </si>
  <si>
    <t>GSK0316_Otribebe_SYNC_MC</t>
  </si>
  <si>
    <t>GSK0316_Corega_Matrouge_Preroll_MC</t>
  </si>
  <si>
    <t>GSK0316_Corega_Preroll_MC</t>
  </si>
  <si>
    <t>GSK0316_Corega_Acunn_Preroll_MC</t>
  </si>
  <si>
    <t>GSK0316_Corega_Nokta_Preroll_MC</t>
  </si>
  <si>
    <t>GSK0316_Sensodyne_Hypernova_Acunn_Preroll_MC</t>
  </si>
  <si>
    <t>GSK0316_Sensodyne_Hypernova_Preroll_MC</t>
  </si>
  <si>
    <t>GSK0316_Sensodyne_Hypernova_Nokta_Preroll_MC</t>
  </si>
  <si>
    <t>GSK0316_Sensodyne_Hypernova_Matrouge_Preroll_MC</t>
  </si>
  <si>
    <t>GSK0316_Sensodyne_Hypernova_Clipkit_SYNC_MC</t>
  </si>
  <si>
    <t>GSK0316_Sensodyne_Hypernova_SYNC_MC</t>
  </si>
  <si>
    <t>GSK0316_Breathe_Right_Acunn_Preroll_MC</t>
  </si>
  <si>
    <t>GSK0316_Breathe_Right_Preroll_MC</t>
  </si>
  <si>
    <t>GSK0316_Breathe_Right_Nokta_Preroll_MC</t>
  </si>
  <si>
    <t>GSK0316_Breathe_Right_Digitalmarcom_Preroll_MC</t>
  </si>
  <si>
    <t>GSK0316_Breathe_Right_matrouge_Preroll_MC</t>
  </si>
  <si>
    <t>GSK0316_Parodontax_Matrouge_Preroll_MC</t>
  </si>
  <si>
    <t>GSK0316_Parodontax_Preroll_MC</t>
  </si>
  <si>
    <t>GSK0316_Parodontax_Acunn_Preroll_MC</t>
  </si>
  <si>
    <t>GSK0316_Parodontax_Nokta_Preroll_MC</t>
  </si>
  <si>
    <t>Bayer0316_Supradyn_DigitalMarcom_AudioRecognation_MC</t>
  </si>
  <si>
    <t>Bayer0316_Supradyn_AudioRecognation_MC</t>
  </si>
  <si>
    <t>Bayer0316_Supradyn_Acunn_AudioRecognation_MC</t>
  </si>
  <si>
    <t>Bayer0316_Supradyn_Clipkit_SYNC_MC</t>
  </si>
  <si>
    <t>Bayer0316_Supradyn_SYNC_MC</t>
  </si>
  <si>
    <t>Vodafone0316_Project_Atina_Bond_Preroll_MS</t>
  </si>
  <si>
    <t>Vodafone0316_Project_Atina_Preroll_MS</t>
  </si>
  <si>
    <t>Vodafone0316_Project_Atina_Acunn_Preroll_MS</t>
  </si>
  <si>
    <t>IBM0316_SAP_Cloud_Faz2_Adhood_interest_MS</t>
  </si>
  <si>
    <t>IBM0316_SAP_Cloud_Faz2_interest_MS</t>
  </si>
  <si>
    <t>IBM0316_SAP_Cloud_Faz2_Adinteraction_interest_MS</t>
  </si>
  <si>
    <t>IBM0316_SAP_Cloud_Faz2_Digitalm_interest_MS</t>
  </si>
  <si>
    <t>IBM0316_SAP_Cloud_Faz2_Maxad_interest_MS</t>
  </si>
  <si>
    <t>IBM0316_SAP_Cloud_Faz2_Medyanet_interest_MS</t>
  </si>
  <si>
    <t>Akbank0316_TradeAll_Digitalm_interest_MC</t>
  </si>
  <si>
    <t>Akbank0316_TradeAll_Medyanet_interest_MC</t>
  </si>
  <si>
    <t>Akbank0316_TradeAll_interest_MC</t>
  </si>
  <si>
    <t>Lassa0316_Arda_Turan_Barca_Clipkit_SYNC_MC</t>
  </si>
  <si>
    <t>Lassa0316_Arda_Turan_Barca_SYNC_MC</t>
  </si>
  <si>
    <t>Redbull0316_Theme_Clipkit_SYNC_MEC</t>
  </si>
  <si>
    <t>Redbull0316_Theme_SYNC_MEC</t>
  </si>
  <si>
    <t>Nike0316_BFI_Clipkit_Seeding_MS</t>
  </si>
  <si>
    <t>Nike0316_BFI_Seeding_MS</t>
  </si>
  <si>
    <t>Vodafone0316_Project_Atina_Digitalm_interest_MS</t>
  </si>
  <si>
    <t>Vodafone0316_Project_Atina_Bond_interest_MS</t>
  </si>
  <si>
    <t>Vodafone0316_Project_Atina_Reklamstore_interest_MS</t>
  </si>
  <si>
    <t>Vodafone0316_Project_Atina_interest_MS</t>
  </si>
  <si>
    <t>Michelin0316_Ps4_Digitalmarcom_AudioRecognation_MEC</t>
  </si>
  <si>
    <t>MICHELIN</t>
  </si>
  <si>
    <t>Michelin0316_Ps4_AudioRecognation_MEC</t>
  </si>
  <si>
    <t>Michelin0316_Ps4_Bond_Preroll_MEC</t>
  </si>
  <si>
    <t>Michelin0316_Ps4_Preroll_MEC</t>
  </si>
  <si>
    <t>Michelin0316_Ps4_Acunn_Preroll_MEC</t>
  </si>
  <si>
    <t>Michelin0316_Ps4_Midyo_Preroll_MEC</t>
  </si>
  <si>
    <t>Michelin0316_Ps4_Digitalm_Preroll_MEC</t>
  </si>
  <si>
    <t>Michelin0316_Ps4_Crep_Preroll_MEC</t>
  </si>
  <si>
    <t>Teknosa0316_Turuncu_Indirim_faz3_Acunn_Interstitial_MC</t>
  </si>
  <si>
    <t>Teknosa0316_Turuncu_Indirim_faz3_Interstitial_MC</t>
  </si>
  <si>
    <t>Teknosa0316_Turuncu_Indirim_faz3_Medyanet_Interstitial_MC</t>
  </si>
  <si>
    <t>Teknosa0316_Turuncu_Indirim_faz3_Bond_Interstitial_MC</t>
  </si>
  <si>
    <t>Teknosa0316_Turuncu_Indirim_faz3_Digitalm_Interstitial_MC</t>
  </si>
  <si>
    <t>Bimeks0316_Samsung_S7_Acunn_Interstitial_MEC</t>
  </si>
  <si>
    <t>Bimeks0316_Samsung_S7_Interstitial_MEC</t>
  </si>
  <si>
    <t>Bimeks0316_Samsung_S7_Bond_Interstitial_MEC</t>
  </si>
  <si>
    <t>Bimeks0316_Samsung_S7_Medyanet_Interstitial_MEC</t>
  </si>
  <si>
    <t>Bimeks0316_Samsung_S7_Memuruz_Interstitial_MEC</t>
  </si>
  <si>
    <t>Teknosa0316_HP2in1_Bond_Interstitial_MC</t>
  </si>
  <si>
    <t>Teknosa0316_HP2in1_Interstitial_MC</t>
  </si>
  <si>
    <t>Teknosa0316_HP2in1_Acunn_Interstitial_MC</t>
  </si>
  <si>
    <t>Teknosa0316_HP2in1_Digitalm_Interstitial_MC</t>
  </si>
  <si>
    <t>Teknosa0316_HP2in1_Medyanet_Interstitial_MC</t>
  </si>
  <si>
    <t>Teknosa0316_HP2in1_DeskFive_Interstitial_MC</t>
  </si>
  <si>
    <t>Teknosa0316_HP2in1_Digitalm_interest_MC</t>
  </si>
  <si>
    <t>Teknosa0316_HP2in1_interest_MC</t>
  </si>
  <si>
    <t>Teknosa0316_HP2in1_Bond_interest_MC</t>
  </si>
  <si>
    <t>Akbank0316_Axess_Akaryakit_Bond_interest_MC</t>
  </si>
  <si>
    <t>Akbank0316_Axess_Akaryakit_Digitalm_interest_MC</t>
  </si>
  <si>
    <t>Akbank0316_Axess_Akaryakit_interest_MC</t>
  </si>
  <si>
    <t>Arzum0316_50Yil_Digitalm_interest_MEC</t>
  </si>
  <si>
    <t>Arzum0316_50Yil_interest_MEC</t>
  </si>
  <si>
    <t>Arzum0316_50Yil_Nokta_Preroll_MEC</t>
  </si>
  <si>
    <t>Arzum0316_50Yil_Preroll_MEC</t>
  </si>
  <si>
    <t>Arzum0316_50Yil_Midyo_Preroll_MEC</t>
  </si>
  <si>
    <t>Beymen0316_HaftaSonu_Ligatus_interest_MEC</t>
  </si>
  <si>
    <t>Beymen0316_HaftaSonu_interest_MEC</t>
  </si>
  <si>
    <t>Beymen0316_HaftaSonu_Digitalm_interest_MEC</t>
  </si>
  <si>
    <t>Beymen0316_HaftaSonu_Medyanet_interest_MEC</t>
  </si>
  <si>
    <t>Beymen0316_HaftaSonu_Nokta_interest_MEC</t>
  </si>
  <si>
    <t>Beymen0316_HaftaSonu_Bond_interest_MEC</t>
  </si>
  <si>
    <t>Beymen0316_HaftaSonu_Sem_interest_MEC</t>
  </si>
  <si>
    <t>Beymen0316_HaftaSonu_Memuruz_interest_MEC</t>
  </si>
  <si>
    <t>Avon0316_Nutra_Digitalmarcom_AudioRecognation_MX</t>
  </si>
  <si>
    <t>Avon0316_Nutra_AudioRecognation_MX</t>
  </si>
  <si>
    <t>Vodafone0316_Project_Atina_Buyback_Digitalm_interest_MS</t>
  </si>
  <si>
    <t>Vodafone0316_Project_Atina_Buyback_Bond_interest_MS</t>
  </si>
  <si>
    <t>Vodafone0316_Project_Atina_Buyback_interest_MS</t>
  </si>
  <si>
    <t>Karcher0316_Mart_Acunn_Intersitital_MX</t>
  </si>
  <si>
    <t>Karcher0316_Mart_Digitalm_Intersitital_MX</t>
  </si>
  <si>
    <t>Karcher0316_Mart_Intersitital_MX</t>
  </si>
  <si>
    <t>Karcher0316_Mart_Acunn_Preroll_MX</t>
  </si>
  <si>
    <t>Karcher0316_Mart_Preroll_MX</t>
  </si>
  <si>
    <t>GSK0316_Sensodyne_Hypernova_Digitalm_interest_MC</t>
  </si>
  <si>
    <t>GSK0316_Sensodyne_Hypernova_Reklamstore_interest_MC</t>
  </si>
  <si>
    <t>GSK0316_Sensodyne_Hypernova_Bond_interest_MC</t>
  </si>
  <si>
    <t>GSK0316_Sensodyne_Hypernova_interest_MC</t>
  </si>
  <si>
    <t>Zorlu0316_The_Goal_Bond_interes_MC</t>
  </si>
  <si>
    <t>Zorlu0316_The_Goal_interest_MC</t>
  </si>
  <si>
    <t>Akbank0316_Axess_Haftasonu_Digitalm_interest_MC</t>
  </si>
  <si>
    <t>Akbank0316_Axess_Haftasonu_Medyanet_interest_MC</t>
  </si>
  <si>
    <t>Akbank0316_Axess_Haftasonu_interest_MC</t>
  </si>
  <si>
    <t>Pandora0316_Spring_Summer_Digitalm_LAL_MC</t>
  </si>
  <si>
    <t>Pandora0316_Spring_Summer_Medyanet_LAL_MC</t>
  </si>
  <si>
    <t>Pandora0316_Spring_Summer_LAL_MC</t>
  </si>
  <si>
    <t>Teknosa0316_Turuncu_Faz4_Acunn_Interstitial_MC</t>
  </si>
  <si>
    <t>Teknosa0316_Turuncu_Faz4_Medyanet_Interstitial_MC</t>
  </si>
  <si>
    <t>Teknosa0316_Turuncu_Faz4_Bond_Interstitial_MC</t>
  </si>
  <si>
    <t>Teknosa0316_Turuncu_Faz4_Interstitial_MC</t>
  </si>
  <si>
    <t>Akbank0316_Click_to_Call_Medyanet_interest_MC</t>
  </si>
  <si>
    <t>Akbank0316_Click_to_Call_interest_MC</t>
  </si>
  <si>
    <t>Bridgestone0316_Imaj_Kampanyası_Medyanet_Interstitial_MC</t>
  </si>
  <si>
    <t>Bridgestone0316_Imaj_Kampanyası_Interstitial_MC</t>
  </si>
  <si>
    <t>Burgan0316_Fx_Digitalm_interest_MEC</t>
  </si>
  <si>
    <t>Biscolata0316_solen_acunn_video_MC</t>
  </si>
  <si>
    <t>One Digital</t>
  </si>
  <si>
    <t>Row Labels</t>
  </si>
  <si>
    <t>Grand Total</t>
  </si>
  <si>
    <t>Sum of Client Final Costs</t>
  </si>
  <si>
    <t>Q2</t>
  </si>
  <si>
    <t>Akbank0416_Ihityac_Kredisi_interest_Digitalm_MC</t>
  </si>
  <si>
    <t>Akbank0416_Ihityac_Kredisi_interest_Medyanet_MC</t>
  </si>
  <si>
    <t>Akbank0416_Ihityac_Kredisi_interest_MC</t>
  </si>
  <si>
    <t>Ikea0416_B2B_interstitial_Medyanet_MEC</t>
  </si>
  <si>
    <t>Ikea0416_B2B_interstitial_Mynet_MEC</t>
  </si>
  <si>
    <t>Ikea0416_B2B_interstitial_Acunn_MEC</t>
  </si>
  <si>
    <t>Ikea0416_B2B_interstitial_BondDigital_MEC</t>
  </si>
  <si>
    <t>Ikea0416_B2B_interstitial_MEC</t>
  </si>
  <si>
    <t>Michelin0416_Ps4_Audio_Recognation_DigitalMarcom_MEC</t>
  </si>
  <si>
    <t>Michelin0416_Ps4_Audio_Recognation_MEC</t>
  </si>
  <si>
    <t>Avon0416_Nutra_Digitalmarcom_AudioRecognation_MX</t>
  </si>
  <si>
    <t>Avon0416_Nutra_AudioRecognation_MX</t>
  </si>
  <si>
    <t>Zorlu0416_THY_Shop&amp;Miles_interstitial_Medyanet_MC</t>
  </si>
  <si>
    <t>Zorlu0416_THY_Shop&amp;Miles_interstitial_Acunn_MC</t>
  </si>
  <si>
    <t>Zorlu0416_THY_Shop&amp;Miles_interstitial_Digitalm_MC</t>
  </si>
  <si>
    <t>ZORLU ELEKTRIK</t>
  </si>
  <si>
    <t>Zorlu0416_THY_Shop&amp;Miles_interstitial_MC</t>
  </si>
  <si>
    <t>Zorlu0416_The_Goal_interest_Bond_Digital_MC</t>
  </si>
  <si>
    <t>Zorlu0416_The_Goal_interest_Digitalm_MC</t>
  </si>
  <si>
    <t>Zorlu0416_The_Goal_interest_MC</t>
  </si>
  <si>
    <t>Arzum0416_50.Yil_interest_Digitalm_MEC</t>
  </si>
  <si>
    <t>Arzum0416_50.Yil_interest_Clickvol_MEC</t>
  </si>
  <si>
    <t>Arzum0416_50.Yil_interest_Medyanet_MEC</t>
  </si>
  <si>
    <t>Arzum0416_50.Yil_interest_MEC</t>
  </si>
  <si>
    <t>Michelin0416_Ps4_preroll_Digitalm_MEC</t>
  </si>
  <si>
    <t>Michelin0416_Ps4_preroll_Midyo_MEC</t>
  </si>
  <si>
    <t>Michelin0416_Ps4_preroll_Acunn_MEC</t>
  </si>
  <si>
    <t>Michelin0416_Ps4_preroll_BondDigital_MEC</t>
  </si>
  <si>
    <t>Michelin0416_Ps4_prerollMEC</t>
  </si>
  <si>
    <t>Arzum0416_50.Yıl_preroll_Midyo_MEC</t>
  </si>
  <si>
    <t>Arzum0416_50.Yıl_preroll_MEC</t>
  </si>
  <si>
    <t>Teknosa0416_Turuncu_Indirim_faz1_interstitial_Acunn_MC</t>
  </si>
  <si>
    <t>Teknosa0416_Turuncu_Indirim_faz1_interstitial_Medyanet_MC</t>
  </si>
  <si>
    <t>Teknosa0416_Turuncu_Indirim_faz1_interstitial_Bond_MC</t>
  </si>
  <si>
    <t>Teknosa0416_Turuncu_Indirim_faz1_interstitial_Digitalm_MC</t>
  </si>
  <si>
    <t>Teknosa0416_Turuncu_Indirim_faz1_interstitial_MC</t>
  </si>
  <si>
    <t>Bridgestone0416_Imaj_Kampanyası_Medyanet_Interstitial_MC</t>
  </si>
  <si>
    <t>Bridgestone0416_Imaj_Kampanyası_Acunn_Interstitial_MC</t>
  </si>
  <si>
    <t>Bridgestone0416_Imaj_Kampanyası_Interstitial_MC</t>
  </si>
  <si>
    <t>Akbank0416_Click_To_Call_interest_Digitalm_MC</t>
  </si>
  <si>
    <t>Akbank0416_Click_To_Call_interest_Medyanet_MC</t>
  </si>
  <si>
    <t>Akbank0416_Click_To_Call_interest_Bond_MC</t>
  </si>
  <si>
    <t>Akbank0416_Click_To_Call_interest_MC</t>
  </si>
  <si>
    <t>Pandora0416_Spring_Summer_interest_Digitalm_MC</t>
  </si>
  <si>
    <t>Pandora0416_Spring_Summer_interest_Clickvol_MC</t>
  </si>
  <si>
    <t>Pandora0416_Spring_Summer_interest_Sem_MC</t>
  </si>
  <si>
    <t>Pandora0416_Spring_Summer_interest_Medyanet_MC</t>
  </si>
  <si>
    <t>Pandora0416_Spring_Summer_interest_Nokta_MC</t>
  </si>
  <si>
    <t>Pandora0416_Spring_Summer_interest_MC</t>
  </si>
  <si>
    <t>Akbank0416_İhtiyac_Kredisi_preroll_Midyo_MC</t>
  </si>
  <si>
    <t>Akbank0416_İhtiyac_Kredisi_preroll_Digitalm_MC</t>
  </si>
  <si>
    <t>Akbank0416_İhtiyac_Kredisi_preroll__MC</t>
  </si>
  <si>
    <t>Danone0416_Hayat_Su_SYNC_Clipkit_MEC</t>
  </si>
  <si>
    <t>Danone0416_Hayat_Su_SYNC_MEC</t>
  </si>
  <si>
    <t>Vodafone0416_4.5G_Lansman_SYNC_Clipkit_MS</t>
  </si>
  <si>
    <t>Vodafone0416_4.5G_Lansman_SYNC_MS</t>
  </si>
  <si>
    <t>Xaxis S</t>
  </si>
  <si>
    <t>Vodafone0416_4.5G_Lansman_Mobil_Prestitial_Move_MS</t>
  </si>
  <si>
    <t>Vodafone0416_4.5G_Lansman_Mobil_Prestitial_Acunn_MS</t>
  </si>
  <si>
    <t>Vodafone0416_4.5G_Lansman_Mobil_Prestitial_Bond_MS</t>
  </si>
  <si>
    <t>Vodafone0416_4.5G_Lansman_Mobil_Prestitial_Medyanet_MS</t>
  </si>
  <si>
    <t>Vodafone0416_4.5G_Lansman_Mobil_Prestitial_MS</t>
  </si>
  <si>
    <t>Torku0416_Seker_Ciftlik_Süt_interstitial_Matrouge_MEC</t>
  </si>
  <si>
    <t>Torku0416_Seker_Ciftlik_Süt_interstitial_Medyanet_MEC</t>
  </si>
  <si>
    <t xml:space="preserve">TORKU </t>
  </si>
  <si>
    <t>Torku0416_Seker_Ciftlik_Süt_interstitial_Digitalm_MEC</t>
  </si>
  <si>
    <t>Torku0416_Seker_Ciftlik_Süt_interstitial_MEC</t>
  </si>
  <si>
    <t>Torku0416_Seker_Ciftlik_Süt_preroll_Acunn_MEC</t>
  </si>
  <si>
    <t>Torku0416_Seker_Ciftlik_Süt_preroll_Midyo_MEC</t>
  </si>
  <si>
    <t>Torku0416_Seker_Ciftlik_Süt_preroll_MEC</t>
  </si>
  <si>
    <t>Bimsa0416_Imaj_Kampanyası_interest_Medyanet_MC</t>
  </si>
  <si>
    <t>Bimsa0416_Imaj_Kampanyası_interest_Digitalm_MC</t>
  </si>
  <si>
    <t>Bimsa0416_Imaj_Kampanyası_interest_Reklamstore_MC</t>
  </si>
  <si>
    <t>Bimsa0416_Imaj_Kampanyası_interest_Adhood_MC</t>
  </si>
  <si>
    <t>Bimsa0416_Imaj_Kampanyası_interest_MC</t>
  </si>
  <si>
    <t>Vodafone0416_Project_atina_Buyback_LG_interest_Digitalm_MS</t>
  </si>
  <si>
    <t>Vodafone0416_Project_atina_Buyback_LG_interest_MS</t>
  </si>
  <si>
    <t>Beymen0416_Nisan_Kampanyası_interstitial_0416</t>
  </si>
  <si>
    <t>Beymen0416_Nisan_Kampanyası_interest_0416</t>
  </si>
  <si>
    <t>Beymen0416_Nisan_Kampanyası_interest_0417</t>
  </si>
  <si>
    <t>Beymen0416_Nisan_Kampanyası_interest_0418</t>
  </si>
  <si>
    <t>Beymen0416_Nisan_Kampanyası_interest_0419</t>
  </si>
  <si>
    <t>Beymen0416_Nisan_Kampanyası_interest_0420</t>
  </si>
  <si>
    <t>Beymen0416_Nisan_Kampanyası_interest_0421</t>
  </si>
  <si>
    <t>IKEA0416_Bahar_Yaz_interstitial_Clickvol_MEC</t>
  </si>
  <si>
    <t>Beymen0416_Nisan_Kampanyası_interstitial_Medyanet_MEC</t>
  </si>
  <si>
    <t>Beymen0416_Nisan_Kampanyası_interest_Medyanet_Mec</t>
  </si>
  <si>
    <t>Beymen0416_Nisan_Kampanyası_interest_Ligatus_MEC</t>
  </si>
  <si>
    <t>Beymen0416_Nisan_Kampanyası_interest_Maxad_MEC</t>
  </si>
  <si>
    <t>Beymen0416_Nisan_Kampanyası_interest_Digitalm_MEC</t>
  </si>
  <si>
    <t>Beymen0416_Nisan_Kampanyası_interest_Bond_MEC</t>
  </si>
  <si>
    <t>Beymen0416_Nisan_Kampanyası_interest_Clickvol_MEC</t>
  </si>
  <si>
    <t>IKEA0416_Bahar_Yaz_interstitial_Digitalm_MEC</t>
  </si>
  <si>
    <t>IKEA0416_Bahar_Yaz_interstitial_Medyanet_MEC</t>
  </si>
  <si>
    <t>IKEA0416_Bahar_Yaz_interstitial_Acunn_MEC</t>
  </si>
  <si>
    <t>IKEA0416_Bahar_Yaz_interstitial_MEC</t>
  </si>
  <si>
    <t>Avon0416_Nutra_LAL_Bond_MX</t>
  </si>
  <si>
    <t>Avon0416_Nutra_LAL_Digitalm_MX</t>
  </si>
  <si>
    <t>Avon0416_Nutra_LAL_MX</t>
  </si>
  <si>
    <t>Izocam0416_Lansman_interstitial_Acunn_MS</t>
  </si>
  <si>
    <t>IZOCAM</t>
  </si>
  <si>
    <t>Izocam0416_Lansman_interstitial_Medyanet_MS</t>
  </si>
  <si>
    <t>Izocam0416_Lansman_interstitial_Digitalm_MS</t>
  </si>
  <si>
    <t>Izocam0416_Lansman_interstitial_Bond_MS</t>
  </si>
  <si>
    <t>Izocam0416_Lansman_interstitial_MS</t>
  </si>
  <si>
    <t>Izocam0416_Lansman_preroll_Bond_MS</t>
  </si>
  <si>
    <t>Izocam0416_Lansman_preroll_Digitalmarcom_MS</t>
  </si>
  <si>
    <t>Izocam0416_Lansman_preroll_Nokta_MS</t>
  </si>
  <si>
    <t>Izocam0416_Lansman_preroll_Acunn_MS</t>
  </si>
  <si>
    <t>Izocam0416_Lansman_preroll_MS</t>
  </si>
  <si>
    <t>Izocam0416_Lansman_Seeding_Clipkit_MS</t>
  </si>
  <si>
    <t>Izocam0416_Lansman_Seeding_MS</t>
  </si>
  <si>
    <t>Zorlu0416_Slavas_Snow_Show_interstitial_Medyanet_MC</t>
  </si>
  <si>
    <t>Zorlu0416_Slavas_Snow_Show_interstitial_Acunn_MC</t>
  </si>
  <si>
    <t>Zorlu0416_Slavas_Snow_Show_interstitial_MC</t>
  </si>
  <si>
    <t>Gratis0416_3Milyonuncu_Kart_Preroll_Bond_MS</t>
  </si>
  <si>
    <t>Gratis0416_3Milyonuncu_Kart_Preroll_Clickvol_MS</t>
  </si>
  <si>
    <t>Gratis0416_3Milyonuncu_Kart_Preroll_Midyo_MS</t>
  </si>
  <si>
    <t>Gratis0416_3Milyonuncu_Kart_Preroll_MS</t>
  </si>
  <si>
    <t>Gratis0416_3Milyonuncu_Kart_interest_Digitalm_MS</t>
  </si>
  <si>
    <t>Gratis0416_3Milyonuncu_Kart_interest_Bond_MS</t>
  </si>
  <si>
    <t>Gratis0416_3Milyonuncu_Kart_interest_MS</t>
  </si>
  <si>
    <t>Nike0416_Women_Race_interstitial_MS</t>
  </si>
  <si>
    <t>Nike0416_Women_Race_interest_Bond_MS</t>
  </si>
  <si>
    <t>Nike0416_Women_Race_interstitial_Acunn_MS</t>
  </si>
  <si>
    <t>Nike0416_Women_Race_interest_MS</t>
  </si>
  <si>
    <t>Lassa0416_Satis_Kampanyası_interstitial_Medyanet_MC</t>
  </si>
  <si>
    <t>Lassa0416_Satis_Kampanyası_interstitial_Acunn_MC</t>
  </si>
  <si>
    <t>Lassa0416_Satis_Kampanyası_interstitial_Digitalm_MC</t>
  </si>
  <si>
    <t>Lassa0416_Satis_Kampanyası_interstitial_MC</t>
  </si>
  <si>
    <t>Lassa0416_Satis_Kampanyası_SYNC_Clipkit_MC</t>
  </si>
  <si>
    <t>Lassa0416_Satis_Kampanyası_SYNC_MC</t>
  </si>
  <si>
    <t>Lassa0416_Satis_Kampanyası_interest_Digitalm_MC</t>
  </si>
  <si>
    <t>Lassa0416_Satis_Kampanyası_interest_Bond_MC</t>
  </si>
  <si>
    <t>Lassa0416_Satis_Kampanyası_Hürriyetemlak_Digitalm_MC</t>
  </si>
  <si>
    <t>Lassa0416_Satis_Kampanyası_Medyanet_Digitalm_MC</t>
  </si>
  <si>
    <t>Lassa0416_Satis_Kampanyası_interest_MC</t>
  </si>
  <si>
    <t>Akbank0416_Fintech_interest_Digitalm_MC</t>
  </si>
  <si>
    <t>Akbank0416_Fintech_interest_Medyanet_MC</t>
  </si>
  <si>
    <t>Akbank0416_Fintech_interest_MC</t>
  </si>
  <si>
    <t>Akbank0416_Fintech_interest_Bond_MC</t>
  </si>
  <si>
    <t>Sölen0416_Ozmn_Imaj_Kampanyası_Move_ONEDİGİTAL</t>
  </si>
  <si>
    <t>SOLEN</t>
  </si>
  <si>
    <t>Sölen0416_Ozmn_Imaj_Kampanyası_MC</t>
  </si>
  <si>
    <t>Sölen0416_Ozmn_Imaj_Kampanyası_Clickvol_MC</t>
  </si>
  <si>
    <t>Renault0416_Megane_HB_LAL_Medyanet_MEC</t>
  </si>
  <si>
    <t>Renault0416_Megane_HB_LAL_Digitalm_MEC</t>
  </si>
  <si>
    <t>Renault0416_Megane_HB_LAL_Appnexus_MEC</t>
  </si>
  <si>
    <t>Renault0416_Megane_HB_LAL_MEC</t>
  </si>
  <si>
    <t>Bridgestone0416_Bahar_Kampanyası_SYNC_Clipkit_MC</t>
  </si>
  <si>
    <t>Bridgestone0416_Bahar_Kampanyası_SYNC_MC</t>
  </si>
  <si>
    <t>Istikbal0416_Yatak_Lansman_interstitial_Medyanet_MC</t>
  </si>
  <si>
    <t>Istikbal0416_Yatak_Lansman_interstitial_Acunn_MC</t>
  </si>
  <si>
    <t>Istikbal0416_Yatak_Lansman_interstitial_Memuruz_MC</t>
  </si>
  <si>
    <t>Istikbal0416_Yatak_Lansman_interstitial_MC</t>
  </si>
  <si>
    <t>Vodafone0416_Red_Beymen_interest_Sem_MS</t>
  </si>
  <si>
    <t>Vodafone0416_Red_Beymen_interest_Digitalm_MS</t>
  </si>
  <si>
    <t>Vodafone0416_Red_Beymen_interest_Medyanet_MS</t>
  </si>
  <si>
    <t>Vodafone0416_Red_Beymen_interest_Commedya_MS</t>
  </si>
  <si>
    <t>Vodafone0416_Red_Beymen_interest_Clickvol_MS</t>
  </si>
  <si>
    <t>Vodafone0416_Red_Beymen_interest_MS</t>
  </si>
  <si>
    <t>Redbull0416_AnadoluBreak_interest_Bond_MEC</t>
  </si>
  <si>
    <t>Redbull0416_AnadoluBreak_interest_Adhood_MEC</t>
  </si>
  <si>
    <t>Redbull0416_AnadoluBreak_interest_Reklamstore_MEC</t>
  </si>
  <si>
    <t>Redbull0416_AnadoluBreak_interest_Digitalm_MEC</t>
  </si>
  <si>
    <t>Redbull0416_AnadoluBreak_interest_Medyanet_MEC</t>
  </si>
  <si>
    <t>Redbull0416_AnadoluBreak_interest_MEC</t>
  </si>
  <si>
    <t>Redbull0416_AnadoluBreak_LAL_Bond_MEC</t>
  </si>
  <si>
    <t>Redbull0416_AnadoluBreak_LAL_Adhood_MEC</t>
  </si>
  <si>
    <t>Redbull0416_AnadoluBreak_LAL_Reklamstore_MEC</t>
  </si>
  <si>
    <t>Redbull0416_AnadoluBreak_LAL_Digitalm_MEC</t>
  </si>
  <si>
    <t>Redbull0416_AnadoluBreak_LAL_Medyanet_MEC</t>
  </si>
  <si>
    <t>Redbull0416_AnadoluBreak_LAL_MEC</t>
  </si>
  <si>
    <t>Teknosa0416_Derbi_İletisimi_interstitial_Bond_MC</t>
  </si>
  <si>
    <t>Teknosa0416_Derbi_İletisimi_interstitial_Medyanet_MC</t>
  </si>
  <si>
    <t>Teknosa0416_Derbi_İletisimi_interstitial_Mynet_MC</t>
  </si>
  <si>
    <t>Teknosa0416_Derbi_İletisimi_interstitial_MC</t>
  </si>
  <si>
    <t>Akbank0416_Trade_All_interest_Digitalm_MC</t>
  </si>
  <si>
    <t>Akbank0416_Trade_All_interest_Medyanet_MC</t>
  </si>
  <si>
    <t>Akbank0416_Trade_All_interest_MC</t>
  </si>
  <si>
    <t>Brisa0416_Lastik_Kampanyası_interest_Bond_MC</t>
  </si>
  <si>
    <t>Brisa0416_Lastik_Kampanyası_interest_Digitalm_MC</t>
  </si>
  <si>
    <t>Brisa0416_Lastik_Kampanyası_interest_Hurriyetemlak_MC</t>
  </si>
  <si>
    <t>BRISA</t>
  </si>
  <si>
    <t>Brisa0416_Lastik_Kampanyası_interest__MC</t>
  </si>
  <si>
    <t>Vodafone0416_Residental_Tablet_interest_Appnexus_MS</t>
  </si>
  <si>
    <t>Vodafone0416_Residental_Tablet_interest_Digitalm_MS</t>
  </si>
  <si>
    <t>Vodafone0416_Residental_Tablet_interest_Adhood_MS</t>
  </si>
  <si>
    <t>Vodafone0416_Residental_Tablet_interest_Matrouge_MS</t>
  </si>
  <si>
    <t>Vodafone0416_Residental_Tablet_interest_Medyanet_MS</t>
  </si>
  <si>
    <t>Vodafone0416_Residental_Tablet_interest_Bond_MS</t>
  </si>
  <si>
    <t>Vodafone0416_Residental_Tablet_interest_MS</t>
  </si>
  <si>
    <t>Vodafone0416_Heroes_Samsung_7_Preroll_Bond_MS</t>
  </si>
  <si>
    <t>Vodafone0416_Heroes_Samsung_7_Preroll_Acunn_MS</t>
  </si>
  <si>
    <t>Vodafone0416_Heroes_Samsung_7_Preroll_Digitalm_MS</t>
  </si>
  <si>
    <t>Vodafone0416_Heroes_Samsung_7_Preroll_Reklamstore_MS</t>
  </si>
  <si>
    <t>Vodafone0416_Heroes_Samsung_7_Preroll_Zapkolik_MS</t>
  </si>
  <si>
    <t>Vodafone0416_Heroes_Samsung_7_Preroll_Matrouge_MS</t>
  </si>
  <si>
    <t>Vodafone0416_Heroes_Samsung_7_Preroll_MS</t>
  </si>
  <si>
    <t>Brisa0416_Lastik_Kampanyası_interstitial_Medyanet_MC</t>
  </si>
  <si>
    <t>Brisa0416_Lastik_Kampanyası_interstitial_MC</t>
  </si>
  <si>
    <t>GSK0416_Parodontax_Preroll_Nokta_MC</t>
  </si>
  <si>
    <t>GSK0416_Parodontax_Preroll_Acunn_MC</t>
  </si>
  <si>
    <t>GSK0416_Parodontax_Preroll_MC</t>
  </si>
  <si>
    <t>GSK0416_Sensodyne_Hypernova_Preroll_MC</t>
  </si>
  <si>
    <t>GSK0416_Sensodyne_Hypernova_Preroll_Acunn_MC</t>
  </si>
  <si>
    <t>GSK0416_Sensodyne_Hypernova_Preroll_Nokta_MC</t>
  </si>
  <si>
    <t>GSK0416_Sensodyne_Hypernova_SYNC_Clipkit_MC</t>
  </si>
  <si>
    <t>GSK0416_Sensodyne_Hypernova_SYNC_MC</t>
  </si>
  <si>
    <t>GSK0416_Otribebe_SYNC_Clipkit_MC</t>
  </si>
  <si>
    <t>GSK0416_Otribebe_SYNC_MC</t>
  </si>
  <si>
    <t>GSK0416_Otribebe_preroll_Nokta_MC</t>
  </si>
  <si>
    <t>GSK0416_Otribebe_preroll_Acunn_MC</t>
  </si>
  <si>
    <t>GSK0416_Otribebe_preroll_MC</t>
  </si>
  <si>
    <t>GSK0416_Panaheat_preroll_Acunn_MC</t>
  </si>
  <si>
    <t>GSK0416_Panaheat_preroll_NOkta_MC</t>
  </si>
  <si>
    <t>GSK0416_Panaheat_preroll_MC</t>
  </si>
  <si>
    <t>Bimeks0416_%23Bipara_interstitial_Digitalm_MEC</t>
  </si>
  <si>
    <t>Bimeks0416_%23Bipara_interstitial_Acunn_MEC</t>
  </si>
  <si>
    <t>Bimeks0416_%23Bipara_interstitial_Medyanet_MEC</t>
  </si>
  <si>
    <t>Bimeks0416_%23Bipara_interstitial_MEC</t>
  </si>
  <si>
    <t>Teknosa0416_Turuncu_Indirim_Faz2_interstitial_Bond_MC</t>
  </si>
  <si>
    <t>Teknosa0416_Turuncu_Indirim_Faz2_interstitial_Digitalm_MC</t>
  </si>
  <si>
    <t>Teknosa0416_Turuncu_Indirim_Faz2_interstitial_Medyanet_MC</t>
  </si>
  <si>
    <t>Teknosa0416_Turuncu_Indirim_Faz2_interstitial_MC</t>
  </si>
  <si>
    <t>Michelin_0416_Cross_Climate_300x250_Bond_MEC</t>
  </si>
  <si>
    <t>Michelin_0416_Cross_Climate_300x250_Medyanet_MEC</t>
  </si>
  <si>
    <t>Michelin_0416_Cross_Climate_300x250_Digitalm_MEC</t>
  </si>
  <si>
    <t>Michelin_0416_Cross_Climate_300x250_MEC</t>
  </si>
  <si>
    <t>Mıchelin0416_Cross_Climate_preroll_Acunn_MEC</t>
  </si>
  <si>
    <t>Mıchelin0416_Cross_Climate_preroll_ Midyo_MEC</t>
  </si>
  <si>
    <t>Mıchelin0416_Cross_Climate_preroll_Digitalm_MEC</t>
  </si>
  <si>
    <t>Mıchelin0416_Cross_Climate_preroll_MEC</t>
  </si>
  <si>
    <t>MIchelin0416_Cross_Climate_Audio_Recognation_Digitalmarcom_MEC</t>
  </si>
  <si>
    <t>MIchelin0416_Cross_Climate_Audio_Recognation_MEC</t>
  </si>
  <si>
    <t>Akbank_0416_Multinational_Best_Local_contextual_Appnexus_MC</t>
  </si>
  <si>
    <t>Akbank_0416_Multinational_Best_Local_contextual_MC</t>
  </si>
  <si>
    <t>Vestel0416_Ultra_Ince_Lcd_interstitial_Medyanet_MC</t>
  </si>
  <si>
    <t>Vestel0416_Ultra_Ince_Lcd_interstitial_Acunn_MC</t>
  </si>
  <si>
    <t>Vestel0416_Ultra_Ince_Lcd_interstitial_Bond_MC</t>
  </si>
  <si>
    <t>Vestel0416_Ultra_Ince_Lcd_interstitial_MC</t>
  </si>
  <si>
    <t>Bellona0416_Yatak_Kampanyası_interstitial_Medyanet_MC</t>
  </si>
  <si>
    <t>Bellona0416_Yatak_Kampanyası_interstitial_Acunn_MC</t>
  </si>
  <si>
    <t>Bellona0416_Yatak_Kampanyası_interstitial_Digitalm_MC</t>
  </si>
  <si>
    <t>Bellona0416_Yatak_Kampanyası_interstitial_MC</t>
  </si>
  <si>
    <t>Avon0416_Dreams_interstitial_Digitalm_MC</t>
  </si>
  <si>
    <t>Avon0416_Dreams_interstitial_Acunn_MC</t>
  </si>
  <si>
    <t>Avon0416_Dreams_interstitial_MC</t>
  </si>
  <si>
    <t>Avon0416_Dreams_SYNC_Clipkit_MC</t>
  </si>
  <si>
    <t>Avon0416_Dreams_SYNC_MC</t>
  </si>
  <si>
    <t>Visa0416_Formula_E_interest_Bond_MEC</t>
  </si>
  <si>
    <t>VISA</t>
  </si>
  <si>
    <t>Visa0416_Formula_E_interest_Medyanet_MEC</t>
  </si>
  <si>
    <t>Visa0416_Formula_E_interest_Digitalm_MEC</t>
  </si>
  <si>
    <t>Visa0416_Formula_E_interest_Nokta_MEC</t>
  </si>
  <si>
    <t>Visa0416_Formula_E_interest_MEC</t>
  </si>
  <si>
    <t>Akbank0416_Kobi_Ekopos_preroll_Midyo_MC</t>
  </si>
  <si>
    <t>Akbank0416_Kobi_Ekopos_preroll_Bond_MC</t>
  </si>
  <si>
    <t>Akbank0416_Kobi_Ekopos_preroll_Digitalm_MC</t>
  </si>
  <si>
    <t>Akbank0416_Kobi_Ekopos_preroll_MC</t>
  </si>
  <si>
    <t>Mavi0416_Jeans_Seeding_Clipkit_MS</t>
  </si>
  <si>
    <t>MAVI</t>
  </si>
  <si>
    <t>Mavi0416_Jeans_Seeding_MS</t>
  </si>
  <si>
    <t>Bellona0416_Yatak_Lansman_preroll_MC</t>
  </si>
  <si>
    <t>Bellona0416_Yatak_Lansman_preroll_Bond_MC</t>
  </si>
  <si>
    <t>Bimeks0416_%23Bipara_Faz2_interstitial_Digitalm_MEC</t>
  </si>
  <si>
    <t>Bimeks0416_%23Bipara_Faz2_interstitial_Bond_MEC</t>
  </si>
  <si>
    <t>Bimeks0416_%23Bipara_Faz2_interstitial_Medyanet_MEC</t>
  </si>
  <si>
    <t>Bimeks0416_%23Bipara_Faz2_interstitial_MEC</t>
  </si>
  <si>
    <t>GSK0416_Breathe_Right_Preroll_Nokta_MC</t>
  </si>
  <si>
    <t>GSK0416_Breathe_Right_Preroll_Acunn_MC</t>
  </si>
  <si>
    <t>GSK0416_Breathe_Right_Preroll_MC</t>
  </si>
  <si>
    <t>GSK0416_Breathe_Right_Preroll_Adhood_MC</t>
  </si>
  <si>
    <t>Shell0416_Rimula_interest_Digitalm_MC</t>
  </si>
  <si>
    <t>Shell0416_Rimula_interest_Medyanet_MC</t>
  </si>
  <si>
    <t>Shell0416_Rimula_interest_Adhood_MC</t>
  </si>
  <si>
    <t>Shell0416_Rimula_interest_Bond_MC</t>
  </si>
  <si>
    <t>SHELL</t>
  </si>
  <si>
    <t>Shell0416_Rimula_interest_MC</t>
  </si>
  <si>
    <t>GSK0416_Sensodyne_Hypernova_interest_Digitalm_MC</t>
  </si>
  <si>
    <t>GSK0416_Sensodyne_Hypernova_interest_MC</t>
  </si>
  <si>
    <t>GSK0416_Sensodyne_Hypernova_interest_Reklamstore_MC</t>
  </si>
  <si>
    <t>GSK0416_Sensodyne_Hypernova_interest_matrouge_MC</t>
  </si>
  <si>
    <t>Akbank0416_Kobi_Ekopos_interest_Medyanet_MC</t>
  </si>
  <si>
    <t>Akbank0416_Kobi_Ekopos_interest_Digitalm_MC</t>
  </si>
  <si>
    <t>Akbank0416_Kobi_Ekopos_interest_MC</t>
  </si>
  <si>
    <t>Ikea0416_Peak_Day_interstitial_Medyanet_MEC</t>
  </si>
  <si>
    <t>Ikea0416_Peak_Day_interstitial_Acunn_MEC</t>
  </si>
  <si>
    <t>Ikea0416_Peak_Day_interstitial_Digitalm_MEC</t>
  </si>
  <si>
    <t>Ikea0416_Peak_Day_interstitial_MEC</t>
  </si>
  <si>
    <t>Teknosa0416_Turuncu_Indirim_faz3_intersitial_MC</t>
  </si>
  <si>
    <t>Teknosa0416_Turuncu_Indirim_faz3_interstitial_Bond_MC</t>
  </si>
  <si>
    <t>Teknosa0416_Turuncu_Indirim_faz3_interstitial_Medyanet_MC</t>
  </si>
  <si>
    <t>Michelin0416_Thy_interest_Digitalm_MEC</t>
  </si>
  <si>
    <t>Michelin0416_Thy_interest_Bond_MEC</t>
  </si>
  <si>
    <t>Michelin0416_Thy_interest_Ligatus_MEC</t>
  </si>
  <si>
    <t>Michelin0416_Thy_interest_maxad_MEC</t>
  </si>
  <si>
    <t>Michelin0416_Thy_interest_Reklamstore_MEC</t>
  </si>
  <si>
    <t>Michelin0416_Thy_interest_MEC</t>
  </si>
  <si>
    <t>Vodafone0416_Samsung_Heroes_7_interest_Bond_MS</t>
  </si>
  <si>
    <t>Vodafone0416_Samsung_Heroes_7_interest_Digitalm_MS</t>
  </si>
  <si>
    <t>Vodafone0416_Samsung_Heroes_7_interest_Medyanet_MS</t>
  </si>
  <si>
    <t>Vodafone0416_Samsung_Heroes_7_interest_Commedya_MS</t>
  </si>
  <si>
    <t>Vodafone0416_Samsung_Heroes_7_interest_MS</t>
  </si>
  <si>
    <t>RedBull0416_Theme_SYNC_MEC</t>
  </si>
  <si>
    <t>RedBull0416_Theme_SYNC_Clipkit_MEC</t>
  </si>
  <si>
    <t>Huawei0416_G8_Plogomoni_MX</t>
  </si>
  <si>
    <t>Huawei0416_G8_Plogomoni_interest_Digitalm_MX</t>
  </si>
  <si>
    <t>Huawei0416_G8_Plogomoni_interest_Medyanet_MX</t>
  </si>
  <si>
    <t>Istikbal0416_Yatak_Lansman_interstitial_Digitalm_MC</t>
  </si>
  <si>
    <t>Vodafone0416_Heroes_Samsung_7_Preroll_Sem_MS</t>
  </si>
  <si>
    <t>GSK0416_Sensodyne_Hypernova_Preroll_Matrouge_MC</t>
  </si>
  <si>
    <t>Avon0416_Dreams_interstitial_Matrouge_MC</t>
  </si>
  <si>
    <t>Akbank0416_Kobi_Ekopos_interest_Bond_MC</t>
  </si>
  <si>
    <t>Michelin0416_Thy_interest_Appnexus_MEC</t>
  </si>
  <si>
    <t>Bimsa0416_Imaj_Kampanyası_interest_Appnexus_MC</t>
  </si>
  <si>
    <t>Akbank0416_BP_Axess_Akaryakıt_interest_Medyanet_MC</t>
  </si>
  <si>
    <t>Akbank0416_BP_Axess_Akaryakıt_interest_Bond_MC</t>
  </si>
  <si>
    <t>Akbank0416_BP_Axess_Akaryakıt_interest_MC</t>
  </si>
  <si>
    <t>Canbebe0416_Lansman_Preroll_Acunn_MEC</t>
  </si>
  <si>
    <t>Canbebe0416_Lansman_Preroll_Nokta_MEC</t>
  </si>
  <si>
    <t>CANBEBE</t>
  </si>
  <si>
    <t>Canbebe0416_Lansman_Prerol_MEC</t>
  </si>
  <si>
    <t>Marshall0416_interest_Medyanet_MC</t>
  </si>
  <si>
    <t>Marshall0416_interest_Digitalm_MC</t>
  </si>
  <si>
    <t>Marshall0416_interest_MC</t>
  </si>
  <si>
    <t>MARSHALL</t>
  </si>
  <si>
    <t>Marshall0416_Preroll_Midyo_MC</t>
  </si>
  <si>
    <t>Marshall0416_Preroll_MC</t>
  </si>
  <si>
    <t>RedBull0416_Driving_Occesions_Seamless_Move_MEC</t>
  </si>
  <si>
    <t>RedBull0416_Driving_Occesions_Seamless_Reklamstore_MEC</t>
  </si>
  <si>
    <t>RedBull0416_Driving_Occesions_Seamless_MEC</t>
  </si>
  <si>
    <t>Zorlu0416_Anneler_Günü_interest_MC</t>
  </si>
  <si>
    <t>Zorlu0416_Anneler_Günü_interest_Medyanet_MC</t>
  </si>
  <si>
    <t>Zorlu0416_Anneler_Günü_interest_Mynet_MC</t>
  </si>
  <si>
    <t>ZORLU CENTER</t>
  </si>
  <si>
    <t>Teknosa0416_Anneler_Günü_interstitial_Bond_MC</t>
  </si>
  <si>
    <t>Teknosa0416_Anneler_Günü_interstitial_MEdyanet_MC</t>
  </si>
  <si>
    <t>Teknosa0416_Anneler_Günü_interstitial_Acunn_MC</t>
  </si>
  <si>
    <t>Teknosa0416_Anneler_Günü_interstitial_MC</t>
  </si>
  <si>
    <t>Bimeks0416_En_Son_Nolur_interstitial_Medyanet_MEC</t>
  </si>
  <si>
    <t>Bimeks0416_En_Son_Nolur_interstitial_Acunn_MEC</t>
  </si>
  <si>
    <t>Bimeks0416_En_Son_Nolur_interstitial_BOnd_MEC</t>
  </si>
  <si>
    <t>Bimeks0416_En_Son_Nolur_interstitial_MEC</t>
  </si>
  <si>
    <t>Atasay0416_Anneler_Günü_interest_Medyanet_MX</t>
  </si>
  <si>
    <t>ATASAY</t>
  </si>
  <si>
    <t>Atasay0416_Anneler_Günü_interest_MX</t>
  </si>
  <si>
    <t>Arzum0416_Anneler_Günü_Preroll_Sem_MEC</t>
  </si>
  <si>
    <t>Arzum0416_Anneler_Günü_Preroll_Nokta_MEC</t>
  </si>
  <si>
    <t>Arzum0416_Anneler_Günü_Preroll_MEC</t>
  </si>
  <si>
    <t>Altınbas0416_Anneler_Günü_İnterstitial_Medyanet_MEC</t>
  </si>
  <si>
    <t>Altınbas0416_Anneler_Günü_İnterstitial_MEC</t>
  </si>
  <si>
    <t>Altınbas0416_Anneler_Günü_İnterest_Medyanet_MEC</t>
  </si>
  <si>
    <t>Altınbas0416_Anneler_Günü_İnterest_MEC</t>
  </si>
  <si>
    <t>Lactamil0416_Emziren_Anneler_Preroll_Digitalmarcom_MEC</t>
  </si>
  <si>
    <t>Lactamil0416_Emziren_Anneler_Preroll_MEC</t>
  </si>
  <si>
    <t>Digitals</t>
  </si>
  <si>
    <t>Google</t>
  </si>
  <si>
    <t>Grapeshot</t>
  </si>
  <si>
    <t>Renault0416_Megane_HB_LAL_Google_MEC</t>
  </si>
  <si>
    <t>Arzum0416_50.Yıl_preroll_Digitalmarcom_MEC</t>
  </si>
  <si>
    <t>Huawei0416_G8_Plogomoni_interest_Admatic_MX</t>
  </si>
  <si>
    <t>Admatic</t>
  </si>
  <si>
    <t>Shell0516_Helix_Takeover_Crep_MC</t>
  </si>
  <si>
    <t>Shell0516_Helix_Takeover_MC</t>
  </si>
  <si>
    <t>Shell0516_Helix_Mobile_Rich_Media_Move_MC</t>
  </si>
  <si>
    <t>Shell0516_Helix_Mobile_Rich_Media_Medyanet_MC</t>
  </si>
  <si>
    <t>Shell0516_Helix_Mobile_Rich_Media_MC</t>
  </si>
  <si>
    <t>Shell0516_Helix_Audio_Recognation_Digitalmarcom_MC</t>
  </si>
  <si>
    <t>Shell0516_Helix_Audio_Recognation_MC</t>
  </si>
  <si>
    <t>Shell0516_Helix_Preroll_Acunn_MC</t>
  </si>
  <si>
    <t>Shell0516_Helix_Preroll_Bond_MC</t>
  </si>
  <si>
    <t>Shell0516_Helix_Preroll_Midyo_MC</t>
  </si>
  <si>
    <t>Shell0516_Helix_Preroll_MC</t>
  </si>
  <si>
    <t>Atasay0516_Anneler_Günü_interest_Medyanet_MX</t>
  </si>
  <si>
    <t>Atasay0516_Anneler_Günü_interest_Appnexus_MX</t>
  </si>
  <si>
    <t>Atasay0516_Anneler_Günü_interest_Reklamstore_MX</t>
  </si>
  <si>
    <t>Atasay0516_Anneler_Günü_interest_GoogleAdx_MX</t>
  </si>
  <si>
    <t>Atasay0516_Anneler_Günü_interest_MX</t>
  </si>
  <si>
    <t>Atasay0516_Anneler_Günü_interstitial_Medyanet_MX</t>
  </si>
  <si>
    <t>Atasay0516_Anneler_Günü_interstitial_Acunn_MX</t>
  </si>
  <si>
    <t>Atasay0516_Anneler_Günü_interstitial_Digitalm_MX</t>
  </si>
  <si>
    <t>Atasay0516_Anneler_Günü_interstitial_Admatic_MX</t>
  </si>
  <si>
    <t>Atasay0516_Anneler_Günü_interstitial_MX</t>
  </si>
  <si>
    <t>Avon0516_Dreams_SYNC_Clipkit_MX</t>
  </si>
  <si>
    <t>Avon0516_Dreams_SYNC_MX</t>
  </si>
  <si>
    <t>Avon0516_Dreams_interstitial_Acunn_MX</t>
  </si>
  <si>
    <t>Avon0516_Dreams_interstitial_Medyanet_MX</t>
  </si>
  <si>
    <t>Avon0516_Dreams_interstitial_MX</t>
  </si>
  <si>
    <t>Izocam0516_Lansman_interstitial_Medyanet_MS</t>
  </si>
  <si>
    <t>Izocam0516_Lansman_interstitial_Acunn_MS</t>
  </si>
  <si>
    <t>Izocam0516_Lansman_interstitial_MS</t>
  </si>
  <si>
    <t>Izocam0516_Lansman_Preroll_Midyo_MS</t>
  </si>
  <si>
    <t>Izocam0516_Lansman_Preroll_Acunn_MS</t>
  </si>
  <si>
    <t>Izocam0516_Lansman_Preroll_MS</t>
  </si>
  <si>
    <t>Ozmo0516_imaj_kampanyası_mobil_Move_MC</t>
  </si>
  <si>
    <t>OZMO</t>
  </si>
  <si>
    <t>Ozmo0516_imaj_kampanyası_mobil_MC</t>
  </si>
  <si>
    <t>Arzum0516_Anneler_Günü_Preroll_Acunn_MEC</t>
  </si>
  <si>
    <t>Arzum0516_Anneler_Günü_Preroll_Clickvol_MEC</t>
  </si>
  <si>
    <t>Arzum0516_Anneler_Günü_Preroll_Nokta_MEC</t>
  </si>
  <si>
    <t>Arzum0516_Anneler_Günü_Preroll_MEC</t>
  </si>
  <si>
    <t>Altınbas0516_Anneler_Günü_Preroll_Digitalm_MEC</t>
  </si>
  <si>
    <t>Altınbas0516_Anneler_Günü_Preroll_Bond_MEC</t>
  </si>
  <si>
    <t>Altınbas0516_Anneler_Günü_Preroll_Midyo_MEC</t>
  </si>
  <si>
    <t>Altınbas0516_Anneler_Günü_Preroll_MEC</t>
  </si>
  <si>
    <t>Altınbas0516_Anneler_Günü_interest_Adintereaction_MEC</t>
  </si>
  <si>
    <t>Altınbas0516_Anneler_Günü_interest_Nokta_MEC</t>
  </si>
  <si>
    <t>Altınbas0516_Anneler_Günü_interest_Sem_MEC</t>
  </si>
  <si>
    <t>Altınbas0516_Anneler_Günü_interest_Digitalm_MEC</t>
  </si>
  <si>
    <t>Altınbas0516_Anneler_Günü_interest_Bond_MEC</t>
  </si>
  <si>
    <t>Altınbas0516_Anneler_Günü_interest_MEC</t>
  </si>
  <si>
    <t>Altınbas0516_Anneler_Günü_interstitial_Acunn_MEC</t>
  </si>
  <si>
    <t>Altınbas0516_Anneler_Günü_interstitial_MEC</t>
  </si>
  <si>
    <t>Tadım0516_Meyvegiller_Preroll_Acunn_MEC</t>
  </si>
  <si>
    <t>Tadım0516_Meyvegiller_Preroll_Bond_MEC</t>
  </si>
  <si>
    <t>Tadım0516_Meyvegiller_Preroll_Midyo_MEC</t>
  </si>
  <si>
    <t>Tadım0516_Meyvegiller_Preroll_MEC</t>
  </si>
  <si>
    <t>Redbull0516_Theme_Sync_Clipkit_MEC</t>
  </si>
  <si>
    <t>Redbull0516_Theme_Sync_MEC</t>
  </si>
  <si>
    <t>Visa0516_FormulaE_interest_Medyanet_MEC</t>
  </si>
  <si>
    <t>Visa0516_FormulaE_interest_MEC</t>
  </si>
  <si>
    <t>MIchelin0516_Cross_Climate_300x250_Bond_MEC</t>
  </si>
  <si>
    <t>MIchelin0516_Cross_Climate_300x250_MEC</t>
  </si>
  <si>
    <t>MIchelin0516_Cross_Climate_Preroll_Midyo_MEC</t>
  </si>
  <si>
    <t>MIchelin0516_Cross_Climate_Preroll_Bond_MEC</t>
  </si>
  <si>
    <t>MIchelin0516_Cross_Climate_Preroll_Digitalm_MEC</t>
  </si>
  <si>
    <t>MIchelin0516_Cross_Climate_Preroll_MEC</t>
  </si>
  <si>
    <t>Michelin0516_Cross_Climate_Audio_recognation_Digitalmarcom_MEC</t>
  </si>
  <si>
    <t>Michelin0516_Cross_Climate_Audio_recognation_MEC</t>
  </si>
  <si>
    <t>Michelin0516_Thy_interest_reklamstore_MEC</t>
  </si>
  <si>
    <t>Michelin0516_Thy_interest_Digitalm_MEC</t>
  </si>
  <si>
    <t>Michelin0516_Thy_interest_Medyanet_MEC</t>
  </si>
  <si>
    <t>Michelin0516_Thy_interest_Appnexus_MEC</t>
  </si>
  <si>
    <t>Michelin0516_Thy_interest_GoogleAdx_MEC</t>
  </si>
  <si>
    <t>Michelin0516_Thy_interest_MEC</t>
  </si>
  <si>
    <t>IKEA0516_Bahar_Kampanyası_interstitial_Medyanet_MEC</t>
  </si>
  <si>
    <t>IKEA0516_Bahar_Kampanyası_interstitial_MEC</t>
  </si>
  <si>
    <t>Dogus0516_Glamour_Widget_Bond_MEC</t>
  </si>
  <si>
    <t>Dogus0516_Glamour_Widget_MEC</t>
  </si>
  <si>
    <t>Dogus0516_Glamour_Preroll_Midyo_MEC</t>
  </si>
  <si>
    <t>Dogus0516_Glamour_Preroll_MEC</t>
  </si>
  <si>
    <t>Canbebe0516_Lansman_Preroll_Acunn_MEC</t>
  </si>
  <si>
    <t>Canbebe0516_Lansman_Preroll_Nokta_MEC</t>
  </si>
  <si>
    <t>Canbebe0516_Lansman_Preroll_Midyo_MEC</t>
  </si>
  <si>
    <t>Canbebe0516_Lansman_Preroll_Digitalm_MEC</t>
  </si>
  <si>
    <t>Canbebe0516_Lansman_Preroll_MEC</t>
  </si>
  <si>
    <t>Ikea0516_B2B_interstitial_Admatic_MEC</t>
  </si>
  <si>
    <t>Ikea0516_B2B_interstitial_MEC</t>
  </si>
  <si>
    <t>RedBull0516_Driving_Occesions_Seamless_Move_MEC</t>
  </si>
  <si>
    <t>RedBull0516_Driving_Occesions_Seamless_Reklamstore_MEC</t>
  </si>
  <si>
    <t>RedBull0516_Driving_Occesions_Seamless_MEC</t>
  </si>
  <si>
    <t>Bridgestone0516_İmaj_Kampanyası_interstitial_Medyanet_MC</t>
  </si>
  <si>
    <t>Bridgestone0516_İmaj_Kampanyası_interstitial_MC</t>
  </si>
  <si>
    <t>Bridgestone0516_Bahar_Kampanyası_SYNC_Clipkit_MC</t>
  </si>
  <si>
    <t>Bridgestone0516_Bahar_Kampanyası_SYNC_MC</t>
  </si>
  <si>
    <t>Lassa0516_Satıs_Kampanyası_SYNC_Clipkit_MC</t>
  </si>
  <si>
    <t>Lassa0516_Satıs_Kampanyası_SYNC_MC</t>
  </si>
  <si>
    <t>Lassa0516_Satıs_Kampanyası_interest_Appnexus_MC</t>
  </si>
  <si>
    <t>Lassa0516_Satıs_Kampanyası_interest_Digitalm_MC</t>
  </si>
  <si>
    <t>Lassa0516_Satıs_Kampanyası_interest_Hürriyetemlak_MC</t>
  </si>
  <si>
    <t>Lassa0516_Satıs_Kampanyası_interest_Medyanet_MC</t>
  </si>
  <si>
    <t>Lassa0516_Satıs_Kampanyası_interest_GoogleAdx_MC</t>
  </si>
  <si>
    <t>Lassa0516_Satıs_Kampanyası_interest_MC</t>
  </si>
  <si>
    <t>Brisa0516_Lastik_interstitial_Digitalm_MC</t>
  </si>
  <si>
    <t>Brisa0516_Lastik_interstitial_Bond_MC</t>
  </si>
  <si>
    <t>Brisa0516_Lastik_interstitial_Medyanet_MC</t>
  </si>
  <si>
    <t>Brisa0516_Lastik_interstitial_MC</t>
  </si>
  <si>
    <t>Akbank0516_BP_interest_Medyanet_MC</t>
  </si>
  <si>
    <t>Akbank0516_BP_interest_Digitalm_MC</t>
  </si>
  <si>
    <t>Akbank0516_BP_interest_MC</t>
  </si>
  <si>
    <t>Vestel0516_Ultra_ince_LCD_interstitial_Acunn_MC</t>
  </si>
  <si>
    <t>Vestel0516_Ultra_ince_LCD_interstitial_Medyanet_MC</t>
  </si>
  <si>
    <t>Vestel0516_Ultra_ince_LCD_interstitial_MC</t>
  </si>
  <si>
    <t>Vodafone0516_Samsung_Heroes_Digitalm_MS</t>
  </si>
  <si>
    <t>Vodafone0516_Samsung_Heroes_Medyanet_MS</t>
  </si>
  <si>
    <t>Vodafone0516_Samsung_Heroes_Bond_MS</t>
  </si>
  <si>
    <t>Vodafone0516_Samsung_Heroes_MS</t>
  </si>
  <si>
    <t>Teknosa0516_AnnelerGünü_intersitital_MC</t>
  </si>
  <si>
    <t>Teknosa0516_AnnelerGünü_intersitital_Medyanet_MC</t>
  </si>
  <si>
    <t>Teknosa0516_AnnelerGünü_intersitital_Digitalm_MC</t>
  </si>
  <si>
    <t>Teknosa0516_AnnelerGünü_intersitital_Acunn_MC</t>
  </si>
  <si>
    <t>Marshall0516_Silpak_Preroll_Reklamstore_MC</t>
  </si>
  <si>
    <t>Marshall0516_Silpak_Preroll_Midyo_MC</t>
  </si>
  <si>
    <t>Marshall0516_Silpak_Preroll_Bond_MC</t>
  </si>
  <si>
    <t>Marshall0516_Silpak_Preroll_MC</t>
  </si>
  <si>
    <t>Marshall0516_Silpak_SYNC_Clipkit_MC</t>
  </si>
  <si>
    <t>Marshall0516_Silpak_SYNC_MC</t>
  </si>
  <si>
    <t>Marshall0516_Silpak_interest_Appnexus_MC</t>
  </si>
  <si>
    <t>Marshall0516_Silpak_interest_Medyanet_MC</t>
  </si>
  <si>
    <t>Marshall0516_Silpak_interest_Digitalm_MC</t>
  </si>
  <si>
    <t>Marshall0516_Silpak_interest_Sem_MC</t>
  </si>
  <si>
    <t>Marshall0516_Silpak_interest_Bond_MC</t>
  </si>
  <si>
    <t>Marshall0516_Silpak_interest_GoogleAdx_MC</t>
  </si>
  <si>
    <t>Marshall0516_Silpak_interest_MC</t>
  </si>
  <si>
    <t>Shell0516_Tasıt_Tanıma_interest_Medyanet_MC</t>
  </si>
  <si>
    <t>Shell0516_Tasıt_Tanıma_interest_Digitalm_MC</t>
  </si>
  <si>
    <t>Shell0516_Tasıt_Tanıma_interest_Bond_MC</t>
  </si>
  <si>
    <t>Shell0516_Tasıt_Tanıma_interest_MC</t>
  </si>
  <si>
    <t>Beymen0516_Mayıs_interest_Digitalm_MEC</t>
  </si>
  <si>
    <t>Beymen0516_Mayıs_interest_Medyanet_MEC</t>
  </si>
  <si>
    <t>Beymen0516_Mayıs_interest_Bond_MEC</t>
  </si>
  <si>
    <t>Beymen0516_Mayıs_interest_maxad_MEC</t>
  </si>
  <si>
    <t>Beymen0516_Mayıs_interest_Ligatus_MEC</t>
  </si>
  <si>
    <t>Beymen0516_Mayıs_interest_MEC</t>
  </si>
  <si>
    <t>Beymen0516_Mayıs_interstitial_Medyanet_MEC</t>
  </si>
  <si>
    <t>Beymen0516_Mayıs_interstitial_MEC</t>
  </si>
  <si>
    <t>Karcher516_Buharlı_Temizlik_Makinası_interstitial_Admatic_MX</t>
  </si>
  <si>
    <t>Karcher516_Buharlı_Temizlik_Makinası_interstitial_Medyanet_MX</t>
  </si>
  <si>
    <t>Karcher516_Buharlı_Temizlik_Makinası_interstitial_MX</t>
  </si>
  <si>
    <t>Karcher0516_Buharlı_Temizlik_Makinası_Mobil_Move_MX</t>
  </si>
  <si>
    <t>Karcher0516_Buharlı_Temizlik_Makinası_Mobil_MX</t>
  </si>
  <si>
    <t>Pandora0516_Anneler_Günü_LAL_Clicvol_MC</t>
  </si>
  <si>
    <t>Pandora0516_Anneler_Günü_LAL_Matrouge_MC</t>
  </si>
  <si>
    <t>Pandora0516_Anneler_Günü_LAL_Medyanet_MC</t>
  </si>
  <si>
    <t>Pandora0516_Anneler_Günü_LAL_Digitalm_MC</t>
  </si>
  <si>
    <t>Pandora0516_Anneler_Günü_LAL_MC</t>
  </si>
  <si>
    <t>Bimeks0516_Anneler_Günü_SYNC_Clipkit_MEC</t>
  </si>
  <si>
    <t>Bimeks0516_Anneler_Günü_SYNC_MEC</t>
  </si>
  <si>
    <t>KKB0516_TVC_Preroll_Midyo_MC</t>
  </si>
  <si>
    <t>KKB0516_TVC_Preroll_Digitalm_MC</t>
  </si>
  <si>
    <t>KKB0516_TVC_Preroll_MC</t>
  </si>
  <si>
    <t>Gratis0516_Anneler_Günü_SYNC_Clipkit_MS</t>
  </si>
  <si>
    <t>Gratis0516_Anneler_Günü_SYNC_Bond_MS</t>
  </si>
  <si>
    <t>Gratis0516_Anneler_Günü_SYNC_MS</t>
  </si>
  <si>
    <t>Gratis0516_Anneler_Günü_interest_Medyanet_MS</t>
  </si>
  <si>
    <t>Gratis0516_Anneler_Günü_interest_Digitalm_MS</t>
  </si>
  <si>
    <t>Gratis0516_Anneler_Günü_interest_Bond_MS</t>
  </si>
  <si>
    <t>Gratis0516_Anneler_Günü_interest_Clickvol_MS</t>
  </si>
  <si>
    <t>Gratis0516_Anneler_Günü_interest_MS</t>
  </si>
  <si>
    <t>Vodafone0516_Kibele_interest_Digitalm_MS</t>
  </si>
  <si>
    <t>Vodafone0516_Kibele_interest_Appnexus_MS</t>
  </si>
  <si>
    <t>Vodafone0516_Kibele_interest_MS</t>
  </si>
  <si>
    <t>Vodafone0516_Kibele_interstitial_Medyanet_MS</t>
  </si>
  <si>
    <t>Vodafone0516_Kibele_interstitail_MS</t>
  </si>
  <si>
    <t>Akbank0516_Multinational_interest_Appnexus_MC</t>
  </si>
  <si>
    <t>Akbank0516_Multinational_interest_GoogleAdx_MC</t>
  </si>
  <si>
    <t>Akbank0516_Multinational_interest_MC</t>
  </si>
  <si>
    <t>Renault0516_LCV_interest_Adhood_MEC</t>
  </si>
  <si>
    <t>Renault0516_LCV_interest_Appnexus_MEC</t>
  </si>
  <si>
    <t>Renault0516_LCV_interest_GoogleAdx_MEC</t>
  </si>
  <si>
    <t>Renault0516_LCV_interest_MEdyanet_MEC</t>
  </si>
  <si>
    <t>Renault0516_LCV_interest_Digitalm_MEC</t>
  </si>
  <si>
    <t>Renault0516_LCV_interest_Bond_MEC</t>
  </si>
  <si>
    <t>Renault0516_LCV_interest_MEC</t>
  </si>
  <si>
    <t>Vodafone0516_Borajet_interest_Medyanet_MS</t>
  </si>
  <si>
    <t>Vodafone0516_Borajet_interest_Digitalm_MS</t>
  </si>
  <si>
    <t>Vodafone0516_Borajet_interest_MS</t>
  </si>
  <si>
    <t>Vodafone0516_Borajet_interstitial_Medyanet_MS</t>
  </si>
  <si>
    <t>Vodafone0516_Borajet_interstitial_MS</t>
  </si>
  <si>
    <t>Nike0516_Woman_Race_Seeding_Clipkit_MS</t>
  </si>
  <si>
    <t>Vodafone0516_Cepte_wifi_preroll_Acunn_MS</t>
  </si>
  <si>
    <t>Vodafone0516_Cepte_wifi_preroll_Digitalm_MS</t>
  </si>
  <si>
    <t>Vodafone0516_Cepte_wifi_preroll_Bond_MS</t>
  </si>
  <si>
    <t>Vodafone0516_Cepte_wifi_preroll_MS</t>
  </si>
  <si>
    <t>Nike0516_Woman_Race_Seeding_MS</t>
  </si>
  <si>
    <t>Dacia0516_Rich_Media_Preroll_Crep_MEC</t>
  </si>
  <si>
    <t>Dacia0516_Rich_Media_Preroll_Midyo_MEC</t>
  </si>
  <si>
    <t>Dacia0516_Rich_Media_Preroll_Bond_MEC</t>
  </si>
  <si>
    <t>Dacia0516_Rich_Media_Preroll_Acunn_MEC</t>
  </si>
  <si>
    <t>Dacia0516_Rich_Media_Preroll_Crep_proje_bedeli_MEC</t>
  </si>
  <si>
    <t>Dacia0516_Rich_Media_Preroll_MEC</t>
  </si>
  <si>
    <t>PierreCardin0516_BabalarGünü_interstitial_Medyanet_MX</t>
  </si>
  <si>
    <t>PierreCardin0516_BabalarGünü_interstitial_Acunn_MX</t>
  </si>
  <si>
    <t>PIERRE CARDIN</t>
  </si>
  <si>
    <t>PierreCardin0516_BabalarGünü_interstitial_MX</t>
  </si>
  <si>
    <t>Tadım0516_Meyvegiller_interest_Medyanet_MEC</t>
  </si>
  <si>
    <t>Tadım0516_Meyvegiller_interest_Digitalm_MEC</t>
  </si>
  <si>
    <t>Tadım0516_Meyvegiller_interest_Bond_MEC</t>
  </si>
  <si>
    <t>Tadım0516_Meyvegiller_interest_MEC</t>
  </si>
  <si>
    <t>Atasay0516_Atasay_Katalog_interest_Bond_MX</t>
  </si>
  <si>
    <t>Atasay0516_Atasay_Katalog_interest_Appnexus_MX</t>
  </si>
  <si>
    <t>Atasay0516_Atasay_Katalog_interest_GoogleAdx_MX</t>
  </si>
  <si>
    <t>Atasay0516_Atasay_Katalog_interest_Sem_MX</t>
  </si>
  <si>
    <t>Atasay0516_Atasay_Katalog_interest_Digitalm_MX</t>
  </si>
  <si>
    <t>Atasay0516_Atasay_Katalog_interest_maxad_MX</t>
  </si>
  <si>
    <t>Atasay0516_Atasay_Katalog_interest_Ligatus_MX</t>
  </si>
  <si>
    <t>Atasay0516_Atasay_Katalog_interest_MX</t>
  </si>
  <si>
    <t>TFKB0516_internet_sube_lansman_SYNC_MS</t>
  </si>
  <si>
    <t>TFKB0516_internet_sube_lansman_SYNC_Appnexus_MS</t>
  </si>
  <si>
    <t>TFKB0516_internet_sube_lansman_SYNC_GoogleAdx_MS</t>
  </si>
  <si>
    <t>TFKB</t>
  </si>
  <si>
    <t>TFKB0516_internet_sube_lansman_preroll_MS</t>
  </si>
  <si>
    <t>TFKB0516_internet_sube_lansman_preroll_Bond_MS</t>
  </si>
  <si>
    <t>Shell0516_Wts_Mobile_prestitial_Reklamstore_MC</t>
  </si>
  <si>
    <t>Shell0516_Wts_Mobile_prestitial_Move_MC</t>
  </si>
  <si>
    <t>Shell0516_Wts_Mobile_prestitial_MC</t>
  </si>
  <si>
    <t>Shell0516_Wts_Preroll_Midyo_MC</t>
  </si>
  <si>
    <t>Shell0516_Wts_Preroll_Nokta_MC</t>
  </si>
  <si>
    <t>Shell0516_Wts_Preroll_Crep_MC</t>
  </si>
  <si>
    <t>Shell0516_Wts_Preroll_Digitalm_MC</t>
  </si>
  <si>
    <t>Shell0516_Wts_Preroll_Acunn_MC</t>
  </si>
  <si>
    <t>Shell0516_Wts_Preroll_MC</t>
  </si>
  <si>
    <t>Vodafone0516_Fz_Ankara_Konser_interest_Medyanet_MS</t>
  </si>
  <si>
    <t>Vodafone0516_Fz_Ankara_Konser_interest_Digitalm_MS</t>
  </si>
  <si>
    <t>Vodafone0516_Fz_Ankara_Konser_interest_Bond_MS</t>
  </si>
  <si>
    <t>Vodafone0516_Fz_Ankara_Konser_interest_MS</t>
  </si>
  <si>
    <t>KFC0516_2Box_Set_SYNC_Clipkit_MX</t>
  </si>
  <si>
    <t>KFC0516_2Box_Set_SYNC_MX</t>
  </si>
  <si>
    <t>SaxoCapital0516_Trader_go_interest_Digitalm_MX</t>
  </si>
  <si>
    <t>SAXO CAPITAL</t>
  </si>
  <si>
    <t>SaxoCapital0516_Trader_go_interest_MX</t>
  </si>
  <si>
    <t>SaxoCapital0516_Trader_go_interstitial_Medyanet_MX</t>
  </si>
  <si>
    <t>SaxoCapital0516_Trader_go_interstitial_MX</t>
  </si>
  <si>
    <t>Bellona0516_Imaj_Kampanyası_interstitial_Medyanet_MC</t>
  </si>
  <si>
    <t>Bellona0516_Imaj_Kampanyası_interstitial_Acunn_MC</t>
  </si>
  <si>
    <t>Bellona0516_Imaj_Kampanyası_interstitial_Digitalm_MC</t>
  </si>
  <si>
    <t>Bellona0516_Imaj_Kampanyası_interstitial_MC</t>
  </si>
  <si>
    <t>Bellona0516_Imaj_Kampanyası_SYNC_Clipkit_MC</t>
  </si>
  <si>
    <t>Bellona0516_Imaj_Kampanyası_SYNC_MC</t>
  </si>
  <si>
    <t>Avivasa0516_Gelecegini_Biriktirenler_interest_Medyanet_MC</t>
  </si>
  <si>
    <t>Avivasa0516_Gelecegini_Biriktirenler_interest_Digitalm_MC</t>
  </si>
  <si>
    <t>Avivasa0516_Gelecegini_Biriktirenler_interest_Bond_MC</t>
  </si>
  <si>
    <t>Avivasa0516_Gelecegini_Biriktirenler_interest_MC</t>
  </si>
  <si>
    <t>Vodafone0516_Big_Bang_Faz2_Lal_Appnexus_MS</t>
  </si>
  <si>
    <t>Vodafone0516_Big_Bang_Faz2_Lal_GoogleAdx_MS</t>
  </si>
  <si>
    <t>Vodafone0516_Big_Bang_Faz2_Lal_Digitalm_MS</t>
  </si>
  <si>
    <t>Vodafone0516_Big_Bang_Faz2_Lal_Medyanet_MS</t>
  </si>
  <si>
    <t>Vodafone0516_Big_Bang_Faz2_Lal_Sem_MS</t>
  </si>
  <si>
    <t>Vodafone0516_Big_Bang_Faz2_Lal_matrouge_MS</t>
  </si>
  <si>
    <t>Vodafone0516_Big_Bang_Faz2_Lal_Commedya_MS</t>
  </si>
  <si>
    <t>Vodafone0516_Big_Bang_Faz2_Lal_MS</t>
  </si>
  <si>
    <t>Vodafone0516_Big_bang_Faz2_interstitial_medyanet_MS</t>
  </si>
  <si>
    <t>Shell0516_Rimula_Audio_Recognation_Digitalmarcom_MC</t>
  </si>
  <si>
    <t>Shell0516_Rimula_Audio_Recognation_MC</t>
  </si>
  <si>
    <t>Shell0516_Rimula_interest_Bond_MC</t>
  </si>
  <si>
    <t>Shell0516_Rimula_interest_Digitalm_MC</t>
  </si>
  <si>
    <t>Shell0516_Rimula_interest_Adhood_MC</t>
  </si>
  <si>
    <t>Shell0516_Rimula_interest_MC</t>
  </si>
  <si>
    <t>Teknosa0516_Turuncu_indirim_13-16_interstitial_Medyanet_MC</t>
  </si>
  <si>
    <t>Teknosa0516_Turuncu_indirim_13-16_interstitial_Acunn_MC</t>
  </si>
  <si>
    <t>Teknosa0516_Turuncu_indirim_13-16_interstitial_Bond_MC</t>
  </si>
  <si>
    <t>Teknosa0516_Turuncu_indirim_13-16_interstitial_MC</t>
  </si>
  <si>
    <t>Avon0516_B&amp;M_interstitial_Admatic_MX</t>
  </si>
  <si>
    <t>Avon0516_B&amp;M_interstitial_Medyanet_MX</t>
  </si>
  <si>
    <t>Avon0516_B&amp;M_interstitial_Acunn_MX</t>
  </si>
  <si>
    <t>Avon0516_B&amp;M_interstitial_Matrouge_MX</t>
  </si>
  <si>
    <t>Avon0516_B&amp;M_interstitial_MX</t>
  </si>
  <si>
    <t>Avon0516_B&amp;M_SYNC_Clipkit_MX</t>
  </si>
  <si>
    <t>Avon0516_B&amp;M_SYNC_MX</t>
  </si>
  <si>
    <t>Karcher0516_Basınclı_Yıkama_makinası_interestMC</t>
  </si>
  <si>
    <t>Karcher0516_Basınclı_Yıkama_makinası_interstitial_MC</t>
  </si>
  <si>
    <t>Karcher0516_Basınclı_Yıkama_makinası_mobil_Move_MX</t>
  </si>
  <si>
    <t>Karcher0516_Basınclı_Yıkama_makinası_interstitial_Medyanet_MX</t>
  </si>
  <si>
    <t>Karcher0516_Basınclı_Yıkama_makinası_interest_Bond_MX</t>
  </si>
  <si>
    <t>Karcher0516_Basınclı_Yıkama_makinası_mobil_MX</t>
  </si>
  <si>
    <t>Vodafone0516_Cepte_Wifi_interest_Bond_MS</t>
  </si>
  <si>
    <t>Vodafone0516_Cepte_Wifi_interest_Digitalm_MS</t>
  </si>
  <si>
    <t>Vodafone0516_Cepte_Wifi_interest_Nokta_MS</t>
  </si>
  <si>
    <t>Vodafone0516_Cepte_Wifi_interest_Medyanet_MS</t>
  </si>
  <si>
    <t>Vodafone0516_Cepte_Wifi_interest_Sem_MS</t>
  </si>
  <si>
    <t>Vodafone0516_Cepte_Wifi_interest_Reklamstore_MS</t>
  </si>
  <si>
    <t>Vodafone0516_Cepte_Wifi_interest_MS</t>
  </si>
  <si>
    <t>Vodafone0516_Cepte_Wifi_interstitial_Medyanet_MS</t>
  </si>
  <si>
    <t>Vodafone0516_Cepte_Wifi_interstitial_MS</t>
  </si>
  <si>
    <t>ElcaKozmetik_0516_Darphin_interstitial_Acunn_MS</t>
  </si>
  <si>
    <t>ElcaKozmetik_0516_Darphin_interstitial_Medyanet_MS</t>
  </si>
  <si>
    <t>ElcaKozmetik_0516_Darphin_interstitial_Digitalm_MS</t>
  </si>
  <si>
    <t>ELCA KOZMETİK</t>
  </si>
  <si>
    <t>ElcaKozmetik_0516_Darphin_interstitial_MS</t>
  </si>
  <si>
    <t>ElcaKozmetik0516_Darphin_Pin_Overlay_Popmarker_MS</t>
  </si>
  <si>
    <t>ElcaKozmetik_0516_Darphin_Pin_Overlay_MS</t>
  </si>
  <si>
    <t>IKEA0516_Peak_Day_interstitial_Acunn_MEC</t>
  </si>
  <si>
    <t>IKEA0516_Peak_Day_interstitial_Medyanet_MEC</t>
  </si>
  <si>
    <t>IKEA0516_Peak_Day_interstitial_Digitalm_MEC</t>
  </si>
  <si>
    <t>IKEA0516_Peak_Day_interstitial_DeskFive_MEC</t>
  </si>
  <si>
    <t>IKEA0516_Peak_Day_interstitial_MEC</t>
  </si>
  <si>
    <t>Vodafone0516_Heroes_LG_interest_Digitalm_MS</t>
  </si>
  <si>
    <t>Vodafone0516_Heroes_LG_interest_Bond_MS</t>
  </si>
  <si>
    <t>Vodafone0516_Heroes_LG_interest_Matrouge_MS</t>
  </si>
  <si>
    <t>Vodafone0516_Heroes_LG_interstitial_Medyanet_MS</t>
  </si>
  <si>
    <t>Vodafone0516_Heroes_LG_interest_MS</t>
  </si>
  <si>
    <t>Teknosa0516_Genclik_iletisimi_interstitial_Acunn_MC</t>
  </si>
  <si>
    <t>Teknosa0516_Genclik_iletisimi_interstitial_Medyanet_MC</t>
  </si>
  <si>
    <t>Teknosa0516_Genclik_iletisimi_interstitial_MC</t>
  </si>
  <si>
    <t>Vodafone0516_Red_Gladiators_interest_Digitalm_MS</t>
  </si>
  <si>
    <t>Vodafone0516_Red_Gladiators_interest_Bond_MS</t>
  </si>
  <si>
    <t>Vodafone0516_Red_Gladiators_interstitial_Medyanet_MS</t>
  </si>
  <si>
    <t>Vodafone0516_Red_Gladiators_interest_MS</t>
  </si>
  <si>
    <t>Vodafone0516_Red_Gladiators_interstitial_MS</t>
  </si>
  <si>
    <t>Carrefoursa0516_Euro_2016_Sync_Clipkit_MC</t>
  </si>
  <si>
    <t>CARREFOURSA</t>
  </si>
  <si>
    <t>Carrefoursa0516_Euro_2016_Sync_MC</t>
  </si>
  <si>
    <t>Teknosa_Turuncu_indirim_20-23_interstitial_Medyanet_MC</t>
  </si>
  <si>
    <t>Teknosa_Turuncu_indirim_20-23_interstitial_Digitalm_MC</t>
  </si>
  <si>
    <t>Teknosa_Turuncu_indirim_20-23_interstitial_Bond_MC</t>
  </si>
  <si>
    <t>Teknosa_Turuncu_indirim_20-23_interstitial_MC</t>
  </si>
  <si>
    <t>TMC0516_Kahraman_Koala_Medyanet_interstitial_MS</t>
  </si>
  <si>
    <t>TMC0516_Kahraman_Koala_Acunn_interstitial_MS</t>
  </si>
  <si>
    <t>TMC0516_Kahraman_Koala_Digitalm_interstitial_MS</t>
  </si>
  <si>
    <t>TMC</t>
  </si>
  <si>
    <t>TMC0516_Kahraman_Koala_interstitial_MS</t>
  </si>
  <si>
    <t>KFC0516_2Box_Set_interstitial_Medyanet_MX</t>
  </si>
  <si>
    <t>KFC0516_2Box_Set_interstitial_Acunn_MX</t>
  </si>
  <si>
    <t>KFC0516_2Box_Set_interstitial_MX</t>
  </si>
  <si>
    <t>Teknosa0516_Vestel_Euro_2016_interstitial_Medyanet_MC</t>
  </si>
  <si>
    <t>Teknosa0516_Vestel_Euro_2016_interstitial_Acunn_MC</t>
  </si>
  <si>
    <t>Teknosa0516_Vestel_Euro_2016_interstitial_Bond_MC</t>
  </si>
  <si>
    <t>Teknosa0516_Vestel_Euro_2016_interstitial_MC</t>
  </si>
  <si>
    <t>Vodafone516_Top_Up_interest_Appnexus_MS</t>
  </si>
  <si>
    <t>Vodafone516_Top_Up_interest_GoogleAdx_MS</t>
  </si>
  <si>
    <t>Vodafone516_Top_Up_interstitial_Medyanet_MS</t>
  </si>
  <si>
    <t>Vodafone516_Top_Up_interest_Digitalm_MS</t>
  </si>
  <si>
    <t>Vodafone516_Top_Up_interest_MS</t>
  </si>
  <si>
    <t>Vestel0516_Euro_2016_interstitial_Medyanet_MC</t>
  </si>
  <si>
    <t>Vestel0516_Euro_2016_interstitial_Acunn_MC</t>
  </si>
  <si>
    <t>Vestel0516_Euro_2016_interstitial_MC</t>
  </si>
  <si>
    <t>GSK0516_Parodontax_Preroll_Nokta_MC</t>
  </si>
  <si>
    <t>GSK0516_Parodontax_Preroll_Acunn_MC</t>
  </si>
  <si>
    <t>GSK0516_Parodontax_Preroll_MC</t>
  </si>
  <si>
    <t>Teknosa0516_Turuncu_indirim_27-30_interstitial_Medyanet_Mc</t>
  </si>
  <si>
    <t>Teknosa0516_Turuncu_indirim_27-30_interstitial_Digitalm_Mc</t>
  </si>
  <si>
    <t>Teknosa0516_Turuncu_indirim_27-30_interstitial_Bond_Mc</t>
  </si>
  <si>
    <t>Teknosa0516_Turuncu_indirim_27-30_interstitial_Mc</t>
  </si>
  <si>
    <t>Bimeks0516_Kdv_Kadar_Bipara_interstitial_Medyanet_MEC</t>
  </si>
  <si>
    <t>Bimeks0516_Kdv_Kadar_Bipara_interstitial_Digitalm_MEC</t>
  </si>
  <si>
    <t>Bimeks0516_Kdv_Kadar_Bipara_interstitial_Bond_MEC</t>
  </si>
  <si>
    <t>Bimeks0516_Kdv_Kadar_Bipara_interstitial_MEC</t>
  </si>
  <si>
    <t>Vodafoen0516_Project_Tolkien_interest_Bond_MS</t>
  </si>
  <si>
    <t>Vodafoen0516_Project_Tolkien_interest_Digitalm_MS</t>
  </si>
  <si>
    <t>Vodafoen0516_Project_Tolkien_interest__MS</t>
  </si>
  <si>
    <t>Akbank0516_Emeklilere_Chip_Para_interest_Medyanet_MC</t>
  </si>
  <si>
    <t>Akbank0516_Emeklilere_Chip_Para_interest_MC</t>
  </si>
  <si>
    <t>Ikea0516_Yaz_indirimi_interstitial_Medyanet_MEC</t>
  </si>
  <si>
    <t>Ikea0516_Yaz_indirimi_interstitial_MEC</t>
  </si>
  <si>
    <t>Tadım0516_Aycekirdegi_Sync_Clipkit_MEC</t>
  </si>
  <si>
    <t>Tadım0516_Aycekirdegi_Sync_MEC</t>
  </si>
  <si>
    <t>Kaplankaya0516_interest_Appnexus_MX</t>
  </si>
  <si>
    <t>Kaplankaya0516_interest_GoogleAdx_MX</t>
  </si>
  <si>
    <t>Kaplankaya0516_interest_Digitalm_MX</t>
  </si>
  <si>
    <t>Kaplankaya0516_interest_Hurriyetemlak_MX</t>
  </si>
  <si>
    <t>KAPLANKAYA</t>
  </si>
  <si>
    <t>Kaplankaya0516_interests_MX</t>
  </si>
  <si>
    <t>Ikea0516_B2B_interstitial_Medyanet_MEC</t>
  </si>
  <si>
    <t>Dogus0516_Glamour_Widget_Digitalm_MEC</t>
  </si>
  <si>
    <t>Akbank0516_ekopos_interes_Medyanet_MC</t>
  </si>
  <si>
    <t>Akbank0516_ekopos_interes_MC</t>
  </si>
  <si>
    <t>Akbank0516_Tradeall_interest_Medyanet_MC</t>
  </si>
  <si>
    <t>Akbank0516_Tradeall_interest_MC</t>
  </si>
  <si>
    <t>Bimsa0516_imaj_interest_Medyanet_MC</t>
  </si>
  <si>
    <t>Brisa0516_interstitial_medyanet_MC</t>
  </si>
  <si>
    <t>Atasay0516_Katalog_interstitial_Medyanet_MX</t>
  </si>
  <si>
    <t>Canbebe0516_Lansman_Preroll_Matrouge_MEC</t>
  </si>
  <si>
    <t>Visa0516_FormulaE_interest_Appnexus_MEC</t>
  </si>
  <si>
    <t>Atasay0516_Katalog_interstitial_Acunn_MX</t>
  </si>
  <si>
    <t>Atasay0516_Atasay_Katalog_interstitial_MX</t>
  </si>
  <si>
    <t>Akbank0516_ekopos_interes_Digitalm_MC</t>
  </si>
  <si>
    <t>Michelin0516_Thy_interest_Maxad_MEC</t>
  </si>
  <si>
    <t>Visa0416_Formula_E_interest_Maxad_MEC</t>
  </si>
  <si>
    <t>Mavi0516_Yaz_Menüsü_Mobil_Rich_Media_MS</t>
  </si>
  <si>
    <t>Mavi0516_Yaz_Menüsü_Mobil_Rich_Media_Move_MS</t>
  </si>
  <si>
    <t>Bimeks0516_Anneler_Günü_SYNC_Midyo_MEC</t>
  </si>
  <si>
    <t>Michelin0516_Thy_interest_Ligatus_MEC</t>
  </si>
  <si>
    <t>Salesforce field</t>
  </si>
  <si>
    <t>Salesforce object</t>
  </si>
  <si>
    <t>Comments</t>
  </si>
  <si>
    <t>Opportunity Name</t>
  </si>
  <si>
    <t>Opportunity</t>
  </si>
  <si>
    <t>N/A</t>
  </si>
  <si>
    <t>Start Date</t>
  </si>
  <si>
    <t>End Date</t>
  </si>
  <si>
    <t>Sell Name</t>
  </si>
  <si>
    <t>Sell Line</t>
  </si>
  <si>
    <t>Sell Lime</t>
  </si>
  <si>
    <t>Needs mapping to Turkish Agencies int the system</t>
  </si>
  <si>
    <t>Advertiser</t>
  </si>
  <si>
    <t>Stage</t>
  </si>
  <si>
    <t>Needs mapping to our stages</t>
  </si>
  <si>
    <t>Rate Type</t>
  </si>
  <si>
    <t>Formats</t>
  </si>
  <si>
    <t xml:space="preserve">need mapping to our list? </t>
  </si>
  <si>
    <t>where is channel?</t>
  </si>
  <si>
    <t>Gross Rate</t>
  </si>
  <si>
    <t>Sell Volume</t>
  </si>
  <si>
    <t>for now?</t>
  </si>
  <si>
    <t>Planned Gross Budget</t>
  </si>
  <si>
    <t>Sell Line Description</t>
  </si>
  <si>
    <t xml:space="preserve">Sell Line </t>
  </si>
  <si>
    <t>Bimsa0516_imaj_interest_MC</t>
  </si>
  <si>
    <t>Brisa0516_interstitial_MC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</si>
</sst>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₺&quot;_-;\-* #,##0.00\ &quot;₺&quot;_-;_-* &quot;-&quot;??\ &quot;₺&quot;_-;_-@_-"/>
    <numFmt numFmtId="165" formatCode="_-* #,##0.00\ _₺_-;\-* #,##0.00\ _₺_-;_-* &quot;-&quot;??\ _₺_-;_-@_-"/>
    <numFmt numFmtId="166" formatCode="#,##0.000\ &quot;TL&quot;"/>
    <numFmt numFmtId="167" formatCode="General\ &quot;days&quot;"/>
    <numFmt numFmtId="168" formatCode="#,##0.00\ &quot;TL&quot;"/>
    <numFmt numFmtId="169" formatCode="_-* #,##0.00\ [$₺-41F]_-;\-* #,##0.00\ [$₺-41F]_-;_-* &quot;-&quot;??\ [$₺-41F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6"/>
      <color rgb="FFFF0000"/>
      <name val="Arial"/>
      <family val="2"/>
    </font>
    <font>
      <sz val="8"/>
      <name val="Arial"/>
      <family val="2"/>
    </font>
    <font>
      <sz val="11"/>
      <color rgb="FF636466"/>
      <name val="Verdana"/>
      <family val="2"/>
      <charset val="162"/>
    </font>
    <font>
      <sz val="8"/>
      <color rgb="FFFF0000"/>
      <name val="Arial"/>
      <family val="2"/>
    </font>
    <font>
      <b/>
      <i/>
      <sz val="8"/>
      <name val="Arial"/>
      <family val="2"/>
      <charset val="162"/>
    </font>
    <font>
      <sz val="8"/>
      <color rgb="FF538DD5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  <charset val="162"/>
    </font>
    <font>
      <b/>
      <i/>
      <sz val="8"/>
      <color rgb="FF1D3647"/>
      <name val="Arial"/>
      <family val="2"/>
      <charset val="162"/>
    </font>
    <font>
      <sz val="8"/>
      <color rgb="FF007D5F"/>
      <name val="Arial"/>
      <family val="2"/>
    </font>
    <font>
      <sz val="11"/>
      <color rgb="FFFF0000"/>
      <name val="Verdana"/>
      <family val="2"/>
      <charset val="16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6" fillId="0" borderId="0" applyFont="0" applyFill="0" applyBorder="0" applyAlignment="0" applyProtection="0"/>
  </cellStyleXfs>
  <cellXfs count="459">
    <xf numFmtId="0" fontId="0" fillId="0" borderId="0" xfId="0"/>
    <xf numFmtId="0" fontId="2" fillId="2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3" fontId="3" fillId="0" borderId="0" xfId="1" applyNumberFormat="1" applyFont="1" applyFill="1" applyBorder="1" applyAlignment="1"/>
    <xf numFmtId="3" fontId="3" fillId="0" borderId="0" xfId="1" applyNumberFormat="1" applyFont="1" applyFill="1" applyBorder="1"/>
    <xf numFmtId="0" fontId="4" fillId="0" borderId="0" xfId="1" applyFont="1" applyFill="1" applyBorder="1"/>
    <xf numFmtId="3" fontId="5" fillId="0" borderId="1" xfId="1" applyNumberFormat="1" applyFont="1" applyFill="1" applyBorder="1" applyAlignment="1">
      <alignment horizontal="left"/>
    </xf>
    <xf numFmtId="3" fontId="3" fillId="0" borderId="2" xfId="1" applyNumberFormat="1" applyFont="1" applyFill="1" applyBorder="1"/>
    <xf numFmtId="3" fontId="3" fillId="0" borderId="3" xfId="1" applyNumberFormat="1" applyFont="1" applyFill="1" applyBorder="1"/>
    <xf numFmtId="0" fontId="6" fillId="0" borderId="1" xfId="1" applyFont="1" applyFill="1" applyBorder="1" applyAlignment="1">
      <alignment horizontal="left"/>
    </xf>
    <xf numFmtId="0" fontId="6" fillId="0" borderId="4" xfId="1" applyFont="1" applyFill="1" applyBorder="1" applyAlignment="1">
      <alignment horizontal="left"/>
    </xf>
    <xf numFmtId="14" fontId="5" fillId="0" borderId="5" xfId="1" applyNumberFormat="1" applyFont="1" applyFill="1" applyBorder="1" applyAlignment="1">
      <alignment horizontal="left"/>
    </xf>
    <xf numFmtId="3" fontId="8" fillId="2" borderId="0" xfId="1" applyNumberFormat="1" applyFont="1" applyFill="1" applyBorder="1"/>
    <xf numFmtId="0" fontId="4" fillId="2" borderId="0" xfId="1" applyFont="1" applyFill="1" applyBorder="1"/>
    <xf numFmtId="3" fontId="3" fillId="2" borderId="0" xfId="1" applyNumberFormat="1" applyFont="1" applyFill="1" applyBorder="1"/>
    <xf numFmtId="164" fontId="3" fillId="2" borderId="0" xfId="2" applyFont="1" applyFill="1" applyBorder="1" applyAlignment="1">
      <alignment horizontal="right"/>
    </xf>
    <xf numFmtId="0" fontId="3" fillId="2" borderId="0" xfId="1" applyFont="1" applyFill="1" applyBorder="1"/>
    <xf numFmtId="0" fontId="3" fillId="0" borderId="0" xfId="1" applyFont="1" applyFill="1" applyBorder="1"/>
    <xf numFmtId="3" fontId="7" fillId="0" borderId="6" xfId="1" applyNumberFormat="1" applyFont="1" applyFill="1" applyBorder="1" applyAlignment="1">
      <alignment horizontal="left"/>
    </xf>
    <xf numFmtId="3" fontId="3" fillId="0" borderId="7" xfId="1" applyNumberFormat="1" applyFont="1" applyFill="1" applyBorder="1"/>
    <xf numFmtId="0" fontId="6" fillId="0" borderId="6" xfId="1" applyFont="1" applyFill="1" applyBorder="1" applyAlignment="1">
      <alignment horizontal="left"/>
    </xf>
    <xf numFmtId="0" fontId="9" fillId="0" borderId="8" xfId="1" applyFont="1" applyFill="1" applyBorder="1"/>
    <xf numFmtId="3" fontId="3" fillId="0" borderId="9" xfId="1" applyNumberFormat="1" applyFont="1" applyFill="1" applyBorder="1"/>
    <xf numFmtId="3" fontId="3" fillId="0" borderId="10" xfId="1" applyNumberFormat="1" applyFont="1" applyFill="1" applyBorder="1"/>
    <xf numFmtId="0" fontId="6" fillId="0" borderId="8" xfId="1" applyFont="1" applyFill="1" applyBorder="1" applyAlignment="1">
      <alignment horizontal="left"/>
    </xf>
    <xf numFmtId="3" fontId="4" fillId="0" borderId="0" xfId="1" applyNumberFormat="1" applyFont="1" applyFill="1" applyBorder="1"/>
    <xf numFmtId="0" fontId="10" fillId="0" borderId="0" xfId="1" applyFont="1" applyFill="1" applyBorder="1"/>
    <xf numFmtId="0" fontId="6" fillId="0" borderId="11" xfId="1" applyFont="1" applyFill="1" applyBorder="1" applyAlignment="1">
      <alignment horizontal="center" wrapText="1"/>
    </xf>
    <xf numFmtId="0" fontId="6" fillId="0" borderId="12" xfId="1" applyFont="1" applyFill="1" applyBorder="1" applyAlignment="1">
      <alignment horizontal="center" wrapText="1"/>
    </xf>
    <xf numFmtId="0" fontId="6" fillId="0" borderId="13" xfId="1" applyFont="1" applyFill="1" applyBorder="1" applyAlignment="1">
      <alignment horizontal="center" wrapText="1"/>
    </xf>
    <xf numFmtId="164" fontId="11" fillId="0" borderId="11" xfId="2" applyFont="1" applyFill="1" applyBorder="1" applyAlignment="1">
      <alignment horizontal="center" wrapText="1"/>
    </xf>
    <xf numFmtId="164" fontId="11" fillId="2" borderId="12" xfId="2" applyFont="1" applyFill="1" applyBorder="1" applyAlignment="1">
      <alignment horizontal="center" wrapText="1"/>
    </xf>
    <xf numFmtId="164" fontId="11" fillId="0" borderId="13" xfId="2" applyFont="1" applyFill="1" applyBorder="1" applyAlignment="1">
      <alignment horizontal="center" wrapText="1"/>
    </xf>
    <xf numFmtId="164" fontId="11" fillId="0" borderId="12" xfId="2" applyFont="1" applyFill="1" applyBorder="1" applyAlignment="1">
      <alignment horizontal="center" wrapText="1"/>
    </xf>
    <xf numFmtId="0" fontId="0" fillId="0" borderId="0" xfId="0" applyBorder="1"/>
    <xf numFmtId="0" fontId="4" fillId="4" borderId="0" xfId="1" applyFont="1" applyFill="1" applyBorder="1"/>
    <xf numFmtId="0" fontId="4" fillId="5" borderId="0" xfId="1" applyFont="1" applyFill="1" applyBorder="1"/>
    <xf numFmtId="0" fontId="0" fillId="4" borderId="0" xfId="0" applyFill="1"/>
    <xf numFmtId="0" fontId="4" fillId="2" borderId="15" xfId="1" applyFont="1" applyFill="1" applyBorder="1"/>
    <xf numFmtId="3" fontId="7" fillId="0" borderId="15" xfId="1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wrapText="1"/>
    </xf>
    <xf numFmtId="0" fontId="6" fillId="0" borderId="17" xfId="1" applyFont="1" applyFill="1" applyBorder="1" applyAlignment="1">
      <alignment horizontal="center" wrapText="1"/>
    </xf>
    <xf numFmtId="0" fontId="6" fillId="0" borderId="14" xfId="1" applyFont="1" applyFill="1" applyBorder="1" applyAlignment="1">
      <alignment horizontal="center" wrapText="1"/>
    </xf>
    <xf numFmtId="0" fontId="11" fillId="0" borderId="14" xfId="1" applyFont="1" applyFill="1" applyBorder="1" applyAlignment="1">
      <alignment horizontal="center" wrapText="1"/>
    </xf>
    <xf numFmtId="164" fontId="11" fillId="0" borderId="14" xfId="2" applyFont="1" applyFill="1" applyBorder="1" applyAlignment="1">
      <alignment horizontal="center" wrapText="1"/>
    </xf>
    <xf numFmtId="164" fontId="11" fillId="0" borderId="18" xfId="2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left"/>
    </xf>
    <xf numFmtId="0" fontId="3" fillId="0" borderId="15" xfId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14" fontId="3" fillId="0" borderId="15" xfId="1" applyNumberFormat="1" applyFont="1" applyFill="1" applyBorder="1" applyAlignment="1">
      <alignment horizontal="center"/>
    </xf>
    <xf numFmtId="167" fontId="5" fillId="0" borderId="15" xfId="1" applyNumberFormat="1" applyFont="1" applyFill="1" applyBorder="1" applyAlignment="1">
      <alignment horizontal="center"/>
    </xf>
    <xf numFmtId="3" fontId="5" fillId="0" borderId="15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center"/>
    </xf>
    <xf numFmtId="3" fontId="13" fillId="0" borderId="15" xfId="1" applyNumberFormat="1" applyFont="1" applyFill="1" applyBorder="1" applyAlignment="1">
      <alignment horizontal="center"/>
    </xf>
    <xf numFmtId="10" fontId="5" fillId="0" borderId="15" xfId="1" applyNumberFormat="1" applyFont="1" applyFill="1" applyBorder="1" applyAlignment="1">
      <alignment horizontal="center"/>
    </xf>
    <xf numFmtId="168" fontId="5" fillId="0" borderId="15" xfId="2" applyNumberFormat="1" applyFont="1" applyFill="1" applyBorder="1" applyAlignment="1">
      <alignment horizontal="center"/>
    </xf>
    <xf numFmtId="168" fontId="5" fillId="0" borderId="15" xfId="1" applyNumberFormat="1" applyFont="1" applyFill="1" applyBorder="1" applyAlignment="1">
      <alignment horizontal="center"/>
    </xf>
    <xf numFmtId="168" fontId="5" fillId="3" borderId="15" xfId="1" applyNumberFormat="1" applyFont="1" applyFill="1" applyBorder="1" applyAlignment="1">
      <alignment horizontal="center"/>
    </xf>
    <xf numFmtId="168" fontId="5" fillId="0" borderId="15" xfId="1" applyNumberFormat="1" applyFont="1" applyBorder="1" applyAlignment="1">
      <alignment horizontal="center"/>
    </xf>
    <xf numFmtId="168" fontId="5" fillId="4" borderId="15" xfId="1" applyNumberFormat="1" applyFont="1" applyFill="1" applyBorder="1" applyAlignment="1">
      <alignment horizontal="center"/>
    </xf>
    <xf numFmtId="168" fontId="5" fillId="0" borderId="15" xfId="2" applyNumberFormat="1" applyFont="1" applyBorder="1" applyAlignment="1">
      <alignment horizontal="center"/>
    </xf>
    <xf numFmtId="10" fontId="5" fillId="0" borderId="15" xfId="3" applyNumberFormat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164" fontId="11" fillId="0" borderId="20" xfId="2" applyFont="1" applyFill="1" applyBorder="1" applyAlignment="1">
      <alignment horizontal="center" wrapText="1"/>
    </xf>
    <xf numFmtId="164" fontId="11" fillId="0" borderId="15" xfId="2" applyFont="1" applyFill="1" applyBorder="1" applyAlignment="1">
      <alignment horizontal="center" wrapText="1"/>
    </xf>
    <xf numFmtId="164" fontId="11" fillId="2" borderId="11" xfId="2" applyFont="1" applyFill="1" applyBorder="1" applyAlignment="1">
      <alignment horizontal="center" wrapText="1"/>
    </xf>
    <xf numFmtId="0" fontId="6" fillId="0" borderId="19" xfId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NumberFormat="1"/>
    <xf numFmtId="0" fontId="6" fillId="0" borderId="12" xfId="1" applyFont="1" applyFill="1" applyBorder="1" applyAlignment="1">
      <alignment horizontal="center"/>
    </xf>
    <xf numFmtId="0" fontId="6" fillId="0" borderId="13" xfId="1" applyFont="1" applyFill="1" applyBorder="1" applyAlignment="1">
      <alignment horizontal="center"/>
    </xf>
    <xf numFmtId="168" fontId="5" fillId="5" borderId="15" xfId="1" applyNumberFormat="1" applyFont="1" applyFill="1" applyBorder="1" applyAlignment="1">
      <alignment horizontal="center"/>
    </xf>
    <xf numFmtId="168" fontId="5" fillId="6" borderId="15" xfId="1" applyNumberFormat="1" applyFont="1" applyFill="1" applyBorder="1" applyAlignment="1">
      <alignment horizontal="center"/>
    </xf>
    <xf numFmtId="0" fontId="3" fillId="0" borderId="25" xfId="1" applyFont="1" applyFill="1" applyBorder="1" applyAlignment="1">
      <alignment horizontal="left"/>
    </xf>
    <xf numFmtId="0" fontId="3" fillId="0" borderId="25" xfId="1" applyFont="1" applyFill="1" applyBorder="1" applyAlignment="1">
      <alignment horizontal="center"/>
    </xf>
    <xf numFmtId="0" fontId="3" fillId="2" borderId="25" xfId="1" applyFont="1" applyFill="1" applyBorder="1" applyAlignment="1">
      <alignment horizontal="center"/>
    </xf>
    <xf numFmtId="14" fontId="3" fillId="0" borderId="25" xfId="1" applyNumberFormat="1" applyFont="1" applyFill="1" applyBorder="1" applyAlignment="1">
      <alignment horizontal="center"/>
    </xf>
    <xf numFmtId="167" fontId="5" fillId="0" borderId="25" xfId="1" applyNumberFormat="1" applyFont="1" applyFill="1" applyBorder="1" applyAlignment="1">
      <alignment horizontal="center"/>
    </xf>
    <xf numFmtId="3" fontId="5" fillId="0" borderId="25" xfId="1" applyNumberFormat="1" applyFont="1" applyFill="1" applyBorder="1" applyAlignment="1">
      <alignment horizontal="center"/>
    </xf>
    <xf numFmtId="166" fontId="3" fillId="0" borderId="25" xfId="1" applyNumberFormat="1" applyFont="1" applyFill="1" applyBorder="1" applyAlignment="1">
      <alignment horizontal="center"/>
    </xf>
    <xf numFmtId="3" fontId="13" fillId="0" borderId="25" xfId="1" applyNumberFormat="1" applyFont="1" applyFill="1" applyBorder="1" applyAlignment="1">
      <alignment horizontal="center"/>
    </xf>
    <xf numFmtId="10" fontId="5" fillId="0" borderId="25" xfId="1" applyNumberFormat="1" applyFont="1" applyFill="1" applyBorder="1" applyAlignment="1">
      <alignment horizontal="center"/>
    </xf>
    <xf numFmtId="168" fontId="5" fillId="0" borderId="25" xfId="2" applyNumberFormat="1" applyFont="1" applyFill="1" applyBorder="1" applyAlignment="1">
      <alignment horizontal="center"/>
    </xf>
    <xf numFmtId="168" fontId="5" fillId="0" borderId="25" xfId="1" applyNumberFormat="1" applyFont="1" applyFill="1" applyBorder="1" applyAlignment="1">
      <alignment horizontal="center"/>
    </xf>
    <xf numFmtId="168" fontId="5" fillId="5" borderId="25" xfId="1" applyNumberFormat="1" applyFont="1" applyFill="1" applyBorder="1" applyAlignment="1">
      <alignment horizontal="center"/>
    </xf>
    <xf numFmtId="168" fontId="5" fillId="0" borderId="25" xfId="1" applyNumberFormat="1" applyFont="1" applyBorder="1" applyAlignment="1">
      <alignment horizontal="center"/>
    </xf>
    <xf numFmtId="168" fontId="5" fillId="4" borderId="25" xfId="1" applyNumberFormat="1" applyFont="1" applyFill="1" applyBorder="1" applyAlignment="1">
      <alignment horizontal="center"/>
    </xf>
    <xf numFmtId="168" fontId="5" fillId="0" borderId="25" xfId="2" applyNumberFormat="1" applyFont="1" applyBorder="1" applyAlignment="1">
      <alignment horizontal="center"/>
    </xf>
    <xf numFmtId="10" fontId="5" fillId="0" borderId="25" xfId="3" applyNumberFormat="1" applyFont="1" applyBorder="1" applyAlignment="1">
      <alignment horizontal="center"/>
    </xf>
    <xf numFmtId="0" fontId="3" fillId="0" borderId="26" xfId="1" applyFont="1" applyFill="1" applyBorder="1" applyAlignment="1">
      <alignment horizontal="left"/>
    </xf>
    <xf numFmtId="0" fontId="3" fillId="0" borderId="26" xfId="1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14" fontId="3" fillId="0" borderId="26" xfId="1" applyNumberFormat="1" applyFont="1" applyFill="1" applyBorder="1" applyAlignment="1">
      <alignment horizontal="center"/>
    </xf>
    <xf numFmtId="167" fontId="5" fillId="0" borderId="26" xfId="1" applyNumberFormat="1" applyFont="1" applyFill="1" applyBorder="1" applyAlignment="1">
      <alignment horizontal="center"/>
    </xf>
    <xf numFmtId="3" fontId="5" fillId="0" borderId="26" xfId="1" applyNumberFormat="1" applyFont="1" applyFill="1" applyBorder="1" applyAlignment="1">
      <alignment horizontal="center"/>
    </xf>
    <xf numFmtId="166" fontId="3" fillId="0" borderId="26" xfId="1" applyNumberFormat="1" applyFont="1" applyFill="1" applyBorder="1" applyAlignment="1">
      <alignment horizontal="center"/>
    </xf>
    <xf numFmtId="3" fontId="13" fillId="0" borderId="26" xfId="1" applyNumberFormat="1" applyFont="1" applyFill="1" applyBorder="1" applyAlignment="1">
      <alignment horizontal="center"/>
    </xf>
    <xf numFmtId="10" fontId="5" fillId="0" borderId="26" xfId="1" applyNumberFormat="1" applyFont="1" applyFill="1" applyBorder="1" applyAlignment="1">
      <alignment horizontal="center"/>
    </xf>
    <xf numFmtId="168" fontId="5" fillId="0" borderId="26" xfId="2" applyNumberFormat="1" applyFont="1" applyFill="1" applyBorder="1" applyAlignment="1">
      <alignment horizontal="center"/>
    </xf>
    <xf numFmtId="168" fontId="5" fillId="0" borderId="26" xfId="1" applyNumberFormat="1" applyFont="1" applyFill="1" applyBorder="1" applyAlignment="1">
      <alignment horizontal="center"/>
    </xf>
    <xf numFmtId="168" fontId="5" fillId="3" borderId="26" xfId="1" applyNumberFormat="1" applyFont="1" applyFill="1" applyBorder="1" applyAlignment="1">
      <alignment horizontal="center"/>
    </xf>
    <xf numFmtId="168" fontId="5" fillId="0" borderId="26" xfId="1" applyNumberFormat="1" applyFont="1" applyBorder="1" applyAlignment="1">
      <alignment horizontal="center"/>
    </xf>
    <xf numFmtId="168" fontId="5" fillId="0" borderId="26" xfId="2" applyNumberFormat="1" applyFont="1" applyBorder="1" applyAlignment="1">
      <alignment horizontal="center"/>
    </xf>
    <xf numFmtId="10" fontId="5" fillId="0" borderId="26" xfId="3" applyNumberFormat="1" applyFont="1" applyBorder="1" applyAlignment="1">
      <alignment horizontal="center"/>
    </xf>
    <xf numFmtId="0" fontId="3" fillId="0" borderId="28" xfId="1" applyFont="1" applyFill="1" applyBorder="1" applyAlignment="1">
      <alignment horizontal="center"/>
    </xf>
    <xf numFmtId="0" fontId="3" fillId="2" borderId="28" xfId="1" applyFont="1" applyFill="1" applyBorder="1" applyAlignment="1">
      <alignment horizontal="center"/>
    </xf>
    <xf numFmtId="14" fontId="3" fillId="0" borderId="28" xfId="1" applyNumberFormat="1" applyFont="1" applyFill="1" applyBorder="1" applyAlignment="1">
      <alignment horizontal="center"/>
    </xf>
    <xf numFmtId="167" fontId="5" fillId="0" borderId="28" xfId="1" applyNumberFormat="1" applyFont="1" applyFill="1" applyBorder="1" applyAlignment="1">
      <alignment horizontal="center"/>
    </xf>
    <xf numFmtId="0" fontId="3" fillId="0" borderId="28" xfId="1" applyFont="1" applyFill="1" applyBorder="1" applyAlignment="1">
      <alignment horizontal="left"/>
    </xf>
    <xf numFmtId="3" fontId="5" fillId="0" borderId="28" xfId="1" applyNumberFormat="1" applyFont="1" applyFill="1" applyBorder="1" applyAlignment="1">
      <alignment horizontal="center"/>
    </xf>
    <xf numFmtId="166" fontId="3" fillId="0" borderId="28" xfId="1" applyNumberFormat="1" applyFont="1" applyFill="1" applyBorder="1" applyAlignment="1">
      <alignment horizontal="center"/>
    </xf>
    <xf numFmtId="3" fontId="13" fillId="0" borderId="28" xfId="1" applyNumberFormat="1" applyFont="1" applyFill="1" applyBorder="1" applyAlignment="1">
      <alignment horizontal="center"/>
    </xf>
    <xf numFmtId="10" fontId="5" fillId="0" borderId="28" xfId="1" applyNumberFormat="1" applyFont="1" applyFill="1" applyBorder="1" applyAlignment="1">
      <alignment horizontal="center"/>
    </xf>
    <xf numFmtId="168" fontId="5" fillId="0" borderId="28" xfId="2" applyNumberFormat="1" applyFont="1" applyFill="1" applyBorder="1" applyAlignment="1">
      <alignment horizontal="center"/>
    </xf>
    <xf numFmtId="168" fontId="5" fillId="0" borderId="28" xfId="1" applyNumberFormat="1" applyFont="1" applyFill="1" applyBorder="1" applyAlignment="1">
      <alignment horizontal="center"/>
    </xf>
    <xf numFmtId="168" fontId="5" fillId="3" borderId="28" xfId="1" applyNumberFormat="1" applyFont="1" applyFill="1" applyBorder="1" applyAlignment="1">
      <alignment horizontal="center"/>
    </xf>
    <xf numFmtId="168" fontId="5" fillId="0" borderId="28" xfId="1" applyNumberFormat="1" applyFont="1" applyBorder="1" applyAlignment="1">
      <alignment horizontal="center"/>
    </xf>
    <xf numFmtId="168" fontId="5" fillId="0" borderId="28" xfId="2" applyNumberFormat="1" applyFont="1" applyBorder="1" applyAlignment="1">
      <alignment horizontal="center"/>
    </xf>
    <xf numFmtId="10" fontId="5" fillId="0" borderId="28" xfId="3" applyNumberFormat="1" applyFont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0" fontId="3" fillId="2" borderId="30" xfId="1" applyFont="1" applyFill="1" applyBorder="1" applyAlignment="1">
      <alignment horizontal="center"/>
    </xf>
    <xf numFmtId="14" fontId="3" fillId="0" borderId="30" xfId="1" applyNumberFormat="1" applyFont="1" applyFill="1" applyBorder="1" applyAlignment="1">
      <alignment horizontal="center"/>
    </xf>
    <xf numFmtId="167" fontId="5" fillId="0" borderId="30" xfId="1" applyNumberFormat="1" applyFont="1" applyFill="1" applyBorder="1" applyAlignment="1">
      <alignment horizontal="center"/>
    </xf>
    <xf numFmtId="0" fontId="3" fillId="0" borderId="30" xfId="1" applyFont="1" applyFill="1" applyBorder="1" applyAlignment="1">
      <alignment horizontal="left"/>
    </xf>
    <xf numFmtId="3" fontId="5" fillId="0" borderId="30" xfId="1" applyNumberFormat="1" applyFont="1" applyFill="1" applyBorder="1" applyAlignment="1">
      <alignment horizontal="center"/>
    </xf>
    <xf numFmtId="166" fontId="3" fillId="0" borderId="30" xfId="1" applyNumberFormat="1" applyFont="1" applyFill="1" applyBorder="1" applyAlignment="1">
      <alignment horizontal="center"/>
    </xf>
    <xf numFmtId="3" fontId="13" fillId="0" borderId="30" xfId="1" applyNumberFormat="1" applyFont="1" applyFill="1" applyBorder="1" applyAlignment="1">
      <alignment horizontal="center"/>
    </xf>
    <xf numFmtId="10" fontId="5" fillId="0" borderId="30" xfId="1" applyNumberFormat="1" applyFont="1" applyFill="1" applyBorder="1" applyAlignment="1">
      <alignment horizontal="center"/>
    </xf>
    <xf numFmtId="168" fontId="5" fillId="0" borderId="30" xfId="2" applyNumberFormat="1" applyFont="1" applyFill="1" applyBorder="1" applyAlignment="1">
      <alignment horizontal="center"/>
    </xf>
    <xf numFmtId="168" fontId="5" fillId="0" borderId="30" xfId="1" applyNumberFormat="1" applyFont="1" applyFill="1" applyBorder="1" applyAlignment="1">
      <alignment horizontal="center"/>
    </xf>
    <xf numFmtId="168" fontId="5" fillId="3" borderId="30" xfId="1" applyNumberFormat="1" applyFont="1" applyFill="1" applyBorder="1" applyAlignment="1">
      <alignment horizontal="center"/>
    </xf>
    <xf numFmtId="168" fontId="5" fillId="0" borderId="30" xfId="1" applyNumberFormat="1" applyFont="1" applyBorder="1" applyAlignment="1">
      <alignment horizontal="center"/>
    </xf>
    <xf numFmtId="168" fontId="5" fillId="0" borderId="30" xfId="2" applyNumberFormat="1" applyFont="1" applyBorder="1" applyAlignment="1">
      <alignment horizontal="center"/>
    </xf>
    <xf numFmtId="10" fontId="5" fillId="0" borderId="30" xfId="3" applyNumberFormat="1" applyFont="1" applyBorder="1" applyAlignment="1">
      <alignment horizontal="center"/>
    </xf>
    <xf numFmtId="0" fontId="3" fillId="0" borderId="32" xfId="1" applyFont="1" applyFill="1" applyBorder="1" applyAlignment="1">
      <alignment horizontal="center"/>
    </xf>
    <xf numFmtId="0" fontId="3" fillId="2" borderId="32" xfId="1" applyFont="1" applyFill="1" applyBorder="1" applyAlignment="1">
      <alignment horizontal="center"/>
    </xf>
    <xf numFmtId="14" fontId="3" fillId="0" borderId="32" xfId="1" applyNumberFormat="1" applyFont="1" applyFill="1" applyBorder="1" applyAlignment="1">
      <alignment horizontal="center"/>
    </xf>
    <xf numFmtId="167" fontId="5" fillId="0" borderId="32" xfId="1" applyNumberFormat="1" applyFont="1" applyFill="1" applyBorder="1" applyAlignment="1">
      <alignment horizontal="center"/>
    </xf>
    <xf numFmtId="0" fontId="3" fillId="0" borderId="32" xfId="1" applyFont="1" applyFill="1" applyBorder="1" applyAlignment="1">
      <alignment horizontal="left"/>
    </xf>
    <xf numFmtId="3" fontId="5" fillId="0" borderId="32" xfId="1" applyNumberFormat="1" applyFont="1" applyFill="1" applyBorder="1" applyAlignment="1">
      <alignment horizontal="center"/>
    </xf>
    <xf numFmtId="166" fontId="3" fillId="0" borderId="32" xfId="1" applyNumberFormat="1" applyFont="1" applyFill="1" applyBorder="1" applyAlignment="1">
      <alignment horizontal="center"/>
    </xf>
    <xf numFmtId="3" fontId="13" fillId="0" borderId="32" xfId="1" applyNumberFormat="1" applyFont="1" applyFill="1" applyBorder="1" applyAlignment="1">
      <alignment horizontal="center"/>
    </xf>
    <xf numFmtId="10" fontId="5" fillId="0" borderId="32" xfId="1" applyNumberFormat="1" applyFont="1" applyFill="1" applyBorder="1" applyAlignment="1">
      <alignment horizontal="center"/>
    </xf>
    <xf numFmtId="168" fontId="5" fillId="0" borderId="32" xfId="2" applyNumberFormat="1" applyFont="1" applyFill="1" applyBorder="1" applyAlignment="1">
      <alignment horizontal="center"/>
    </xf>
    <xf numFmtId="168" fontId="5" fillId="0" borderId="32" xfId="1" applyNumberFormat="1" applyFont="1" applyFill="1" applyBorder="1" applyAlignment="1">
      <alignment horizontal="center"/>
    </xf>
    <xf numFmtId="168" fontId="5" fillId="3" borderId="32" xfId="1" applyNumberFormat="1" applyFont="1" applyFill="1" applyBorder="1" applyAlignment="1">
      <alignment horizontal="center"/>
    </xf>
    <xf numFmtId="168" fontId="5" fillId="0" borderId="32" xfId="1" applyNumberFormat="1" applyFont="1" applyBorder="1" applyAlignment="1">
      <alignment horizontal="center"/>
    </xf>
    <xf numFmtId="168" fontId="5" fillId="0" borderId="32" xfId="2" applyNumberFormat="1" applyFont="1" applyBorder="1" applyAlignment="1">
      <alignment horizontal="center"/>
    </xf>
    <xf numFmtId="10" fontId="5" fillId="0" borderId="32" xfId="3" applyNumberFormat="1" applyFont="1" applyBorder="1" applyAlignment="1">
      <alignment horizontal="center"/>
    </xf>
    <xf numFmtId="0" fontId="3" fillId="0" borderId="35" xfId="1" applyFont="1" applyFill="1" applyBorder="1" applyAlignment="1">
      <alignment horizontal="left"/>
    </xf>
    <xf numFmtId="0" fontId="3" fillId="0" borderId="35" xfId="1" applyFont="1" applyFill="1" applyBorder="1" applyAlignment="1">
      <alignment horizontal="center"/>
    </xf>
    <xf numFmtId="166" fontId="3" fillId="0" borderId="35" xfId="1" applyNumberFormat="1" applyFont="1" applyFill="1" applyBorder="1" applyAlignment="1">
      <alignment horizontal="center"/>
    </xf>
    <xf numFmtId="14" fontId="3" fillId="0" borderId="35" xfId="1" applyNumberFormat="1" applyFont="1" applyFill="1" applyBorder="1" applyAlignment="1">
      <alignment horizontal="center"/>
    </xf>
    <xf numFmtId="0" fontId="3" fillId="0" borderId="24" xfId="1" applyFont="1" applyFill="1" applyBorder="1" applyAlignment="1">
      <alignment horizontal="left"/>
    </xf>
    <xf numFmtId="0" fontId="3" fillId="0" borderId="24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14" fontId="3" fillId="0" borderId="24" xfId="1" applyNumberFormat="1" applyFont="1" applyFill="1" applyBorder="1" applyAlignment="1">
      <alignment horizontal="center"/>
    </xf>
    <xf numFmtId="167" fontId="5" fillId="0" borderId="24" xfId="1" applyNumberFormat="1" applyFont="1" applyFill="1" applyBorder="1" applyAlignment="1">
      <alignment horizontal="center"/>
    </xf>
    <xf numFmtId="3" fontId="5" fillId="0" borderId="24" xfId="1" applyNumberFormat="1" applyFont="1" applyFill="1" applyBorder="1" applyAlignment="1">
      <alignment horizontal="center"/>
    </xf>
    <xf numFmtId="166" fontId="3" fillId="0" borderId="24" xfId="1" applyNumberFormat="1" applyFont="1" applyFill="1" applyBorder="1" applyAlignment="1">
      <alignment horizontal="center"/>
    </xf>
    <xf numFmtId="3" fontId="13" fillId="0" borderId="24" xfId="1" applyNumberFormat="1" applyFont="1" applyFill="1" applyBorder="1" applyAlignment="1">
      <alignment horizontal="center"/>
    </xf>
    <xf numFmtId="10" fontId="5" fillId="0" borderId="24" xfId="1" applyNumberFormat="1" applyFont="1" applyFill="1" applyBorder="1" applyAlignment="1">
      <alignment horizontal="center"/>
    </xf>
    <xf numFmtId="168" fontId="5" fillId="0" borderId="24" xfId="2" applyNumberFormat="1" applyFont="1" applyFill="1" applyBorder="1" applyAlignment="1">
      <alignment horizontal="center"/>
    </xf>
    <xf numFmtId="168" fontId="5" fillId="0" borderId="24" xfId="1" applyNumberFormat="1" applyFont="1" applyFill="1" applyBorder="1" applyAlignment="1">
      <alignment horizontal="center"/>
    </xf>
    <xf numFmtId="168" fontId="5" fillId="3" borderId="24" xfId="1" applyNumberFormat="1" applyFont="1" applyFill="1" applyBorder="1" applyAlignment="1">
      <alignment horizontal="center"/>
    </xf>
    <xf numFmtId="168" fontId="5" fillId="0" borderId="24" xfId="1" applyNumberFormat="1" applyFont="1" applyBorder="1" applyAlignment="1">
      <alignment horizontal="center"/>
    </xf>
    <xf numFmtId="168" fontId="5" fillId="0" borderId="24" xfId="2" applyNumberFormat="1" applyFont="1" applyBorder="1" applyAlignment="1">
      <alignment horizontal="center"/>
    </xf>
    <xf numFmtId="10" fontId="5" fillId="0" borderId="24" xfId="3" applyNumberFormat="1" applyFont="1" applyBorder="1" applyAlignment="1">
      <alignment horizontal="center"/>
    </xf>
    <xf numFmtId="0" fontId="3" fillId="0" borderId="36" xfId="1" applyFont="1" applyFill="1" applyBorder="1" applyAlignment="1">
      <alignment horizontal="left"/>
    </xf>
    <xf numFmtId="0" fontId="3" fillId="0" borderId="36" xfId="1" applyFont="1" applyFill="1" applyBorder="1" applyAlignment="1">
      <alignment horizontal="center"/>
    </xf>
    <xf numFmtId="0" fontId="3" fillId="2" borderId="36" xfId="1" applyFont="1" applyFill="1" applyBorder="1" applyAlignment="1">
      <alignment horizontal="center"/>
    </xf>
    <xf numFmtId="14" fontId="3" fillId="0" borderId="36" xfId="1" applyNumberFormat="1" applyFont="1" applyFill="1" applyBorder="1" applyAlignment="1">
      <alignment horizontal="center"/>
    </xf>
    <xf numFmtId="167" fontId="5" fillId="0" borderId="36" xfId="1" applyNumberFormat="1" applyFont="1" applyFill="1" applyBorder="1" applyAlignment="1">
      <alignment horizontal="center"/>
    </xf>
    <xf numFmtId="3" fontId="5" fillId="0" borderId="36" xfId="1" applyNumberFormat="1" applyFont="1" applyFill="1" applyBorder="1" applyAlignment="1">
      <alignment horizontal="center"/>
    </xf>
    <xf numFmtId="166" fontId="3" fillId="0" borderId="36" xfId="1" applyNumberFormat="1" applyFont="1" applyFill="1" applyBorder="1" applyAlignment="1">
      <alignment horizontal="center"/>
    </xf>
    <xf numFmtId="3" fontId="13" fillId="0" borderId="36" xfId="1" applyNumberFormat="1" applyFont="1" applyFill="1" applyBorder="1" applyAlignment="1">
      <alignment horizontal="center"/>
    </xf>
    <xf numFmtId="10" fontId="5" fillId="0" borderId="36" xfId="1" applyNumberFormat="1" applyFont="1" applyFill="1" applyBorder="1" applyAlignment="1">
      <alignment horizontal="center"/>
    </xf>
    <xf numFmtId="168" fontId="5" fillId="0" borderId="36" xfId="2" applyNumberFormat="1" applyFont="1" applyFill="1" applyBorder="1" applyAlignment="1">
      <alignment horizontal="center"/>
    </xf>
    <xf numFmtId="168" fontId="5" fillId="0" borderId="36" xfId="1" applyNumberFormat="1" applyFont="1" applyFill="1" applyBorder="1" applyAlignment="1">
      <alignment horizontal="center"/>
    </xf>
    <xf numFmtId="168" fontId="5" fillId="3" borderId="36" xfId="1" applyNumberFormat="1" applyFont="1" applyFill="1" applyBorder="1" applyAlignment="1">
      <alignment horizontal="center"/>
    </xf>
    <xf numFmtId="168" fontId="5" fillId="0" borderId="36" xfId="1" applyNumberFormat="1" applyFont="1" applyBorder="1" applyAlignment="1">
      <alignment horizontal="center"/>
    </xf>
    <xf numFmtId="168" fontId="5" fillId="0" borderId="36" xfId="2" applyNumberFormat="1" applyFont="1" applyBorder="1" applyAlignment="1">
      <alignment horizontal="center"/>
    </xf>
    <xf numFmtId="10" fontId="5" fillId="0" borderId="36" xfId="3" applyNumberFormat="1" applyFont="1" applyBorder="1" applyAlignment="1">
      <alignment horizontal="center"/>
    </xf>
    <xf numFmtId="0" fontId="3" fillId="0" borderId="37" xfId="1" applyFont="1" applyFill="1" applyBorder="1" applyAlignment="1">
      <alignment horizontal="left"/>
    </xf>
    <xf numFmtId="0" fontId="3" fillId="0" borderId="38" xfId="1" applyFont="1" applyFill="1" applyBorder="1" applyAlignment="1">
      <alignment horizontal="center"/>
    </xf>
    <xf numFmtId="0" fontId="3" fillId="2" borderId="38" xfId="1" applyFont="1" applyFill="1" applyBorder="1" applyAlignment="1">
      <alignment horizontal="center"/>
    </xf>
    <xf numFmtId="14" fontId="3" fillId="0" borderId="37" xfId="1" applyNumberFormat="1" applyFont="1" applyFill="1" applyBorder="1" applyAlignment="1">
      <alignment horizontal="center"/>
    </xf>
    <xf numFmtId="167" fontId="5" fillId="0" borderId="38" xfId="1" applyNumberFormat="1" applyFont="1" applyFill="1" applyBorder="1" applyAlignment="1">
      <alignment horizontal="center"/>
    </xf>
    <xf numFmtId="3" fontId="5" fillId="0" borderId="38" xfId="1" applyNumberFormat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166" fontId="3" fillId="0" borderId="38" xfId="1" applyNumberFormat="1" applyFont="1" applyFill="1" applyBorder="1" applyAlignment="1">
      <alignment horizontal="center"/>
    </xf>
    <xf numFmtId="166" fontId="3" fillId="0" borderId="37" xfId="1" applyNumberFormat="1" applyFont="1" applyFill="1" applyBorder="1" applyAlignment="1">
      <alignment horizontal="center"/>
    </xf>
    <xf numFmtId="3" fontId="13" fillId="0" borderId="38" xfId="1" applyNumberFormat="1" applyFont="1" applyFill="1" applyBorder="1" applyAlignment="1">
      <alignment horizontal="center"/>
    </xf>
    <xf numFmtId="10" fontId="5" fillId="0" borderId="38" xfId="1" applyNumberFormat="1" applyFont="1" applyFill="1" applyBorder="1" applyAlignment="1">
      <alignment horizontal="center"/>
    </xf>
    <xf numFmtId="168" fontId="5" fillId="0" borderId="38" xfId="2" applyNumberFormat="1" applyFont="1" applyFill="1" applyBorder="1" applyAlignment="1">
      <alignment horizontal="center"/>
    </xf>
    <xf numFmtId="168" fontId="5" fillId="0" borderId="38" xfId="1" applyNumberFormat="1" applyFont="1" applyFill="1" applyBorder="1" applyAlignment="1">
      <alignment horizontal="center"/>
    </xf>
    <xf numFmtId="168" fontId="5" fillId="3" borderId="38" xfId="1" applyNumberFormat="1" applyFont="1" applyFill="1" applyBorder="1" applyAlignment="1">
      <alignment horizontal="center"/>
    </xf>
    <xf numFmtId="168" fontId="5" fillId="0" borderId="38" xfId="1" applyNumberFormat="1" applyFont="1" applyBorder="1" applyAlignment="1">
      <alignment horizontal="center"/>
    </xf>
    <xf numFmtId="168" fontId="5" fillId="0" borderId="38" xfId="2" applyNumberFormat="1" applyFont="1" applyBorder="1" applyAlignment="1">
      <alignment horizontal="center"/>
    </xf>
    <xf numFmtId="10" fontId="5" fillId="0" borderId="38" xfId="3" applyNumberFormat="1" applyFont="1" applyBorder="1" applyAlignment="1">
      <alignment horizontal="center"/>
    </xf>
    <xf numFmtId="0" fontId="3" fillId="0" borderId="39" xfId="1" applyFont="1" applyFill="1" applyBorder="1" applyAlignment="1">
      <alignment horizontal="left"/>
    </xf>
    <xf numFmtId="0" fontId="3" fillId="0" borderId="40" xfId="1" applyFont="1" applyFill="1" applyBorder="1" applyAlignment="1">
      <alignment horizontal="center"/>
    </xf>
    <xf numFmtId="0" fontId="3" fillId="2" borderId="40" xfId="1" applyFont="1" applyFill="1" applyBorder="1" applyAlignment="1">
      <alignment horizontal="center"/>
    </xf>
    <xf numFmtId="14" fontId="3" fillId="0" borderId="39" xfId="1" applyNumberFormat="1" applyFont="1" applyFill="1" applyBorder="1" applyAlignment="1">
      <alignment horizontal="center"/>
    </xf>
    <xf numFmtId="167" fontId="5" fillId="0" borderId="40" xfId="1" applyNumberFormat="1" applyFont="1" applyFill="1" applyBorder="1" applyAlignment="1">
      <alignment horizontal="center"/>
    </xf>
    <xf numFmtId="3" fontId="5" fillId="0" borderId="40" xfId="1" applyNumberFormat="1" applyFont="1" applyFill="1" applyBorder="1" applyAlignment="1">
      <alignment horizontal="center"/>
    </xf>
    <xf numFmtId="0" fontId="3" fillId="0" borderId="39" xfId="1" applyFont="1" applyFill="1" applyBorder="1" applyAlignment="1">
      <alignment horizontal="center"/>
    </xf>
    <xf numFmtId="166" fontId="3" fillId="0" borderId="40" xfId="1" applyNumberFormat="1" applyFont="1" applyFill="1" applyBorder="1" applyAlignment="1">
      <alignment horizontal="center"/>
    </xf>
    <xf numFmtId="166" fontId="3" fillId="0" borderId="39" xfId="1" applyNumberFormat="1" applyFont="1" applyFill="1" applyBorder="1" applyAlignment="1">
      <alignment horizontal="center"/>
    </xf>
    <xf numFmtId="3" fontId="13" fillId="0" borderId="40" xfId="1" applyNumberFormat="1" applyFont="1" applyFill="1" applyBorder="1" applyAlignment="1">
      <alignment horizontal="center"/>
    </xf>
    <xf numFmtId="10" fontId="5" fillId="0" borderId="40" xfId="1" applyNumberFormat="1" applyFont="1" applyFill="1" applyBorder="1" applyAlignment="1">
      <alignment horizontal="center"/>
    </xf>
    <xf numFmtId="168" fontId="5" fillId="0" borderId="40" xfId="2" applyNumberFormat="1" applyFont="1" applyFill="1" applyBorder="1" applyAlignment="1">
      <alignment horizontal="center"/>
    </xf>
    <xf numFmtId="168" fontId="5" fillId="0" borderId="40" xfId="1" applyNumberFormat="1" applyFont="1" applyFill="1" applyBorder="1" applyAlignment="1">
      <alignment horizontal="center"/>
    </xf>
    <xf numFmtId="168" fontId="5" fillId="3" borderId="40" xfId="1" applyNumberFormat="1" applyFont="1" applyFill="1" applyBorder="1" applyAlignment="1">
      <alignment horizontal="center"/>
    </xf>
    <xf numFmtId="168" fontId="5" fillId="0" borderId="40" xfId="1" applyNumberFormat="1" applyFont="1" applyBorder="1" applyAlignment="1">
      <alignment horizontal="center"/>
    </xf>
    <xf numFmtId="168" fontId="5" fillId="0" borderId="40" xfId="2" applyNumberFormat="1" applyFont="1" applyBorder="1" applyAlignment="1">
      <alignment horizontal="center"/>
    </xf>
    <xf numFmtId="10" fontId="5" fillId="0" borderId="40" xfId="3" applyNumberFormat="1" applyFont="1" applyBorder="1" applyAlignment="1">
      <alignment horizontal="center"/>
    </xf>
    <xf numFmtId="0" fontId="3" fillId="0" borderId="38" xfId="1" applyFont="1" applyFill="1" applyBorder="1" applyAlignment="1">
      <alignment horizontal="left"/>
    </xf>
    <xf numFmtId="0" fontId="3" fillId="0" borderId="40" xfId="1" applyFont="1" applyFill="1" applyBorder="1" applyAlignment="1">
      <alignment horizontal="left"/>
    </xf>
    <xf numFmtId="14" fontId="3" fillId="0" borderId="38" xfId="1" applyNumberFormat="1" applyFont="1" applyFill="1" applyBorder="1" applyAlignment="1">
      <alignment horizontal="center"/>
    </xf>
    <xf numFmtId="14" fontId="3" fillId="0" borderId="40" xfId="1" applyNumberFormat="1" applyFont="1" applyFill="1" applyBorder="1" applyAlignment="1">
      <alignment horizontal="center"/>
    </xf>
    <xf numFmtId="0" fontId="3" fillId="0" borderId="16" xfId="1" applyFont="1" applyFill="1" applyBorder="1" applyAlignment="1">
      <alignment horizontal="left"/>
    </xf>
    <xf numFmtId="0" fontId="3" fillId="0" borderId="41" xfId="1" applyFont="1" applyFill="1" applyBorder="1" applyAlignment="1">
      <alignment horizontal="center"/>
    </xf>
    <xf numFmtId="0" fontId="3" fillId="2" borderId="41" xfId="1" applyFont="1" applyFill="1" applyBorder="1" applyAlignment="1">
      <alignment horizontal="center"/>
    </xf>
    <xf numFmtId="14" fontId="3" fillId="0" borderId="16" xfId="1" applyNumberFormat="1" applyFont="1" applyFill="1" applyBorder="1" applyAlignment="1">
      <alignment horizontal="center"/>
    </xf>
    <xf numFmtId="14" fontId="3" fillId="0" borderId="41" xfId="1" applyNumberFormat="1" applyFont="1" applyFill="1" applyBorder="1" applyAlignment="1">
      <alignment horizontal="center"/>
    </xf>
    <xf numFmtId="167" fontId="5" fillId="0" borderId="41" xfId="1" applyNumberFormat="1" applyFont="1" applyFill="1" applyBorder="1" applyAlignment="1">
      <alignment horizontal="center"/>
    </xf>
    <xf numFmtId="3" fontId="5" fillId="0" borderId="41" xfId="1" applyNumberFormat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166" fontId="3" fillId="0" borderId="16" xfId="1" applyNumberFormat="1" applyFont="1" applyFill="1" applyBorder="1" applyAlignment="1">
      <alignment horizontal="center"/>
    </xf>
    <xf numFmtId="3" fontId="13" fillId="0" borderId="41" xfId="1" applyNumberFormat="1" applyFont="1" applyFill="1" applyBorder="1" applyAlignment="1">
      <alignment horizontal="center"/>
    </xf>
    <xf numFmtId="10" fontId="5" fillId="0" borderId="41" xfId="1" applyNumberFormat="1" applyFont="1" applyFill="1" applyBorder="1" applyAlignment="1">
      <alignment horizontal="center"/>
    </xf>
    <xf numFmtId="168" fontId="5" fillId="0" borderId="41" xfId="2" applyNumberFormat="1" applyFont="1" applyFill="1" applyBorder="1" applyAlignment="1">
      <alignment horizontal="center"/>
    </xf>
    <xf numFmtId="168" fontId="5" fillId="0" borderId="41" xfId="1" applyNumberFormat="1" applyFont="1" applyFill="1" applyBorder="1" applyAlignment="1">
      <alignment horizontal="center"/>
    </xf>
    <xf numFmtId="168" fontId="5" fillId="3" borderId="41" xfId="1" applyNumberFormat="1" applyFont="1" applyFill="1" applyBorder="1" applyAlignment="1">
      <alignment horizontal="center"/>
    </xf>
    <xf numFmtId="168" fontId="5" fillId="0" borderId="41" xfId="1" applyNumberFormat="1" applyFont="1" applyBorder="1" applyAlignment="1">
      <alignment horizontal="center"/>
    </xf>
    <xf numFmtId="168" fontId="5" fillId="0" borderId="41" xfId="2" applyNumberFormat="1" applyFont="1" applyBorder="1" applyAlignment="1">
      <alignment horizontal="center"/>
    </xf>
    <xf numFmtId="10" fontId="5" fillId="0" borderId="41" xfId="3" applyNumberFormat="1" applyFont="1" applyBorder="1" applyAlignment="1">
      <alignment horizontal="center"/>
    </xf>
    <xf numFmtId="0" fontId="3" fillId="0" borderId="42" xfId="1" applyFont="1" applyFill="1" applyBorder="1" applyAlignment="1">
      <alignment horizontal="left"/>
    </xf>
    <xf numFmtId="0" fontId="3" fillId="0" borderId="42" xfId="1" applyFont="1" applyFill="1" applyBorder="1" applyAlignment="1">
      <alignment horizontal="center"/>
    </xf>
    <xf numFmtId="0" fontId="3" fillId="2" borderId="42" xfId="1" applyFont="1" applyFill="1" applyBorder="1" applyAlignment="1">
      <alignment horizontal="center"/>
    </xf>
    <xf numFmtId="14" fontId="3" fillId="0" borderId="42" xfId="1" applyNumberFormat="1" applyFont="1" applyFill="1" applyBorder="1" applyAlignment="1">
      <alignment horizontal="center"/>
    </xf>
    <xf numFmtId="167" fontId="5" fillId="0" borderId="42" xfId="1" applyNumberFormat="1" applyFont="1" applyFill="1" applyBorder="1" applyAlignment="1">
      <alignment horizontal="center"/>
    </xf>
    <xf numFmtId="3" fontId="5" fillId="0" borderId="42" xfId="1" applyNumberFormat="1" applyFont="1" applyFill="1" applyBorder="1" applyAlignment="1">
      <alignment horizontal="center"/>
    </xf>
    <xf numFmtId="166" fontId="3" fillId="0" borderId="42" xfId="1" applyNumberFormat="1" applyFont="1" applyFill="1" applyBorder="1" applyAlignment="1">
      <alignment horizontal="center"/>
    </xf>
    <xf numFmtId="3" fontId="13" fillId="0" borderId="42" xfId="1" applyNumberFormat="1" applyFont="1" applyFill="1" applyBorder="1" applyAlignment="1">
      <alignment horizontal="center"/>
    </xf>
    <xf numFmtId="10" fontId="5" fillId="0" borderId="42" xfId="1" applyNumberFormat="1" applyFont="1" applyFill="1" applyBorder="1" applyAlignment="1">
      <alignment horizontal="center"/>
    </xf>
    <xf numFmtId="168" fontId="5" fillId="0" borderId="42" xfId="2" applyNumberFormat="1" applyFont="1" applyFill="1" applyBorder="1" applyAlignment="1">
      <alignment horizontal="center"/>
    </xf>
    <xf numFmtId="168" fontId="5" fillId="0" borderId="42" xfId="1" applyNumberFormat="1" applyFont="1" applyFill="1" applyBorder="1" applyAlignment="1">
      <alignment horizontal="center"/>
    </xf>
    <xf numFmtId="168" fontId="5" fillId="3" borderId="42" xfId="1" applyNumberFormat="1" applyFont="1" applyFill="1" applyBorder="1" applyAlignment="1">
      <alignment horizontal="center"/>
    </xf>
    <xf numFmtId="168" fontId="5" fillId="0" borderId="42" xfId="1" applyNumberFormat="1" applyFont="1" applyBorder="1" applyAlignment="1">
      <alignment horizontal="center"/>
    </xf>
    <xf numFmtId="168" fontId="5" fillId="0" borderId="42" xfId="2" applyNumberFormat="1" applyFont="1" applyBorder="1" applyAlignment="1">
      <alignment horizontal="center"/>
    </xf>
    <xf numFmtId="10" fontId="5" fillId="0" borderId="42" xfId="3" applyNumberFormat="1" applyFont="1" applyBorder="1" applyAlignment="1">
      <alignment horizontal="center"/>
    </xf>
    <xf numFmtId="0" fontId="3" fillId="2" borderId="39" xfId="1" applyFont="1" applyFill="1" applyBorder="1" applyAlignment="1">
      <alignment horizontal="center"/>
    </xf>
    <xf numFmtId="167" fontId="5" fillId="0" borderId="39" xfId="1" applyNumberFormat="1" applyFont="1" applyFill="1" applyBorder="1" applyAlignment="1">
      <alignment horizontal="center"/>
    </xf>
    <xf numFmtId="3" fontId="5" fillId="0" borderId="39" xfId="1" applyNumberFormat="1" applyFont="1" applyFill="1" applyBorder="1" applyAlignment="1">
      <alignment horizontal="center"/>
    </xf>
    <xf numFmtId="3" fontId="13" fillId="0" borderId="39" xfId="1" applyNumberFormat="1" applyFont="1" applyFill="1" applyBorder="1" applyAlignment="1">
      <alignment horizontal="center"/>
    </xf>
    <xf numFmtId="10" fontId="5" fillId="0" borderId="39" xfId="1" applyNumberFormat="1" applyFont="1" applyFill="1" applyBorder="1" applyAlignment="1">
      <alignment horizontal="center"/>
    </xf>
    <xf numFmtId="168" fontId="5" fillId="0" borderId="39" xfId="2" applyNumberFormat="1" applyFont="1" applyFill="1" applyBorder="1" applyAlignment="1">
      <alignment horizontal="center"/>
    </xf>
    <xf numFmtId="168" fontId="5" fillId="0" borderId="39" xfId="1" applyNumberFormat="1" applyFont="1" applyFill="1" applyBorder="1" applyAlignment="1">
      <alignment horizontal="center"/>
    </xf>
    <xf numFmtId="168" fontId="5" fillId="3" borderId="39" xfId="1" applyNumberFormat="1" applyFont="1" applyFill="1" applyBorder="1" applyAlignment="1">
      <alignment horizontal="center"/>
    </xf>
    <xf numFmtId="168" fontId="5" fillId="0" borderId="39" xfId="1" applyNumberFormat="1" applyFont="1" applyBorder="1" applyAlignment="1">
      <alignment horizontal="center"/>
    </xf>
    <xf numFmtId="168" fontId="5" fillId="0" borderId="39" xfId="2" applyNumberFormat="1" applyFont="1" applyBorder="1" applyAlignment="1">
      <alignment horizontal="center"/>
    </xf>
    <xf numFmtId="10" fontId="5" fillId="0" borderId="39" xfId="3" applyNumberFormat="1" applyFont="1" applyBorder="1" applyAlignment="1">
      <alignment horizontal="center"/>
    </xf>
    <xf numFmtId="3" fontId="0" fillId="0" borderId="0" xfId="0" applyNumberFormat="1"/>
    <xf numFmtId="0" fontId="3" fillId="0" borderId="44" xfId="1" applyFont="1" applyFill="1" applyBorder="1" applyAlignment="1">
      <alignment horizontal="center"/>
    </xf>
    <xf numFmtId="0" fontId="3" fillId="2" borderId="44" xfId="1" applyFont="1" applyFill="1" applyBorder="1" applyAlignment="1">
      <alignment horizontal="center"/>
    </xf>
    <xf numFmtId="14" fontId="3" fillId="0" borderId="44" xfId="1" applyNumberFormat="1" applyFont="1" applyFill="1" applyBorder="1" applyAlignment="1">
      <alignment horizontal="center"/>
    </xf>
    <xf numFmtId="167" fontId="5" fillId="0" borderId="44" xfId="1" applyNumberFormat="1" applyFont="1" applyFill="1" applyBorder="1" applyAlignment="1">
      <alignment horizontal="center"/>
    </xf>
    <xf numFmtId="0" fontId="3" fillId="0" borderId="44" xfId="1" applyFont="1" applyFill="1" applyBorder="1" applyAlignment="1">
      <alignment horizontal="left"/>
    </xf>
    <xf numFmtId="3" fontId="5" fillId="0" borderId="44" xfId="1" applyNumberFormat="1" applyFont="1" applyFill="1" applyBorder="1" applyAlignment="1">
      <alignment horizontal="center"/>
    </xf>
    <xf numFmtId="166" fontId="3" fillId="0" borderId="44" xfId="1" applyNumberFormat="1" applyFont="1" applyFill="1" applyBorder="1" applyAlignment="1">
      <alignment horizontal="center"/>
    </xf>
    <xf numFmtId="3" fontId="13" fillId="0" borderId="44" xfId="1" applyNumberFormat="1" applyFont="1" applyFill="1" applyBorder="1" applyAlignment="1">
      <alignment horizontal="center"/>
    </xf>
    <xf numFmtId="10" fontId="5" fillId="0" borderId="44" xfId="1" applyNumberFormat="1" applyFont="1" applyFill="1" applyBorder="1" applyAlignment="1">
      <alignment horizontal="center"/>
    </xf>
    <xf numFmtId="168" fontId="5" fillId="0" borderId="44" xfId="2" applyNumberFormat="1" applyFont="1" applyFill="1" applyBorder="1" applyAlignment="1">
      <alignment horizontal="center"/>
    </xf>
    <xf numFmtId="168" fontId="5" fillId="0" borderId="44" xfId="1" applyNumberFormat="1" applyFont="1" applyFill="1" applyBorder="1" applyAlignment="1">
      <alignment horizontal="center"/>
    </xf>
    <xf numFmtId="168" fontId="5" fillId="3" borderId="44" xfId="1" applyNumberFormat="1" applyFont="1" applyFill="1" applyBorder="1" applyAlignment="1">
      <alignment horizontal="center"/>
    </xf>
    <xf numFmtId="168" fontId="5" fillId="0" borderId="44" xfId="1" applyNumberFormat="1" applyFont="1" applyBorder="1" applyAlignment="1">
      <alignment horizontal="center"/>
    </xf>
    <xf numFmtId="168" fontId="5" fillId="0" borderId="44" xfId="2" applyNumberFormat="1" applyFont="1" applyBorder="1" applyAlignment="1">
      <alignment horizontal="center"/>
    </xf>
    <xf numFmtId="10" fontId="5" fillId="0" borderId="44" xfId="3" applyNumberFormat="1" applyFont="1" applyBorder="1" applyAlignment="1">
      <alignment horizontal="center"/>
    </xf>
    <xf numFmtId="0" fontId="3" fillId="7" borderId="27" xfId="1" applyFont="1" applyFill="1" applyBorder="1" applyAlignment="1">
      <alignment horizontal="left"/>
    </xf>
    <xf numFmtId="0" fontId="3" fillId="7" borderId="29" xfId="1" applyFont="1" applyFill="1" applyBorder="1" applyAlignment="1">
      <alignment horizontal="left"/>
    </xf>
    <xf numFmtId="0" fontId="3" fillId="7" borderId="31" xfId="1" applyFont="1" applyFill="1" applyBorder="1" applyAlignment="1">
      <alignment horizontal="left"/>
    </xf>
    <xf numFmtId="0" fontId="3" fillId="7" borderId="33" xfId="1" applyFont="1" applyFill="1" applyBorder="1" applyAlignment="1">
      <alignment horizontal="left"/>
    </xf>
    <xf numFmtId="0" fontId="3" fillId="7" borderId="34" xfId="1" applyFont="1" applyFill="1" applyBorder="1" applyAlignment="1">
      <alignment horizontal="left"/>
    </xf>
    <xf numFmtId="168" fontId="5" fillId="7" borderId="28" xfId="1" applyNumberFormat="1" applyFont="1" applyFill="1" applyBorder="1" applyAlignment="1">
      <alignment horizontal="center"/>
    </xf>
    <xf numFmtId="168" fontId="5" fillId="7" borderId="30" xfId="1" applyNumberFormat="1" applyFont="1" applyFill="1" applyBorder="1" applyAlignment="1">
      <alignment horizontal="center"/>
    </xf>
    <xf numFmtId="168" fontId="5" fillId="7" borderId="32" xfId="1" applyNumberFormat="1" applyFont="1" applyFill="1" applyBorder="1" applyAlignment="1">
      <alignment horizontal="center"/>
    </xf>
    <xf numFmtId="168" fontId="5" fillId="7" borderId="15" xfId="1" applyNumberFormat="1" applyFont="1" applyFill="1" applyBorder="1" applyAlignment="1">
      <alignment horizontal="center"/>
    </xf>
    <xf numFmtId="168" fontId="5" fillId="7" borderId="44" xfId="1" applyNumberFormat="1" applyFont="1" applyFill="1" applyBorder="1" applyAlignment="1">
      <alignment horizontal="center"/>
    </xf>
    <xf numFmtId="168" fontId="5" fillId="7" borderId="26" xfId="1" applyNumberFormat="1" applyFont="1" applyFill="1" applyBorder="1" applyAlignment="1">
      <alignment horizontal="center"/>
    </xf>
    <xf numFmtId="168" fontId="5" fillId="7" borderId="24" xfId="1" applyNumberFormat="1" applyFont="1" applyFill="1" applyBorder="1" applyAlignment="1">
      <alignment horizontal="center"/>
    </xf>
    <xf numFmtId="168" fontId="5" fillId="7" borderId="36" xfId="1" applyNumberFormat="1" applyFont="1" applyFill="1" applyBorder="1" applyAlignment="1">
      <alignment horizontal="center"/>
    </xf>
    <xf numFmtId="168" fontId="5" fillId="7" borderId="38" xfId="1" applyNumberFormat="1" applyFont="1" applyFill="1" applyBorder="1" applyAlignment="1">
      <alignment horizontal="center"/>
    </xf>
    <xf numFmtId="168" fontId="5" fillId="7" borderId="40" xfId="1" applyNumberFormat="1" applyFont="1" applyFill="1" applyBorder="1" applyAlignment="1">
      <alignment horizontal="center"/>
    </xf>
    <xf numFmtId="168" fontId="5" fillId="7" borderId="41" xfId="1" applyNumberFormat="1" applyFont="1" applyFill="1" applyBorder="1" applyAlignment="1">
      <alignment horizontal="center"/>
    </xf>
    <xf numFmtId="168" fontId="5" fillId="7" borderId="42" xfId="1" applyNumberFormat="1" applyFont="1" applyFill="1" applyBorder="1" applyAlignment="1">
      <alignment horizontal="center"/>
    </xf>
    <xf numFmtId="168" fontId="5" fillId="7" borderId="39" xfId="1" applyNumberFormat="1" applyFont="1" applyFill="1" applyBorder="1" applyAlignment="1">
      <alignment horizontal="center"/>
    </xf>
    <xf numFmtId="0" fontId="0" fillId="7" borderId="0" xfId="0" applyFill="1"/>
    <xf numFmtId="0" fontId="3" fillId="7" borderId="43" xfId="1" applyFont="1" applyFill="1" applyBorder="1" applyAlignment="1">
      <alignment horizontal="left"/>
    </xf>
    <xf numFmtId="0" fontId="3" fillId="7" borderId="24" xfId="1" applyFont="1" applyFill="1" applyBorder="1" applyAlignment="1">
      <alignment horizontal="left"/>
    </xf>
    <xf numFmtId="0" fontId="3" fillId="7" borderId="36" xfId="1" applyFont="1" applyFill="1" applyBorder="1" applyAlignment="1">
      <alignment horizontal="left"/>
    </xf>
    <xf numFmtId="0" fontId="3" fillId="7" borderId="37" xfId="1" applyFont="1" applyFill="1" applyBorder="1" applyAlignment="1">
      <alignment horizontal="left"/>
    </xf>
    <xf numFmtId="0" fontId="3" fillId="7" borderId="39" xfId="1" applyFont="1" applyFill="1" applyBorder="1" applyAlignment="1">
      <alignment horizontal="left"/>
    </xf>
    <xf numFmtId="0" fontId="3" fillId="7" borderId="38" xfId="1" applyFont="1" applyFill="1" applyBorder="1" applyAlignment="1">
      <alignment horizontal="left"/>
    </xf>
    <xf numFmtId="0" fontId="3" fillId="7" borderId="40" xfId="1" applyFont="1" applyFill="1" applyBorder="1" applyAlignment="1">
      <alignment horizontal="left"/>
    </xf>
    <xf numFmtId="0" fontId="3" fillId="7" borderId="16" xfId="1" applyFont="1" applyFill="1" applyBorder="1" applyAlignment="1">
      <alignment horizontal="left"/>
    </xf>
    <xf numFmtId="0" fontId="3" fillId="7" borderId="42" xfId="1" applyFont="1" applyFill="1" applyBorder="1" applyAlignment="1">
      <alignment horizontal="left"/>
    </xf>
    <xf numFmtId="9" fontId="0" fillId="0" borderId="0" xfId="0" applyNumberFormat="1" applyAlignment="1">
      <alignment horizontal="left" indent="2"/>
    </xf>
    <xf numFmtId="9" fontId="0" fillId="0" borderId="0" xfId="0" applyNumberFormat="1"/>
    <xf numFmtId="0" fontId="0" fillId="0" borderId="0" xfId="0" pivotButton="1"/>
    <xf numFmtId="3" fontId="0" fillId="0" borderId="0" xfId="0" applyNumberFormat="1" applyFont="1"/>
    <xf numFmtId="9" fontId="0" fillId="0" borderId="0" xfId="0" applyNumberFormat="1" applyFont="1"/>
    <xf numFmtId="0" fontId="0" fillId="0" borderId="0" xfId="0" applyFont="1" applyAlignment="1">
      <alignment horizontal="left"/>
    </xf>
    <xf numFmtId="164" fontId="11" fillId="0" borderId="45" xfId="2" applyFont="1" applyFill="1" applyBorder="1" applyAlignment="1">
      <alignment horizontal="center" wrapText="1"/>
    </xf>
    <xf numFmtId="0" fontId="14" fillId="6" borderId="0" xfId="1" applyFont="1" applyFill="1" applyBorder="1"/>
    <xf numFmtId="3" fontId="15" fillId="8" borderId="46" xfId="0" applyNumberFormat="1" applyFont="1" applyFill="1" applyBorder="1"/>
    <xf numFmtId="0" fontId="3" fillId="7" borderId="47" xfId="1" applyFont="1" applyFill="1" applyBorder="1" applyAlignment="1">
      <alignment horizontal="left"/>
    </xf>
    <xf numFmtId="0" fontId="3" fillId="0" borderId="47" xfId="1" applyFont="1" applyFill="1" applyBorder="1" applyAlignment="1">
      <alignment horizontal="center"/>
    </xf>
    <xf numFmtId="0" fontId="3" fillId="2" borderId="47" xfId="1" applyFont="1" applyFill="1" applyBorder="1" applyAlignment="1">
      <alignment horizontal="center"/>
    </xf>
    <xf numFmtId="14" fontId="3" fillId="0" borderId="47" xfId="1" applyNumberFormat="1" applyFont="1" applyFill="1" applyBorder="1" applyAlignment="1">
      <alignment horizontal="center"/>
    </xf>
    <xf numFmtId="167" fontId="5" fillId="0" borderId="47" xfId="1" applyNumberFormat="1" applyFont="1" applyFill="1" applyBorder="1" applyAlignment="1">
      <alignment horizontal="center"/>
    </xf>
    <xf numFmtId="0" fontId="3" fillId="0" borderId="47" xfId="1" applyFont="1" applyFill="1" applyBorder="1" applyAlignment="1">
      <alignment horizontal="left"/>
    </xf>
    <xf numFmtId="3" fontId="5" fillId="0" borderId="47" xfId="1" applyNumberFormat="1" applyFont="1" applyFill="1" applyBorder="1" applyAlignment="1">
      <alignment horizontal="center"/>
    </xf>
    <xf numFmtId="166" fontId="3" fillId="0" borderId="47" xfId="1" applyNumberFormat="1" applyFont="1" applyFill="1" applyBorder="1" applyAlignment="1">
      <alignment horizontal="center"/>
    </xf>
    <xf numFmtId="3" fontId="13" fillId="0" borderId="47" xfId="1" applyNumberFormat="1" applyFont="1" applyFill="1" applyBorder="1" applyAlignment="1">
      <alignment horizontal="center"/>
    </xf>
    <xf numFmtId="10" fontId="5" fillId="0" borderId="47" xfId="1" applyNumberFormat="1" applyFont="1" applyFill="1" applyBorder="1" applyAlignment="1">
      <alignment horizontal="center"/>
    </xf>
    <xf numFmtId="168" fontId="5" fillId="0" borderId="47" xfId="2" applyNumberFormat="1" applyFont="1" applyFill="1" applyBorder="1" applyAlignment="1">
      <alignment horizontal="center"/>
    </xf>
    <xf numFmtId="168" fontId="5" fillId="0" borderId="47" xfId="1" applyNumberFormat="1" applyFont="1" applyFill="1" applyBorder="1" applyAlignment="1">
      <alignment horizontal="center"/>
    </xf>
    <xf numFmtId="168" fontId="5" fillId="3" borderId="47" xfId="1" applyNumberFormat="1" applyFont="1" applyFill="1" applyBorder="1" applyAlignment="1">
      <alignment horizontal="center"/>
    </xf>
    <xf numFmtId="168" fontId="5" fillId="0" borderId="47" xfId="1" applyNumberFormat="1" applyFont="1" applyBorder="1" applyAlignment="1">
      <alignment horizontal="center"/>
    </xf>
    <xf numFmtId="168" fontId="5" fillId="7" borderId="47" xfId="1" applyNumberFormat="1" applyFont="1" applyFill="1" applyBorder="1" applyAlignment="1">
      <alignment horizontal="center"/>
    </xf>
    <xf numFmtId="168" fontId="5" fillId="0" borderId="47" xfId="2" applyNumberFormat="1" applyFont="1" applyBorder="1" applyAlignment="1">
      <alignment horizontal="center"/>
    </xf>
    <xf numFmtId="10" fontId="5" fillId="0" borderId="47" xfId="3" applyNumberFormat="1" applyFont="1" applyBorder="1" applyAlignment="1">
      <alignment horizontal="center"/>
    </xf>
    <xf numFmtId="10" fontId="5" fillId="0" borderId="48" xfId="3" applyNumberFormat="1" applyFont="1" applyBorder="1" applyAlignment="1">
      <alignment horizontal="center"/>
    </xf>
    <xf numFmtId="10" fontId="5" fillId="0" borderId="49" xfId="3" applyNumberFormat="1" applyFont="1" applyBorder="1" applyAlignment="1">
      <alignment horizontal="center"/>
    </xf>
    <xf numFmtId="0" fontId="3" fillId="2" borderId="35" xfId="1" applyFont="1" applyFill="1" applyBorder="1" applyAlignment="1">
      <alignment horizontal="center"/>
    </xf>
    <xf numFmtId="167" fontId="5" fillId="0" borderId="35" xfId="1" applyNumberFormat="1" applyFont="1" applyFill="1" applyBorder="1" applyAlignment="1">
      <alignment horizontal="center"/>
    </xf>
    <xf numFmtId="3" fontId="5" fillId="0" borderId="35" xfId="1" applyNumberFormat="1" applyFont="1" applyFill="1" applyBorder="1" applyAlignment="1">
      <alignment horizontal="center"/>
    </xf>
    <xf numFmtId="3" fontId="13" fillId="0" borderId="35" xfId="1" applyNumberFormat="1" applyFont="1" applyFill="1" applyBorder="1" applyAlignment="1">
      <alignment horizontal="center"/>
    </xf>
    <xf numFmtId="10" fontId="5" fillId="0" borderId="35" xfId="1" applyNumberFormat="1" applyFont="1" applyFill="1" applyBorder="1" applyAlignment="1">
      <alignment horizontal="center"/>
    </xf>
    <xf numFmtId="168" fontId="5" fillId="0" borderId="35" xfId="2" applyNumberFormat="1" applyFont="1" applyFill="1" applyBorder="1" applyAlignment="1">
      <alignment horizontal="center"/>
    </xf>
    <xf numFmtId="168" fontId="5" fillId="0" borderId="35" xfId="1" applyNumberFormat="1" applyFont="1" applyFill="1" applyBorder="1" applyAlignment="1">
      <alignment horizontal="center"/>
    </xf>
    <xf numFmtId="168" fontId="5" fillId="3" borderId="35" xfId="1" applyNumberFormat="1" applyFont="1" applyFill="1" applyBorder="1" applyAlignment="1">
      <alignment horizontal="center"/>
    </xf>
    <xf numFmtId="168" fontId="5" fillId="0" borderId="35" xfId="1" applyNumberFormat="1" applyFont="1" applyBorder="1" applyAlignment="1">
      <alignment horizontal="center"/>
    </xf>
    <xf numFmtId="168" fontId="5" fillId="7" borderId="35" xfId="1" applyNumberFormat="1" applyFont="1" applyFill="1" applyBorder="1" applyAlignment="1">
      <alignment horizontal="center"/>
    </xf>
    <xf numFmtId="168" fontId="5" fillId="0" borderId="35" xfId="2" applyNumberFormat="1" applyFont="1" applyBorder="1" applyAlignment="1">
      <alignment horizontal="center"/>
    </xf>
    <xf numFmtId="10" fontId="5" fillId="0" borderId="50" xfId="3" applyNumberFormat="1" applyFont="1" applyBorder="1" applyAlignment="1">
      <alignment horizontal="center"/>
    </xf>
    <xf numFmtId="10" fontId="5" fillId="0" borderId="51" xfId="3" applyNumberFormat="1" applyFont="1" applyBorder="1" applyAlignment="1">
      <alignment horizontal="center"/>
    </xf>
    <xf numFmtId="0" fontId="3" fillId="0" borderId="52" xfId="1" applyFont="1" applyFill="1" applyBorder="1" applyAlignment="1">
      <alignment horizontal="left"/>
    </xf>
    <xf numFmtId="0" fontId="0" fillId="0" borderId="9" xfId="0" applyBorder="1"/>
    <xf numFmtId="0" fontId="3" fillId="0" borderId="53" xfId="1" applyFont="1" applyFill="1" applyBorder="1" applyAlignment="1">
      <alignment horizontal="center"/>
    </xf>
    <xf numFmtId="168" fontId="5" fillId="3" borderId="53" xfId="1" applyNumberFormat="1" applyFont="1" applyFill="1" applyBorder="1" applyAlignment="1">
      <alignment horizontal="center"/>
    </xf>
    <xf numFmtId="0" fontId="3" fillId="0" borderId="27" xfId="1" applyFont="1" applyFill="1" applyBorder="1" applyAlignment="1">
      <alignment horizontal="left"/>
    </xf>
    <xf numFmtId="0" fontId="3" fillId="0" borderId="34" xfId="1" applyFont="1" applyFill="1" applyBorder="1" applyAlignment="1">
      <alignment horizontal="left"/>
    </xf>
    <xf numFmtId="0" fontId="3" fillId="0" borderId="33" xfId="1" applyFont="1" applyFill="1" applyBorder="1" applyAlignment="1">
      <alignment horizontal="left"/>
    </xf>
    <xf numFmtId="0" fontId="3" fillId="0" borderId="31" xfId="1" applyFont="1" applyFill="1" applyBorder="1" applyAlignment="1">
      <alignment horizontal="left"/>
    </xf>
    <xf numFmtId="0" fontId="3" fillId="0" borderId="54" xfId="1" applyFont="1" applyFill="1" applyBorder="1" applyAlignment="1">
      <alignment horizontal="left"/>
    </xf>
    <xf numFmtId="10" fontId="5" fillId="0" borderId="55" xfId="3" applyNumberFormat="1" applyFont="1" applyBorder="1" applyAlignment="1">
      <alignment horizontal="center"/>
    </xf>
    <xf numFmtId="166" fontId="3" fillId="4" borderId="35" xfId="1" applyNumberFormat="1" applyFont="1" applyFill="1" applyBorder="1" applyAlignment="1">
      <alignment horizontal="center"/>
    </xf>
    <xf numFmtId="0" fontId="3" fillId="0" borderId="56" xfId="1" applyFont="1" applyFill="1" applyBorder="1" applyAlignment="1">
      <alignment horizontal="left"/>
    </xf>
    <xf numFmtId="0" fontId="3" fillId="0" borderId="57" xfId="1" applyFont="1" applyFill="1" applyBorder="1" applyAlignment="1">
      <alignment horizontal="center"/>
    </xf>
    <xf numFmtId="0" fontId="3" fillId="2" borderId="57" xfId="1" applyFont="1" applyFill="1" applyBorder="1" applyAlignment="1">
      <alignment horizontal="center"/>
    </xf>
    <xf numFmtId="14" fontId="3" fillId="0" borderId="57" xfId="1" applyNumberFormat="1" applyFont="1" applyFill="1" applyBorder="1" applyAlignment="1">
      <alignment horizontal="center"/>
    </xf>
    <xf numFmtId="167" fontId="5" fillId="0" borderId="57" xfId="1" applyNumberFormat="1" applyFont="1" applyFill="1" applyBorder="1" applyAlignment="1">
      <alignment horizontal="center"/>
    </xf>
    <xf numFmtId="0" fontId="3" fillId="0" borderId="57" xfId="1" applyFont="1" applyFill="1" applyBorder="1" applyAlignment="1">
      <alignment horizontal="left"/>
    </xf>
    <xf numFmtId="3" fontId="5" fillId="0" borderId="57" xfId="1" applyNumberFormat="1" applyFont="1" applyFill="1" applyBorder="1" applyAlignment="1">
      <alignment horizontal="center"/>
    </xf>
    <xf numFmtId="166" fontId="3" fillId="0" borderId="57" xfId="1" applyNumberFormat="1" applyFont="1" applyFill="1" applyBorder="1" applyAlignment="1">
      <alignment horizontal="center"/>
    </xf>
    <xf numFmtId="3" fontId="13" fillId="0" borderId="57" xfId="1" applyNumberFormat="1" applyFont="1" applyFill="1" applyBorder="1" applyAlignment="1">
      <alignment horizontal="center"/>
    </xf>
    <xf numFmtId="10" fontId="5" fillId="0" borderId="57" xfId="1" applyNumberFormat="1" applyFont="1" applyFill="1" applyBorder="1" applyAlignment="1">
      <alignment horizontal="center"/>
    </xf>
    <xf numFmtId="168" fontId="5" fillId="0" borderId="57" xfId="2" applyNumberFormat="1" applyFont="1" applyFill="1" applyBorder="1" applyAlignment="1">
      <alignment horizontal="center"/>
    </xf>
    <xf numFmtId="168" fontId="5" fillId="0" borderId="57" xfId="1" applyNumberFormat="1" applyFont="1" applyFill="1" applyBorder="1" applyAlignment="1">
      <alignment horizontal="center"/>
    </xf>
    <xf numFmtId="168" fontId="5" fillId="3" borderId="57" xfId="1" applyNumberFormat="1" applyFont="1" applyFill="1" applyBorder="1" applyAlignment="1">
      <alignment horizontal="center"/>
    </xf>
    <xf numFmtId="168" fontId="5" fillId="0" borderId="57" xfId="1" applyNumberFormat="1" applyFont="1" applyBorder="1" applyAlignment="1">
      <alignment horizontal="center"/>
    </xf>
    <xf numFmtId="168" fontId="5" fillId="7" borderId="57" xfId="1" applyNumberFormat="1" applyFont="1" applyFill="1" applyBorder="1" applyAlignment="1">
      <alignment horizontal="center"/>
    </xf>
    <xf numFmtId="168" fontId="5" fillId="0" borderId="57" xfId="2" applyNumberFormat="1" applyFont="1" applyBorder="1" applyAlignment="1">
      <alignment horizontal="center"/>
    </xf>
    <xf numFmtId="10" fontId="5" fillId="0" borderId="58" xfId="3" applyNumberFormat="1" applyFont="1" applyBorder="1" applyAlignment="1">
      <alignment horizontal="center"/>
    </xf>
    <xf numFmtId="0" fontId="3" fillId="0" borderId="59" xfId="1" applyFont="1" applyFill="1" applyBorder="1" applyAlignment="1">
      <alignment horizontal="left"/>
    </xf>
    <xf numFmtId="10" fontId="5" fillId="0" borderId="60" xfId="3" applyNumberFormat="1" applyFont="1" applyBorder="1" applyAlignment="1">
      <alignment horizontal="center"/>
    </xf>
    <xf numFmtId="0" fontId="3" fillId="0" borderId="48" xfId="1" applyFont="1" applyFill="1" applyBorder="1" applyAlignment="1">
      <alignment horizontal="left"/>
    </xf>
    <xf numFmtId="0" fontId="3" fillId="0" borderId="49" xfId="1" applyFont="1" applyFill="1" applyBorder="1" applyAlignment="1">
      <alignment horizontal="left"/>
    </xf>
    <xf numFmtId="0" fontId="3" fillId="0" borderId="50" xfId="1" applyFont="1" applyFill="1" applyBorder="1" applyAlignment="1">
      <alignment horizontal="left"/>
    </xf>
    <xf numFmtId="0" fontId="3" fillId="9" borderId="32" xfId="1" applyFont="1" applyFill="1" applyBorder="1" applyAlignment="1">
      <alignment horizontal="left"/>
    </xf>
    <xf numFmtId="0" fontId="3" fillId="9" borderId="28" xfId="1" applyFont="1" applyFill="1" applyBorder="1" applyAlignment="1">
      <alignment horizontal="left"/>
    </xf>
    <xf numFmtId="0" fontId="3" fillId="9" borderId="26" xfId="1" applyFont="1" applyFill="1" applyBorder="1" applyAlignment="1">
      <alignment horizontal="left"/>
    </xf>
    <xf numFmtId="0" fontId="3" fillId="9" borderId="35" xfId="1" applyFont="1" applyFill="1" applyBorder="1" applyAlignment="1">
      <alignment horizontal="left"/>
    </xf>
    <xf numFmtId="0" fontId="3" fillId="9" borderId="27" xfId="1" applyFont="1" applyFill="1" applyBorder="1" applyAlignment="1">
      <alignment horizontal="left"/>
    </xf>
    <xf numFmtId="0" fontId="3" fillId="9" borderId="33" xfId="1" applyFont="1" applyFill="1" applyBorder="1" applyAlignment="1">
      <alignment horizontal="left"/>
    </xf>
    <xf numFmtId="0" fontId="3" fillId="9" borderId="34" xfId="1" applyFont="1" applyFill="1" applyBorder="1" applyAlignment="1">
      <alignment horizontal="left"/>
    </xf>
    <xf numFmtId="0" fontId="3" fillId="4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3" fillId="3" borderId="32" xfId="1" applyFont="1" applyFill="1" applyBorder="1" applyAlignment="1">
      <alignment horizontal="center"/>
    </xf>
    <xf numFmtId="14" fontId="3" fillId="7" borderId="32" xfId="1" applyNumberFormat="1" applyFont="1" applyFill="1" applyBorder="1" applyAlignment="1">
      <alignment horizontal="center"/>
    </xf>
    <xf numFmtId="167" fontId="5" fillId="7" borderId="32" xfId="1" applyNumberFormat="1" applyFont="1" applyFill="1" applyBorder="1" applyAlignment="1">
      <alignment horizontal="center"/>
    </xf>
    <xf numFmtId="0" fontId="3" fillId="7" borderId="32" xfId="1" applyFont="1" applyFill="1" applyBorder="1" applyAlignment="1">
      <alignment horizontal="left"/>
    </xf>
    <xf numFmtId="3" fontId="5" fillId="7" borderId="32" xfId="1" applyNumberFormat="1" applyFont="1" applyFill="1" applyBorder="1" applyAlignment="1">
      <alignment horizontal="center"/>
    </xf>
    <xf numFmtId="166" fontId="3" fillId="7" borderId="32" xfId="1" applyNumberFormat="1" applyFont="1" applyFill="1" applyBorder="1" applyAlignment="1">
      <alignment horizontal="center"/>
    </xf>
    <xf numFmtId="3" fontId="13" fillId="7" borderId="32" xfId="1" applyNumberFormat="1" applyFont="1" applyFill="1" applyBorder="1" applyAlignment="1">
      <alignment horizontal="center"/>
    </xf>
    <xf numFmtId="10" fontId="5" fillId="7" borderId="32" xfId="1" applyNumberFormat="1" applyFont="1" applyFill="1" applyBorder="1" applyAlignment="1">
      <alignment horizontal="center"/>
    </xf>
    <xf numFmtId="168" fontId="5" fillId="7" borderId="32" xfId="2" applyNumberFormat="1" applyFont="1" applyFill="1" applyBorder="1" applyAlignment="1">
      <alignment horizontal="center"/>
    </xf>
    <xf numFmtId="10" fontId="5" fillId="7" borderId="51" xfId="3" applyNumberFormat="1" applyFont="1" applyFill="1" applyBorder="1" applyAlignment="1">
      <alignment horizontal="center"/>
    </xf>
    <xf numFmtId="166" fontId="3" fillId="0" borderId="53" xfId="1" applyNumberFormat="1" applyFont="1" applyFill="1" applyBorder="1" applyAlignment="1">
      <alignment horizontal="center"/>
    </xf>
    <xf numFmtId="0" fontId="3" fillId="0" borderId="61" xfId="1" applyFont="1" applyFill="1" applyBorder="1" applyAlignment="1">
      <alignment horizontal="left"/>
    </xf>
    <xf numFmtId="0" fontId="3" fillId="2" borderId="53" xfId="1" applyFont="1" applyFill="1" applyBorder="1" applyAlignment="1">
      <alignment horizontal="center"/>
    </xf>
    <xf numFmtId="14" fontId="3" fillId="0" borderId="53" xfId="1" applyNumberFormat="1" applyFont="1" applyFill="1" applyBorder="1" applyAlignment="1">
      <alignment horizontal="center"/>
    </xf>
    <xf numFmtId="167" fontId="5" fillId="0" borderId="53" xfId="1" applyNumberFormat="1" applyFont="1" applyFill="1" applyBorder="1" applyAlignment="1">
      <alignment horizontal="center"/>
    </xf>
    <xf numFmtId="0" fontId="3" fillId="0" borderId="53" xfId="1" applyFont="1" applyFill="1" applyBorder="1" applyAlignment="1">
      <alignment horizontal="left"/>
    </xf>
    <xf numFmtId="3" fontId="5" fillId="0" borderId="53" xfId="1" applyNumberFormat="1" applyFont="1" applyFill="1" applyBorder="1" applyAlignment="1">
      <alignment horizontal="center"/>
    </xf>
    <xf numFmtId="3" fontId="13" fillId="0" borderId="53" xfId="1" applyNumberFormat="1" applyFont="1" applyFill="1" applyBorder="1" applyAlignment="1">
      <alignment horizontal="center"/>
    </xf>
    <xf numFmtId="10" fontId="5" fillId="0" borderId="53" xfId="1" applyNumberFormat="1" applyFont="1" applyFill="1" applyBorder="1" applyAlignment="1">
      <alignment horizontal="center"/>
    </xf>
    <xf numFmtId="168" fontId="5" fillId="0" borderId="53" xfId="2" applyNumberFormat="1" applyFont="1" applyFill="1" applyBorder="1" applyAlignment="1">
      <alignment horizontal="center"/>
    </xf>
    <xf numFmtId="168" fontId="5" fillId="0" borderId="53" xfId="1" applyNumberFormat="1" applyFont="1" applyFill="1" applyBorder="1" applyAlignment="1">
      <alignment horizontal="center"/>
    </xf>
    <xf numFmtId="168" fontId="5" fillId="0" borderId="53" xfId="1" applyNumberFormat="1" applyFont="1" applyBorder="1" applyAlignment="1">
      <alignment horizontal="center"/>
    </xf>
    <xf numFmtId="168" fontId="5" fillId="7" borderId="53" xfId="1" applyNumberFormat="1" applyFont="1" applyFill="1" applyBorder="1" applyAlignment="1">
      <alignment horizontal="center"/>
    </xf>
    <xf numFmtId="168" fontId="5" fillId="0" borderId="53" xfId="2" applyNumberFormat="1" applyFont="1" applyBorder="1" applyAlignment="1">
      <alignment horizontal="center"/>
    </xf>
    <xf numFmtId="10" fontId="5" fillId="0" borderId="62" xfId="3" applyNumberFormat="1" applyFont="1" applyBorder="1" applyAlignment="1">
      <alignment horizontal="center"/>
    </xf>
    <xf numFmtId="0" fontId="3" fillId="0" borderId="63" xfId="1" applyFont="1" applyFill="1" applyBorder="1" applyAlignment="1">
      <alignment horizontal="left"/>
    </xf>
    <xf numFmtId="168" fontId="5" fillId="3" borderId="25" xfId="1" applyNumberFormat="1" applyFont="1" applyFill="1" applyBorder="1" applyAlignment="1">
      <alignment horizontal="center"/>
    </xf>
    <xf numFmtId="168" fontId="5" fillId="7" borderId="25" xfId="1" applyNumberFormat="1" applyFont="1" applyFill="1" applyBorder="1" applyAlignment="1">
      <alignment horizontal="center"/>
    </xf>
    <xf numFmtId="10" fontId="5" fillId="0" borderId="64" xfId="3" applyNumberFormat="1" applyFont="1" applyBorder="1" applyAlignment="1">
      <alignment horizontal="center"/>
    </xf>
    <xf numFmtId="0" fontId="0" fillId="0" borderId="2" xfId="0" applyBorder="1"/>
    <xf numFmtId="0" fontId="0" fillId="0" borderId="12" xfId="0" applyBorder="1"/>
    <xf numFmtId="0" fontId="17" fillId="0" borderId="0" xfId="0" applyFont="1"/>
    <xf numFmtId="168" fontId="17" fillId="0" borderId="0" xfId="0" applyNumberFormat="1" applyFont="1"/>
    <xf numFmtId="0" fontId="17" fillId="0" borderId="2" xfId="0" applyFont="1" applyBorder="1"/>
    <xf numFmtId="0" fontId="17" fillId="0" borderId="12" xfId="0" applyFont="1" applyBorder="1"/>
    <xf numFmtId="168" fontId="0" fillId="7" borderId="0" xfId="0" applyNumberFormat="1" applyFill="1"/>
    <xf numFmtId="169" fontId="0" fillId="0" borderId="0" xfId="0" applyNumberFormat="1"/>
    <xf numFmtId="169" fontId="0" fillId="0" borderId="0" xfId="4" applyNumberFormat="1" applyFont="1"/>
    <xf numFmtId="169" fontId="0" fillId="0" borderId="0" xfId="0" pivotButton="1" applyNumberFormat="1"/>
    <xf numFmtId="169" fontId="0" fillId="0" borderId="0" xfId="0" applyNumberFormat="1" applyAlignment="1">
      <alignment horizontal="left"/>
    </xf>
    <xf numFmtId="0" fontId="6" fillId="0" borderId="25" xfId="1" applyFont="1" applyFill="1" applyBorder="1" applyAlignment="1">
      <alignment horizontal="center" wrapText="1"/>
    </xf>
    <xf numFmtId="3" fontId="12" fillId="0" borderId="25" xfId="1" applyNumberFormat="1" applyFont="1" applyFill="1" applyBorder="1" applyAlignment="1">
      <alignment horizontal="center" wrapText="1"/>
    </xf>
    <xf numFmtId="0" fontId="11" fillId="0" borderId="25" xfId="1" applyFont="1" applyFill="1" applyBorder="1" applyAlignment="1">
      <alignment horizontal="center" wrapText="1"/>
    </xf>
    <xf numFmtId="164" fontId="11" fillId="0" borderId="25" xfId="2" applyFont="1" applyFill="1" applyBorder="1" applyAlignment="1">
      <alignment horizontal="center" wrapText="1"/>
    </xf>
    <xf numFmtId="3" fontId="13" fillId="2" borderId="25" xfId="1" applyNumberFormat="1" applyFont="1" applyFill="1" applyBorder="1" applyAlignment="1">
      <alignment horizontal="center"/>
    </xf>
    <xf numFmtId="3" fontId="11" fillId="2" borderId="25" xfId="1" applyNumberFormat="1" applyFont="1" applyFill="1" applyBorder="1" applyAlignment="1">
      <alignment horizontal="center" wrapText="1"/>
    </xf>
    <xf numFmtId="3" fontId="11" fillId="0" borderId="25" xfId="1" applyNumberFormat="1" applyFont="1" applyFill="1" applyBorder="1" applyAlignment="1">
      <alignment horizontal="center" wrapText="1"/>
    </xf>
    <xf numFmtId="0" fontId="11" fillId="5" borderId="25" xfId="1" applyFont="1" applyFill="1" applyBorder="1" applyAlignment="1">
      <alignment horizontal="center" wrapText="1"/>
    </xf>
    <xf numFmtId="0" fontId="11" fillId="7" borderId="25" xfId="1" applyFont="1" applyFill="1" applyBorder="1" applyAlignment="1">
      <alignment horizontal="center" wrapText="1"/>
    </xf>
    <xf numFmtId="168" fontId="5" fillId="4" borderId="26" xfId="1" applyNumberFormat="1" applyFont="1" applyFill="1" applyBorder="1" applyAlignment="1">
      <alignment horizontal="center"/>
    </xf>
    <xf numFmtId="0" fontId="0" fillId="10" borderId="15" xfId="0" applyFill="1" applyBorder="1"/>
    <xf numFmtId="0" fontId="6" fillId="11" borderId="15" xfId="1" applyFont="1" applyFill="1" applyBorder="1" applyAlignment="1">
      <alignment horizontal="center" wrapText="1"/>
    </xf>
    <xf numFmtId="0" fontId="6" fillId="10" borderId="15" xfId="1" applyFont="1" applyFill="1" applyBorder="1" applyAlignment="1">
      <alignment horizontal="center" wrapText="1"/>
    </xf>
    <xf numFmtId="0" fontId="11" fillId="10" borderId="15" xfId="1" applyFont="1" applyFill="1" applyBorder="1" applyAlignment="1">
      <alignment horizontal="center" wrapText="1"/>
    </xf>
    <xf numFmtId="164" fontId="11" fillId="10" borderId="15" xfId="2" applyFont="1" applyFill="1" applyBorder="1" applyAlignment="1">
      <alignment horizontal="center" wrapText="1"/>
    </xf>
    <xf numFmtId="3" fontId="12" fillId="10" borderId="15" xfId="1" applyNumberFormat="1" applyFont="1" applyFill="1" applyBorder="1" applyAlignment="1">
      <alignment horizontal="center" wrapText="1"/>
    </xf>
    <xf numFmtId="166" fontId="3" fillId="10" borderId="15" xfId="1" applyNumberFormat="1" applyFont="1" applyFill="1" applyBorder="1" applyAlignment="1">
      <alignment horizontal="center"/>
    </xf>
    <xf numFmtId="3" fontId="13" fillId="11" borderId="15" xfId="1" applyNumberFormat="1" applyFont="1" applyFill="1" applyBorder="1" applyAlignment="1">
      <alignment horizontal="center"/>
    </xf>
    <xf numFmtId="3" fontId="11" fillId="11" borderId="15" xfId="1" applyNumberFormat="1" applyFont="1" applyFill="1" applyBorder="1" applyAlignment="1">
      <alignment horizontal="center" wrapText="1"/>
    </xf>
    <xf numFmtId="3" fontId="11" fillId="10" borderId="15" xfId="1" applyNumberFormat="1" applyFont="1" applyFill="1" applyBorder="1" applyAlignment="1">
      <alignment horizontal="center" wrapText="1"/>
    </xf>
    <xf numFmtId="0" fontId="11" fillId="11" borderId="15" xfId="1" applyFont="1" applyFill="1" applyBorder="1" applyAlignment="1">
      <alignment horizontal="center" wrapText="1"/>
    </xf>
    <xf numFmtId="0" fontId="17" fillId="10" borderId="15" xfId="0" applyFont="1" applyFill="1" applyBorder="1"/>
    <xf numFmtId="0" fontId="0" fillId="12" borderId="15" xfId="0" applyFill="1" applyBorder="1"/>
    <xf numFmtId="164" fontId="11" fillId="0" borderId="21" xfId="2" applyFont="1" applyFill="1" applyBorder="1" applyAlignment="1">
      <alignment horizontal="center" wrapText="1"/>
    </xf>
    <xf numFmtId="164" fontId="11" fillId="4" borderId="22" xfId="2" applyFont="1" applyFill="1" applyBorder="1" applyAlignment="1">
      <alignment horizontal="center" wrapText="1"/>
    </xf>
    <xf numFmtId="164" fontId="11" fillId="0" borderId="23" xfId="2" applyFont="1" applyFill="1" applyBorder="1" applyAlignment="1">
      <alignment horizontal="center" wrapText="1"/>
    </xf>
    <xf numFmtId="164" fontId="11" fillId="7" borderId="22" xfId="2" applyFont="1" applyFill="1" applyBorder="1" applyAlignment="1">
      <alignment horizontal="center" wrapText="1"/>
    </xf>
  </cellXfs>
  <cellStyles count="5">
    <cellStyle name="Comma" xfId="4" builtinId="3"/>
    <cellStyle name="Currency 3" xfId="2"/>
    <cellStyle name="Normal" xfId="0" builtinId="0"/>
    <cellStyle name="Normal 8" xfId="1"/>
    <cellStyle name="Percent 3" xfId="3"/>
  </cellStyles>
  <dxfs count="28">
    <dxf>
      <numFmt numFmtId="3" formatCode="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9" formatCode="_-* #,##0.00\ [$₺-41F]_-;\-* #,##0.00\ [$₺-41F]_-;_-* &quot;-&quot;??\ [$₺-41F]_-;_-@_-"/>
    </dxf>
    <dxf>
      <numFmt numFmtId="169" formatCode="_-* #,##0.00\ [$₺-41F]_-;\-* #,##0.00\ [$₺-41F]_-;_-* &quot;-&quot;??\ [$₺-41F]_-;_-@_-"/>
    </dxf>
    <dxf>
      <numFmt numFmtId="169" formatCode="_-* #,##0.00\ [$₺-41F]_-;\-* #,##0.00\ [$₺-41F]_-;_-* &quot;-&quot;??\ [$₺-41F]_-;_-@_-"/>
    </dxf>
    <dxf>
      <numFmt numFmtId="169" formatCode="_-* #,##0.00\ [$₺-41F]_-;\-* #,##0.00\ [$₺-41F]_-;_-* &quot;-&quot;??\ [$₺-41F]_-;_-@_-"/>
    </dxf>
    <dxf>
      <numFmt numFmtId="169" formatCode="_-* #,##0.00\ [$₺-41F]_-;\-* #,##0.00\ [$₺-41F]_-;_-* &quot;-&quot;??\ [$₺-41F]_-;_-@_-"/>
    </dxf>
    <dxf>
      <numFmt numFmtId="169" formatCode="_-* #,##0.00\ [$₺-41F]_-;\-* #,##0.00\ [$₺-41F]_-;_-* &quot;-&quot;??\ [$₺-41F]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racker_2016_3_4_S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Tracker_2016_3_4_S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30.499544791666" createdVersion="5" refreshedVersion="5" minRefreshableVersion="3" recordCount="1170">
  <cacheSource type="worksheet">
    <worksheetSource ref="B6:AJ1176" sheet="campaign Tracker" r:id="rId2"/>
  </cacheSource>
  <cacheFields count="40">
    <cacheField name="Campaign ID" numFmtId="0">
      <sharedItems/>
    </cacheField>
    <cacheField name="Year" numFmtId="0">
      <sharedItems containsSemiMixedTypes="0" containsString="0" containsNumber="1" containsInteger="1" minValue="2016" maxValue="2016" count="1">
        <n v="2016"/>
      </sharedItems>
    </cacheField>
    <cacheField name="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rder Period" numFmtId="0">
      <sharedItems/>
    </cacheField>
    <cacheField name="Start" numFmtId="14">
      <sharedItems containsSemiMixedTypes="0" containsNonDate="0" containsDate="1" containsString="0" minDate="2016-01-01T00:00:00" maxDate="2016-06-01T00:00:00"/>
    </cacheField>
    <cacheField name="End" numFmtId="14">
      <sharedItems containsSemiMixedTypes="0" containsNonDate="0" containsDate="1" containsString="0" minDate="2016-01-01T00:00:00" maxDate="2016-06-01T00:00:00"/>
    </cacheField>
    <cacheField name="Remaining Days" numFmtId="167">
      <sharedItems containsSemiMixedTypes="0" containsString="0" containsNumber="1" containsInteger="1" minValue="0" maxValue="0"/>
    </cacheField>
    <cacheField name="Agency" numFmtId="0">
      <sharedItems count="4">
        <s v="MC"/>
        <s v="MEC"/>
        <s v="MS"/>
        <s v="MX"/>
      </sharedItems>
    </cacheField>
    <cacheField name="Client" numFmtId="0">
      <sharedItems count="65">
        <s v="GSK"/>
        <s v="IKEA"/>
        <s v="ELCA KOZMETIK"/>
        <s v="KFC"/>
        <s v="KARCHER"/>
        <s v="AVIVASA"/>
        <s v="TEKNOSA"/>
        <s v="BAYER"/>
        <s v="BRIDGESTONE"/>
        <s v="AKBANK"/>
        <s v="BIMEKS"/>
        <s v="REDBULL"/>
        <s v="CLINIQUE"/>
        <s v="HESKABLO"/>
        <s v="VODAFONE"/>
        <s v="Zer"/>
        <s v="LAV"/>
        <s v="DANONE"/>
        <s v="LASSA"/>
        <s v="VESTEL"/>
        <s v="SAXOBANK"/>
        <s v="DOGUSCAY"/>
        <s v="LITTLE CEASERS"/>
        <s v="HUAWEI"/>
        <s v="ARZUM"/>
        <s v="ALTINBAS"/>
        <s v="HOPI"/>
        <s v="XEROX"/>
        <s v="NIKE"/>
        <s v="BOYDAK"/>
        <s v="PANDORA"/>
        <s v="ONE"/>
        <s v="ZORLU Elektrik"/>
        <s v="TADIM"/>
        <s v="AVON"/>
        <s v="BURGAN BANK"/>
        <s v="KKB"/>
        <s v="ZORLU PSM"/>
        <s v="BEYMEN"/>
        <s v="BIMSA"/>
        <s v="DOGUS"/>
        <s v="RENAULT"/>
        <s v="GRATIS"/>
        <s v="IBM"/>
        <s v="MICHELIN"/>
        <s v="One Digital"/>
        <s v="TORKU "/>
        <s v="IZOCAM"/>
        <s v="SOLEN"/>
        <s v="BRISA"/>
        <s v="VISA"/>
        <s v="MAVI"/>
        <s v="SHELL"/>
        <s v="CANBEBE"/>
        <s v="MARSHALL"/>
        <s v="ZORLU CENTER"/>
        <s v="ATASAY"/>
        <s v="OZMO"/>
        <s v="PIERRE CARDIN"/>
        <s v="TFKB"/>
        <s v="SAXO CAPITAL"/>
        <s v="ELCA KOZMETİK"/>
        <s v="CARREFOURSA"/>
        <s v="TMC"/>
        <s v="KAPLANKAYA"/>
      </sharedItems>
    </cacheField>
    <cacheField name="Campaign" numFmtId="0">
      <sharedItems containsBlank="1"/>
    </cacheField>
    <cacheField name="Campaign Status" numFmtId="3">
      <sharedItems/>
    </cacheField>
    <cacheField name="Publisher" numFmtId="0">
      <sharedItems/>
    </cacheField>
    <cacheField name="Web Site" numFmtId="0">
      <sharedItems/>
    </cacheField>
    <cacheField name="Product" numFmtId="0">
      <sharedItems/>
    </cacheField>
    <cacheField name="Pricing Model" numFmtId="0">
      <sharedItems/>
    </cacheField>
    <cacheField name="Category" numFmtId="0">
      <sharedItems/>
    </cacheField>
    <cacheField name="Format" numFmtId="0">
      <sharedItems/>
    </cacheField>
    <cacheField name="Unit Price" numFmtId="166">
      <sharedItems containsString="0" containsBlank="1" containsNumber="1" minValue="0" maxValue="5"/>
    </cacheField>
    <cacheField name="Client Cost" numFmtId="166">
      <sharedItems containsString="0" containsBlank="1" containsNumber="1" minValue="0" maxValue="100"/>
    </cacheField>
    <cacheField name="Ordered Imps/Views" numFmtId="3">
      <sharedItems containsBlank="1" containsMixedTypes="1" containsNumber="1" containsInteger="1" minValue="0" maxValue="6000000"/>
    </cacheField>
    <cacheField name="Delivered Imps/Views" numFmtId="3">
      <sharedItems containsString="0" containsBlank="1" containsNumber="1" containsInteger="1" minValue="0" maxValue="18617595"/>
    </cacheField>
    <cacheField name="Remaining  From Camp. Orders" numFmtId="3">
      <sharedItems containsMixedTypes="1" containsNumber="1" containsInteger="1" minValue="0" maxValue="2960667"/>
    </cacheField>
    <cacheField name="IO Realised Imps" numFmtId="3">
      <sharedItems containsSemiMixedTypes="0" containsString="0" containsNumber="1" containsInteger="1" minValue="0" maxValue="18617595"/>
    </cacheField>
    <cacheField name="clicks" numFmtId="3">
      <sharedItems containsString="0" containsBlank="1" containsNumber="1" containsInteger="1" minValue="0" maxValue="103590"/>
    </cacheField>
    <cacheField name="ctr" numFmtId="10">
      <sharedItems containsMixedTypes="1" containsNumber="1" minValue="0" maxValue="1"/>
    </cacheField>
    <cacheField name="cpc" numFmtId="168">
      <sharedItems containsMixedTypes="1" containsNumber="1" minValue="0" maxValue="804.44444444444446"/>
    </cacheField>
    <cacheField name="Publisher Order" numFmtId="168">
      <sharedItems containsMixedTypes="1" containsNumber="1" minValue="0" maxValue="37500"/>
    </cacheField>
    <cacheField name="Publisher Final Costs" numFmtId="168">
      <sharedItems containsSemiMixedTypes="0" containsString="0" containsNumber="1" minValue="0" maxValue="22200"/>
    </cacheField>
    <cacheField name="Publisher Balance" numFmtId="168">
      <sharedItems containsMixedTypes="1" containsNumber="1" minValue="-33750" maxValue="19980"/>
    </cacheField>
    <cacheField name="Client Order" numFmtId="168">
      <sharedItems containsMixedTypes="1" containsNumber="1" minValue="0" maxValue="36000"/>
    </cacheField>
    <cacheField name="Client Final Costs" numFmtId="168">
      <sharedItems containsString="0" containsBlank="1" containsNumber="1" minValue="0" maxValue="36000"/>
    </cacheField>
    <cacheField name="Client Balance" numFmtId="168">
      <sharedItems containsMixedTypes="1" containsNumber="1" minValue="-18563" maxValue="29970"/>
    </cacheField>
    <cacheField name="Appnexus Adserver Cost" numFmtId="168">
      <sharedItems containsSemiMixedTypes="0" containsString="0" containsNumber="1" containsInteger="1" minValue="0" maxValue="0"/>
    </cacheField>
    <cacheField name="Revenue Total (CC-PFC-AN ADserver)" numFmtId="168">
      <sharedItems containsSemiMixedTypes="0" containsString="0" containsNumber="1" minValue="-13500" maxValue="13800"/>
    </cacheField>
    <cacheField name="Revenue Total (CC-PFC) %" numFmtId="10">
      <sharedItems containsMixedTypes="1" containsNumber="1" minValue="-229.76923076923077" maxValue="1"/>
    </cacheField>
    <cacheField name="Gross Revenue" numFmtId="0" formula="'Client Final Costs'-'Publisher Final Costs'-'Appnexus Adserver Cost'" databaseField="0"/>
    <cacheField name="Gross Revenue (85%)" numFmtId="0" formula="'Gross Revenue'*85%" databaseField="0"/>
    <cacheField name="Xaxis Share (15%)" numFmtId="0" formula="'Gross Revenue'-'Gross Revenue (85%)'" databaseField="0"/>
    <cacheField name="Gross Margin %" numFmtId="0" formula="'Gross Revenue'/'Client Final Costs'" databaseField="0"/>
    <cacheField name="Total cost" numFmtId="0" formula="'Publisher Final Costs'+'Appnexus Adserver C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30.499545023151" createdVersion="5" refreshedVersion="5" minRefreshableVersion="3" recordCount="648">
  <cacheSource type="worksheet">
    <worksheetSource ref="B6:AJ654" sheet="campaign Tracker" r:id="rId2"/>
  </cacheSource>
  <cacheFields count="35">
    <cacheField name="Campaign ID" numFmtId="0">
      <sharedItems/>
    </cacheField>
    <cacheField name="Year" numFmtId="0">
      <sharedItems containsSemiMixedTypes="0" containsString="0" containsNumber="1" containsInteger="1" minValue="2016" maxValue="2016"/>
    </cacheField>
    <cacheField name="Mon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Order Period" numFmtId="0">
      <sharedItems/>
    </cacheField>
    <cacheField name="Start" numFmtId="14">
      <sharedItems containsSemiMixedTypes="0" containsNonDate="0" containsDate="1" containsString="0" minDate="2016-01-01T00:00:00" maxDate="2016-04-02T00:00:00"/>
    </cacheField>
    <cacheField name="End" numFmtId="14">
      <sharedItems containsSemiMixedTypes="0" containsNonDate="0" containsDate="1" containsString="0" minDate="2016-01-01T00:00:00" maxDate="2016-04-16T00:00:00"/>
    </cacheField>
    <cacheField name="Remaining Days" numFmtId="167">
      <sharedItems containsSemiMixedTypes="0" containsString="0" containsNumber="1" containsInteger="1" minValue="0" maxValue="0"/>
    </cacheField>
    <cacheField name="Agency" numFmtId="0">
      <sharedItems/>
    </cacheField>
    <cacheField name="Client" numFmtId="0">
      <sharedItems count="46">
        <s v="GSK"/>
        <s v="IKEA"/>
        <s v="ELCA KOZMETIK"/>
        <s v="KFC"/>
        <s v="KARCHER"/>
        <s v="AVIVASA"/>
        <s v="TEKNOSA"/>
        <s v="BAYER"/>
        <s v="BRIDGESTONE"/>
        <s v="AKBANK"/>
        <s v="BIMEKS"/>
        <s v="REDBULL"/>
        <s v="CLINIQUE"/>
        <s v="HESKABLO"/>
        <s v="VODAFONE"/>
        <s v="Zer"/>
        <s v="LAV"/>
        <s v="DANONE"/>
        <s v="LASSA"/>
        <s v="VESTEL"/>
        <s v="SAXOBANK"/>
        <s v="DOGUSCAY"/>
        <s v="LITTLE CEASERS"/>
        <s v="HUAWEI"/>
        <s v="ARZUM"/>
        <s v="ALTINBAS"/>
        <s v="HOPI"/>
        <s v="XEROX"/>
        <s v="NIKE"/>
        <s v="BOYDAK"/>
        <s v="PANDORA"/>
        <s v="ONE"/>
        <s v="ZORLU Elektrik"/>
        <s v="TADIM"/>
        <s v="AVON"/>
        <s v="BURGAN BANK"/>
        <s v="KKB"/>
        <s v="ZORLU PSM"/>
        <s v="BEYMEN"/>
        <s v="BIMSA"/>
        <s v="DOGUS"/>
        <s v="RENAULT"/>
        <s v="GRATIS"/>
        <s v="IBM"/>
        <s v="MICHELIN"/>
        <s v="One Digital"/>
      </sharedItems>
    </cacheField>
    <cacheField name="Campaign" numFmtId="0">
      <sharedItems/>
    </cacheField>
    <cacheField name="Campaign Status" numFmtId="3">
      <sharedItems/>
    </cacheField>
    <cacheField name="Publisher" numFmtId="0">
      <sharedItems/>
    </cacheField>
    <cacheField name="Web Site" numFmtId="0">
      <sharedItems/>
    </cacheField>
    <cacheField name="Product" numFmtId="0">
      <sharedItems/>
    </cacheField>
    <cacheField name="Pricing Model" numFmtId="0">
      <sharedItems/>
    </cacheField>
    <cacheField name="Category" numFmtId="0">
      <sharedItems/>
    </cacheField>
    <cacheField name="Format" numFmtId="0">
      <sharedItems/>
    </cacheField>
    <cacheField name="Unit Price" numFmtId="166">
      <sharedItems containsString="0" containsBlank="1" containsNumber="1" minValue="0" maxValue="5"/>
    </cacheField>
    <cacheField name="Client Cost" numFmtId="166">
      <sharedItems containsString="0" containsBlank="1" containsNumber="1" minValue="0" maxValue="100"/>
    </cacheField>
    <cacheField name="Ordered Imps/Views" numFmtId="3">
      <sharedItems containsMixedTypes="1" containsNumber="1" containsInteger="1" minValue="722" maxValue="6000000"/>
    </cacheField>
    <cacheField name="Delivered Imps/Views" numFmtId="3">
      <sharedItems containsString="0" containsBlank="1" containsNumber="1" containsInteger="1" minValue="0" maxValue="18617595"/>
    </cacheField>
    <cacheField name="Remaining  From Camp. Orders" numFmtId="3">
      <sharedItems containsMixedTypes="1" containsNumber="1" containsInteger="1" minValue="0" maxValue="2487622"/>
    </cacheField>
    <cacheField name="IO Realised Imps" numFmtId="3">
      <sharedItems containsSemiMixedTypes="0" containsString="0" containsNumber="1" containsInteger="1" minValue="0" maxValue="18617595"/>
    </cacheField>
    <cacheField name="clicks" numFmtId="3">
      <sharedItems containsString="0" containsBlank="1" containsNumber="1" containsInteger="1" minValue="0" maxValue="52914"/>
    </cacheField>
    <cacheField name="ctr" numFmtId="10">
      <sharedItems containsMixedTypes="1" containsNumber="1" minValue="0" maxValue="1"/>
    </cacheField>
    <cacheField name="cpc" numFmtId="168">
      <sharedItems containsMixedTypes="1" containsNumber="1" minValue="0" maxValue="804.44444444444446"/>
    </cacheField>
    <cacheField name="Publisher Order" numFmtId="168">
      <sharedItems containsMixedTypes="1" containsNumber="1" minValue="0" maxValue="14000.000000000002"/>
    </cacheField>
    <cacheField name="Publisher Final Costs" numFmtId="168">
      <sharedItems containsSemiMixedTypes="0" containsString="0" containsNumber="1" minValue="0" maxValue="14000.000000000002"/>
    </cacheField>
    <cacheField name="Publisher Balance" numFmtId="168">
      <sharedItems containsMixedTypes="1" containsNumber="1" minValue="-13009.962" maxValue="13486.5"/>
    </cacheField>
    <cacheField name="Client Order" numFmtId="168">
      <sharedItems containsMixedTypes="1" containsNumber="1" minValue="0" maxValue="24000"/>
    </cacheField>
    <cacheField name="Client Final Costs" numFmtId="168">
      <sharedItems containsSemiMixedTypes="0" containsString="0" containsNumber="1" minValue="0" maxValue="24000"/>
    </cacheField>
    <cacheField name="Client Balance" numFmtId="168">
      <sharedItems containsMixedTypes="1" containsNumber="1" minValue="-18563" maxValue="14985"/>
    </cacheField>
    <cacheField name="Appnexus Adserver Cost" numFmtId="168">
      <sharedItems containsSemiMixedTypes="0" containsString="0" containsNumber="1" containsInteger="1" minValue="0" maxValue="0"/>
    </cacheField>
    <cacheField name="Revenue Total (CC-PFC-AN ADserver)" numFmtId="168">
      <sharedItems containsSemiMixedTypes="0" containsString="0" containsNumber="1" minValue="-13500" maxValue="9999.9999999999982"/>
    </cacheField>
    <cacheField name="Revenue Total (CC-PFC) %" numFmtId="10">
      <sharedItems containsMixedTypes="1" containsNumber="1" minValue="-229.7692307692307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0">
  <r>
    <s v="GSK0116_Sensodyne_Hypernova_interest_Bonddigital_MC"/>
    <x v="0"/>
    <x v="0"/>
    <s v="Q1"/>
    <d v="2016-01-01T00:00:00"/>
    <d v="2016-01-14T00:00:00"/>
    <n v="0"/>
    <x v="0"/>
    <x v="0"/>
    <s v="GSK0116_Sensodyne_Hypernova_interest_MC"/>
    <s v="Completed"/>
    <s v="Bond Digital"/>
    <s v="RON"/>
    <s v="Xaxis Display Plus"/>
    <s v="cpm"/>
    <s v="Selected Sites"/>
    <s v="Ad Bundles"/>
    <n v="0.5"/>
    <n v="1"/>
    <n v="2500000"/>
    <n v="1875000"/>
    <n v="625000"/>
    <n v="1875000"/>
    <m/>
    <n v="0"/>
    <e v="#DIV/0!"/>
    <n v="1250"/>
    <n v="937.5"/>
    <n v="-312.5"/>
    <n v="2500"/>
    <n v="1875"/>
    <n v="-625"/>
    <n v="0"/>
    <n v="937.5"/>
    <n v="0.5"/>
  </r>
  <r>
    <s v="GSK0116_Sensodyne_Hypernova_interest_Digitalm_MC"/>
    <x v="0"/>
    <x v="0"/>
    <s v="Q1"/>
    <d v="2016-01-01T00:00:00"/>
    <d v="2016-01-14T00:00:00"/>
    <n v="0"/>
    <x v="0"/>
    <x v="0"/>
    <s v="GSK0116_Sensodyne_Hypernova_interest_MC"/>
    <s v="Completed"/>
    <s v="Digitalm"/>
    <s v="RON"/>
    <s v="Xaxis Display Plus"/>
    <s v="cpm"/>
    <s v="Selected Sites"/>
    <s v="Ad Bundles"/>
    <n v="0.2"/>
    <n v="1"/>
    <n v="3000000"/>
    <n v="691322"/>
    <n v="2308678"/>
    <n v="691322"/>
    <m/>
    <n v="0"/>
    <e v="#DIV/0!"/>
    <n v="600"/>
    <n v="138.26439999999999"/>
    <n v="-461.73559999999998"/>
    <n v="3000"/>
    <n v="691.322"/>
    <n v="-2308.6779999999999"/>
    <n v="0"/>
    <n v="553.05759999999998"/>
    <n v="0.79999999999999993"/>
  </r>
  <r>
    <s v="GSK0116_Sensodyne_Hypernova_interest_Memuruz_MC"/>
    <x v="0"/>
    <x v="0"/>
    <s v="Q1"/>
    <d v="2016-01-01T00:00:00"/>
    <d v="2016-01-14T00:00:00"/>
    <n v="0"/>
    <x v="0"/>
    <x v="0"/>
    <s v="GSK0116_Sensodyne_Hypernova_interest_MC"/>
    <s v="Completed"/>
    <s v="Memuruz"/>
    <s v="RON"/>
    <s v="Xaxis Display Plus"/>
    <s v="cpm"/>
    <s v="Selected Sites"/>
    <s v="Ad Bundles"/>
    <n v="0.25"/>
    <n v="1"/>
    <n v="2500000"/>
    <n v="987584"/>
    <n v="1512416"/>
    <n v="987584"/>
    <m/>
    <n v="0"/>
    <e v="#DIV/0!"/>
    <n v="625"/>
    <n v="246.89599999999999"/>
    <n v="-378.10400000000004"/>
    <n v="2500"/>
    <n v="987.58399999999995"/>
    <n v="-1512.4160000000002"/>
    <n v="0"/>
    <n v="740.68799999999999"/>
    <n v="0.75"/>
  </r>
  <r>
    <s v="GSK0116_Sensodyne_Hypernova_interest_Popmarker_MC"/>
    <x v="0"/>
    <x v="0"/>
    <s v="Q1"/>
    <d v="2016-01-01T00:00:00"/>
    <d v="2016-01-14T00:00:00"/>
    <n v="0"/>
    <x v="0"/>
    <x v="0"/>
    <s v="GSK0116_Sensodyne_Hypernova_interest_MC"/>
    <s v="Completed"/>
    <s v="Popmarker"/>
    <s v="RON"/>
    <s v="Xaxis Display Plus"/>
    <s v="cpm"/>
    <s v="Selected Sites"/>
    <s v="Ad Bundles"/>
    <n v="1"/>
    <n v="1"/>
    <n v="2000000"/>
    <n v="1172027"/>
    <n v="827973"/>
    <n v="1172027"/>
    <m/>
    <n v="0"/>
    <e v="#DIV/0!"/>
    <n v="2000"/>
    <n v="1172.027"/>
    <n v="-827.97299999999996"/>
    <n v="2000"/>
    <n v="1172.027"/>
    <n v="-827.97299999999996"/>
    <n v="0"/>
    <n v="0"/>
    <n v="0"/>
  </r>
  <r>
    <s v="GSK0116_Sensodyne_Hypernova_interest_Reklamz_MC"/>
    <x v="0"/>
    <x v="0"/>
    <s v="Q1"/>
    <d v="2016-01-01T00:00:00"/>
    <d v="2016-01-14T00:00:00"/>
    <n v="0"/>
    <x v="0"/>
    <x v="0"/>
    <s v="GSK0116_Sensodyne_Hypernova_interest_MC"/>
    <s v="Completed"/>
    <s v="Reklamz"/>
    <s v="RON"/>
    <s v="Xaxis Display Plus"/>
    <s v="cpm"/>
    <s v="Selected Sites"/>
    <s v="Ad Bundles"/>
    <n v="0.1"/>
    <n v="1"/>
    <n v="2000000"/>
    <n v="483959"/>
    <n v="1516041"/>
    <n v="483959"/>
    <m/>
    <n v="0"/>
    <e v="#DIV/0!"/>
    <n v="200"/>
    <n v="48.395900000000005"/>
    <n v="-151.60409999999999"/>
    <n v="2000"/>
    <n v="483.959"/>
    <n v="-1516.0409999999999"/>
    <n v="0"/>
    <n v="435.56310000000002"/>
    <n v="0.9"/>
  </r>
  <r>
    <s v="GSK0116_Sensodyne_Hypernova_interest_SemDigital_MC"/>
    <x v="0"/>
    <x v="0"/>
    <s v="Q1"/>
    <d v="2016-01-01T00:00:00"/>
    <d v="2016-01-14T00:00:00"/>
    <n v="0"/>
    <x v="0"/>
    <x v="0"/>
    <s v="GSK0116_Sensodyne_Hypernova_interest_MC"/>
    <s v="Completed"/>
    <s v="Sem Digital"/>
    <s v="RON"/>
    <s v="Xaxis Display Plus"/>
    <s v="cpm"/>
    <s v="Selected Sites"/>
    <s v="Ad Bundles"/>
    <n v="0.2"/>
    <n v="1"/>
    <n v="500000"/>
    <n v="551286"/>
    <n v="0"/>
    <n v="500000"/>
    <m/>
    <n v="0"/>
    <e v="#DIV/0!"/>
    <n v="100"/>
    <n v="100"/>
    <n v="0"/>
    <n v="500"/>
    <n v="551.28599999999994"/>
    <n v="51.285999999999945"/>
    <n v="0"/>
    <n v="451.28599999999994"/>
    <n v="0.81860595045040141"/>
  </r>
  <r>
    <s v="Ikea0116_Kis_Indirimi_Interstitial_Acunn_MEC"/>
    <x v="0"/>
    <x v="0"/>
    <s v="Q1"/>
    <d v="2016-01-01T00:00:00"/>
    <d v="2016-01-24T00:00:00"/>
    <n v="0"/>
    <x v="1"/>
    <x v="1"/>
    <s v="Ikea0116_Kis_Indirimi_Interstitial_MEC"/>
    <s v="Completed"/>
    <s v="Acunn"/>
    <s v="RON"/>
    <s v="Xaxis Rich Media"/>
    <s v="cpm"/>
    <s v="Interstitial"/>
    <s v="Interstitial"/>
    <n v="1.5"/>
    <n v="4.25"/>
    <n v="200000"/>
    <n v="215357"/>
    <n v="0"/>
    <n v="200000"/>
    <n v="1078"/>
    <n v="5.0056417947872602E-3"/>
    <n v="0.84904197588126162"/>
    <n v="300"/>
    <n v="0"/>
    <n v="-300"/>
    <n v="850"/>
    <n v="915.26724999999999"/>
    <n v="65.26724999999999"/>
    <n v="0"/>
    <n v="915.26724999999999"/>
    <n v="1"/>
  </r>
  <r>
    <s v="Ikea0116_Kis_Indirimi_Interstitial_Digitalm_MEC"/>
    <x v="0"/>
    <x v="0"/>
    <s v="Q1"/>
    <d v="2016-01-01T00:00:00"/>
    <d v="2016-01-24T00:00:00"/>
    <n v="0"/>
    <x v="1"/>
    <x v="1"/>
    <s v="Ikea0116_Kis_Indirimi_Interstitial_MEC"/>
    <s v="Completed"/>
    <s v="Digitalm"/>
    <s v="RON"/>
    <s v="Xaxis Rich Media"/>
    <s v="cpm"/>
    <s v="Interstitial"/>
    <s v="Interstitial"/>
    <n v="2.5"/>
    <n v="4.25"/>
    <n v="300000"/>
    <n v="276439"/>
    <n v="23561"/>
    <n v="276439"/>
    <n v="7047"/>
    <n v="2.5492061539797207E-2"/>
    <n v="0.16671856818504327"/>
    <n v="750"/>
    <n v="691.09750000000008"/>
    <n v="-58.902499999999918"/>
    <n v="1275"/>
    <n v="1174.8657499999999"/>
    <n v="-100.13425000000007"/>
    <n v="0"/>
    <n v="483.76824999999985"/>
    <n v="0.41176470588235287"/>
  </r>
  <r>
    <s v="Ikea0116_Kis_Indirimi_Interstitial_Medyanet_MEC"/>
    <x v="0"/>
    <x v="0"/>
    <s v="Q1"/>
    <d v="2016-01-01T00:00:00"/>
    <d v="2016-01-24T00:00:00"/>
    <n v="0"/>
    <x v="1"/>
    <x v="1"/>
    <s v="Ikea0116_Kis_Indirimi_Interstitial_MEC"/>
    <s v="Completed"/>
    <s v="Medyanet"/>
    <s v="RON"/>
    <s v="Xaxis Rich Media"/>
    <s v="cpm"/>
    <s v="Interstitial"/>
    <s v="Interstitial"/>
    <n v="0.5"/>
    <n v="4.25"/>
    <n v="200000"/>
    <n v="204010"/>
    <n v="0"/>
    <n v="200000"/>
    <n v="1815"/>
    <n v="8.8966227145728157E-3"/>
    <n v="0.47770936639118461"/>
    <n v="100"/>
    <n v="100"/>
    <n v="0"/>
    <n v="850"/>
    <n v="867.04250000000002"/>
    <n v="17.042500000000018"/>
    <n v="0"/>
    <n v="767.04250000000002"/>
    <n v="0.88466539990830895"/>
  </r>
  <r>
    <s v="ElcaKozmetik0116_Michael_Kors_Pin_Popmarker_MS"/>
    <x v="0"/>
    <x v="0"/>
    <s v="Q1"/>
    <d v="2016-01-01T00:00:00"/>
    <d v="2016-01-07T00:00:00"/>
    <n v="0"/>
    <x v="2"/>
    <x v="2"/>
    <s v="ElcaKozmetik0116_Michael_Kors_Pin_MS"/>
    <s v="Completed"/>
    <s v="Popmarker"/>
    <s v="RON"/>
    <s v="Xaxis Pin"/>
    <s v="cpm"/>
    <s v="Selected Sites"/>
    <s v="Ad Bundles"/>
    <n v="1"/>
    <n v="3"/>
    <n v="533333"/>
    <n v="536098"/>
    <n v="0"/>
    <n v="533333"/>
    <m/>
    <n v="0"/>
    <e v="#DIV/0!"/>
    <n v="533.33299999999997"/>
    <n v="533.33299999999997"/>
    <n v="0"/>
    <n v="1599.9989999999998"/>
    <n v="1599.9989999999998"/>
    <n v="0"/>
    <n v="0"/>
    <n v="1066.6659999999997"/>
    <n v="0.66666666666666652"/>
  </r>
  <r>
    <s v="ElcaKozmetik0116_Michael_Kors_interest_Commedya_MS"/>
    <x v="0"/>
    <x v="0"/>
    <s v="Q1"/>
    <d v="2016-01-01T00:00:00"/>
    <d v="2016-01-07T00:00:00"/>
    <n v="0"/>
    <x v="2"/>
    <x v="2"/>
    <s v="ElcaKozmetik0116_Michael_Kors_interest_MS"/>
    <s v="Completed"/>
    <s v="Commedya"/>
    <s v="RON"/>
    <s v="Xaxis Display Plus"/>
    <s v="cpm"/>
    <s v="Selected Sites"/>
    <s v="Ad Bundles"/>
    <n v="0.1"/>
    <n v="1.3"/>
    <n v="360000"/>
    <n v="368322"/>
    <n v="0"/>
    <n v="360000"/>
    <m/>
    <n v="0"/>
    <e v="#DIV/0!"/>
    <n v="36"/>
    <n v="36"/>
    <n v="0"/>
    <n v="468"/>
    <n v="478.81860000000006"/>
    <n v="10.81860000000006"/>
    <n v="0"/>
    <n v="442.81860000000006"/>
    <n v="0.92481495079765075"/>
  </r>
  <r>
    <s v="ElcaKozmetik0116_Michael_Kors_interest_Medyanet_MS"/>
    <x v="0"/>
    <x v="0"/>
    <s v="Q1"/>
    <d v="2016-01-01T00:00:00"/>
    <d v="2016-01-07T00:00:00"/>
    <n v="0"/>
    <x v="2"/>
    <x v="2"/>
    <s v="ElcaKozmetik0116_Michael_Kors_interest_MS"/>
    <s v="Completed"/>
    <s v="Medyanet"/>
    <s v="RON"/>
    <s v="Xaxis Display Plus"/>
    <s v="cpm"/>
    <s v="Selected Sites"/>
    <s v="Ad Bundles"/>
    <n v="0.1"/>
    <n v="1.3"/>
    <n v="2000000"/>
    <n v="2006571"/>
    <n v="0"/>
    <n v="2000000"/>
    <m/>
    <n v="0"/>
    <e v="#DIV/0!"/>
    <n v="200"/>
    <n v="200"/>
    <n v="0"/>
    <n v="2600"/>
    <n v="2132"/>
    <n v="-468"/>
    <n v="0"/>
    <n v="1932"/>
    <n v="0.90619136960600377"/>
  </r>
  <r>
    <s v="ElcaKozmetik0116_Michael_Kors_interest_Nokta_MS"/>
    <x v="0"/>
    <x v="0"/>
    <s v="Q1"/>
    <d v="2016-01-01T00:00:00"/>
    <d v="2016-01-07T00:00:00"/>
    <n v="0"/>
    <x v="2"/>
    <x v="2"/>
    <s v="ElcaKozmetik0116_Michael_Kors_interest_MS"/>
    <s v="Completed"/>
    <s v="Nokta"/>
    <s v="RON"/>
    <s v="Xaxis Display Plus"/>
    <s v="cpm"/>
    <s v="Selected Sites"/>
    <s v="Ad Bundles"/>
    <n v="0.1"/>
    <n v="1.3"/>
    <n v="360000"/>
    <n v="362844"/>
    <n v="0"/>
    <n v="360000"/>
    <m/>
    <n v="0"/>
    <e v="#DIV/0!"/>
    <n v="36"/>
    <n v="36"/>
    <n v="0"/>
    <n v="468"/>
    <n v="471.69720000000001"/>
    <n v="3.6972000000000094"/>
    <n v="0"/>
    <n v="435.69720000000001"/>
    <n v="0.92367985224419391"/>
  </r>
  <r>
    <s v="ElcaKozmetik0116_Michael_Kors_interest_Reklamz_MS"/>
    <x v="0"/>
    <x v="0"/>
    <s v="Q1"/>
    <d v="2016-01-01T00:00:00"/>
    <d v="2016-01-07T00:00:00"/>
    <n v="0"/>
    <x v="2"/>
    <x v="2"/>
    <s v="ElcaKozmetik0116_Michael_Kors_interest_MS"/>
    <s v="Completed"/>
    <s v="Reklamz"/>
    <s v="RON"/>
    <s v="Xaxis Display Plus"/>
    <s v="cpm"/>
    <s v="Selected Sites"/>
    <s v="Ad Bundles"/>
    <n v="0.1"/>
    <n v="1.3"/>
    <n v="300000"/>
    <n v="73080"/>
    <n v="226920"/>
    <n v="73080"/>
    <m/>
    <n v="0"/>
    <e v="#DIV/0!"/>
    <n v="30"/>
    <n v="7.3079999999999998"/>
    <n v="-22.692"/>
    <n v="390"/>
    <n v="95.004000000000005"/>
    <n v="-294.99599999999998"/>
    <n v="0"/>
    <n v="87.695999999999998"/>
    <n v="0.92307692307692302"/>
  </r>
  <r>
    <s v="KFC0116_Dips_Seeding_Clipcit_MX"/>
    <x v="0"/>
    <x v="0"/>
    <s v="Q1"/>
    <d v="2016-01-01T00:00:00"/>
    <d v="2016-01-18T00:00:00"/>
    <n v="0"/>
    <x v="3"/>
    <x v="3"/>
    <s v="KFC0116_Dips_Seeding_MX"/>
    <s v="Completed"/>
    <s v="Clipkit"/>
    <s v="RON"/>
    <s v="Xaxis Seeding"/>
    <s v="cpc"/>
    <s v="Pre/Mid/Post Rolls RON"/>
    <s v="Online Video"/>
    <n v="0.45"/>
    <n v="0.6"/>
    <n v="30000"/>
    <n v="33591"/>
    <n v="0"/>
    <n v="30000"/>
    <m/>
    <n v="0"/>
    <e v="#DIV/0!"/>
    <n v="13.5"/>
    <n v="13500"/>
    <n v="13486.5"/>
    <n v="18"/>
    <n v="0"/>
    <n v="-18"/>
    <n v="0"/>
    <n v="-13500"/>
    <e v="#DIV/0!"/>
  </r>
  <r>
    <s v="Karcher0116_Ocak_Interstitial_Acunn_MX"/>
    <x v="0"/>
    <x v="0"/>
    <s v="Q1"/>
    <d v="2016-01-08T00:00:00"/>
    <d v="2016-01-18T00:00:00"/>
    <n v="0"/>
    <x v="3"/>
    <x v="4"/>
    <s v="Karcher0116_Ocak_Interstitial_MX"/>
    <s v="Completed"/>
    <s v="Acunn"/>
    <s v="RON"/>
    <s v="Xaxis Rich Media"/>
    <s v="cpm"/>
    <s v="Interstitial"/>
    <s v="Interstitial"/>
    <n v="1.5"/>
    <n v="4.25"/>
    <n v="200000"/>
    <n v="200208"/>
    <n v="0"/>
    <n v="200000"/>
    <n v="739"/>
    <n v="3.6911611923599458E-3"/>
    <n v="0"/>
    <n v="300"/>
    <n v="0"/>
    <n v="-300"/>
    <n v="850"/>
    <n v="0"/>
    <n v="-850"/>
    <n v="0"/>
    <n v="0"/>
    <e v="#DIV/0!"/>
  </r>
  <r>
    <s v="Karcher0116_Ocak_Interstitial_Digitalm_MX"/>
    <x v="0"/>
    <x v="0"/>
    <s v="Q1"/>
    <d v="2016-01-08T00:00:00"/>
    <d v="2016-01-18T00:00:00"/>
    <n v="0"/>
    <x v="3"/>
    <x v="4"/>
    <s v="Karcher0116_Ocak_Interstitial_MX"/>
    <s v="Completed"/>
    <s v="Digitalm"/>
    <s v="RON"/>
    <s v="Xaxis Rich Media"/>
    <s v="cpm"/>
    <s v="Interstitial"/>
    <s v="Interstitial"/>
    <n v="2.5"/>
    <n v="4.25"/>
    <n v="85000"/>
    <n v="85294"/>
    <n v="0"/>
    <n v="85000"/>
    <n v="1526"/>
    <n v="1.7891059160081602E-2"/>
    <n v="0"/>
    <n v="212.5"/>
    <n v="212.5"/>
    <n v="0"/>
    <n v="361.25"/>
    <n v="0"/>
    <n v="-361.25"/>
    <n v="0"/>
    <n v="-212.5"/>
    <e v="#DIV/0!"/>
  </r>
  <r>
    <s v="Karcher_0116_Ocak_Preroll_Acunn_MX"/>
    <x v="0"/>
    <x v="0"/>
    <s v="Q1"/>
    <d v="2016-01-08T00:00:00"/>
    <d v="2016-01-18T00:00:00"/>
    <n v="0"/>
    <x v="3"/>
    <x v="4"/>
    <s v="Karcher_0116_Ocak_Preroll_MX"/>
    <s v="Completed"/>
    <s v="Acunn"/>
    <s v="RON"/>
    <s v="Xaxis Tv"/>
    <s v="cpv"/>
    <s v="Pre/Mid/Post Rolls RON"/>
    <s v="Online Video"/>
    <n v="0.01"/>
    <n v="3.3000000000000002E-2"/>
    <n v="20000"/>
    <n v="21004"/>
    <n v="0"/>
    <n v="20000"/>
    <n v="3013"/>
    <n v="0.14344886688249858"/>
    <n v="0"/>
    <n v="200"/>
    <n v="0"/>
    <n v="-200"/>
    <n v="660"/>
    <n v="0"/>
    <n v="-660"/>
    <n v="0"/>
    <n v="0"/>
    <e v="#DIV/0!"/>
  </r>
  <r>
    <s v="Avivasa_0116_Ocak_Interstitial_Acunn_MC"/>
    <x v="0"/>
    <x v="0"/>
    <s v="Q1"/>
    <d v="2016-01-01T00:00:00"/>
    <d v="2016-01-10T00:00:00"/>
    <n v="0"/>
    <x v="0"/>
    <x v="5"/>
    <s v="Avivasa_0116_Ocak_Interstitial_MC"/>
    <s v="Completed"/>
    <s v="Acunn"/>
    <s v="RON"/>
    <s v="Xaxis Rich Media"/>
    <s v="cpm"/>
    <s v="Interstitial"/>
    <s v="Interstitial"/>
    <n v="1.5"/>
    <n v="4.25"/>
    <n v="281000"/>
    <n v="95387"/>
    <n v="185613"/>
    <n v="95387"/>
    <n v="439"/>
    <n v="4.6023042972312793E-3"/>
    <n v="0"/>
    <n v="421.5"/>
    <n v="0"/>
    <n v="-421.5"/>
    <n v="1194.25"/>
    <n v="0"/>
    <n v="-1194.25"/>
    <n v="0"/>
    <n v="0"/>
    <e v="#DIV/0!"/>
  </r>
  <r>
    <s v="Avivasa_0116_Ocak_Interstitial_Medyanet_MC"/>
    <x v="0"/>
    <x v="0"/>
    <s v="Q1"/>
    <d v="2016-01-01T00:00:00"/>
    <d v="2016-01-10T00:00:00"/>
    <n v="0"/>
    <x v="0"/>
    <x v="5"/>
    <s v="Avivasa_0116_Ocak_Interstitial_MC"/>
    <s v="Completed"/>
    <s v="Medyanet"/>
    <s v="RON"/>
    <s v="Xaxis Rich Media"/>
    <s v="cpm"/>
    <s v="Interstitial"/>
    <s v="Interstitial"/>
    <n v="0.5"/>
    <n v="4.25"/>
    <n v="281000"/>
    <n v="286076"/>
    <n v="0"/>
    <n v="281000"/>
    <n v="1700"/>
    <n v="5.9424768243403854E-3"/>
    <n v="0"/>
    <n v="140.5"/>
    <n v="140.5"/>
    <n v="0"/>
    <n v="1194.25"/>
    <n v="0"/>
    <n v="-1194.25"/>
    <n v="0"/>
    <n v="-140.5"/>
    <e v="#DIV/0!"/>
  </r>
  <r>
    <s v="Teknosa_0116_Turuncu_Indirim_Faz1_Interstitial_Digitalm_MC"/>
    <x v="0"/>
    <x v="0"/>
    <s v="Q1"/>
    <d v="2016-01-01T00:00:00"/>
    <d v="2016-01-04T00:00:00"/>
    <n v="0"/>
    <x v="0"/>
    <x v="6"/>
    <s v="Teknosa_0116_Turuncu_Indirim_Faz1_Interstitial_MC"/>
    <s v="Completed"/>
    <s v="Digitalm"/>
    <s v="RON"/>
    <s v="Xaxis Rich Media"/>
    <s v="cpm"/>
    <s v="Interstitial"/>
    <s v="Interstitial"/>
    <n v="2.5"/>
    <n v="4.25"/>
    <n v="500000"/>
    <n v="502464"/>
    <n v="0"/>
    <n v="500000"/>
    <n v="10571"/>
    <n v="2.1038323143548591E-2"/>
    <n v="0.20102166304039354"/>
    <n v="1250"/>
    <n v="1250"/>
    <n v="0"/>
    <n v="2125"/>
    <n v="2125"/>
    <n v="0"/>
    <n v="0"/>
    <n v="875"/>
    <n v="0.41176470588235292"/>
  </r>
  <r>
    <s v="Teknosa_0116_Turuncu_Indirim_Faz1_Interstitial_Medyanet_MC"/>
    <x v="0"/>
    <x v="0"/>
    <s v="Q1"/>
    <d v="2016-01-01T00:00:00"/>
    <d v="2016-01-04T00:00:00"/>
    <n v="0"/>
    <x v="0"/>
    <x v="6"/>
    <s v="Teknosa_0116_Turuncu_Indirim_Faz1_Interstitial_MC"/>
    <s v="Completed"/>
    <s v="Medyanet"/>
    <s v="RON"/>
    <s v="Xaxis Rich Media"/>
    <s v="cpm"/>
    <s v="Interstitial"/>
    <s v="Interstitial"/>
    <n v="0.5"/>
    <n v="4.25"/>
    <n v="500000"/>
    <n v="502495"/>
    <n v="0"/>
    <n v="500000"/>
    <n v="2825"/>
    <n v="5.6219464870297213E-3"/>
    <n v="0.75221238938053092"/>
    <n v="250"/>
    <n v="450"/>
    <n v="200"/>
    <n v="2125"/>
    <n v="2125"/>
    <n v="0"/>
    <n v="0"/>
    <n v="1675"/>
    <n v="0.78823529411764703"/>
  </r>
  <r>
    <s v="Teknosa_0116_Turuncu_Indirim_Faz2_Intersitital_Bond_MC"/>
    <x v="0"/>
    <x v="0"/>
    <s v="Q1"/>
    <d v="2016-01-08T00:00:00"/>
    <d v="2016-01-11T00:00:00"/>
    <n v="0"/>
    <x v="0"/>
    <x v="6"/>
    <s v="Teknosa_0116_Turuncu_Indirim_Faz2_Intersitital_MC"/>
    <s v="Completed"/>
    <s v="Bond Digital"/>
    <s v="RON"/>
    <s v="Xaxis Rich Media"/>
    <s v="cpm"/>
    <s v="Interstitial"/>
    <s v="Interstitial"/>
    <n v="2.25"/>
    <n v="4.25"/>
    <n v="250000"/>
    <n v="161838"/>
    <n v="88162"/>
    <n v="161838"/>
    <n v="3861"/>
    <n v="2.3857190523857191E-2"/>
    <n v="0.17814335664335665"/>
    <n v="562.5"/>
    <n v="364.13549999999998"/>
    <n v="-198.36450000000002"/>
    <n v="1062.5"/>
    <n v="687.81150000000002"/>
    <n v="-374.68849999999998"/>
    <n v="0"/>
    <n v="323.67600000000004"/>
    <n v="0.4705882352941177"/>
  </r>
  <r>
    <s v="Teknosa_0116_Turuncu_Indirim_Faz2_Intersitital_Medyanet_MC"/>
    <x v="0"/>
    <x v="0"/>
    <s v="Q1"/>
    <d v="2016-01-08T00:00:00"/>
    <d v="2016-01-11T00:00:00"/>
    <n v="0"/>
    <x v="0"/>
    <x v="6"/>
    <s v="Teknosa_0116_Turuncu_Indirim_Faz2_Intersitital_MC"/>
    <s v="Completed"/>
    <s v="Medyanet"/>
    <s v="RON"/>
    <s v="Xaxis Rich Media"/>
    <s v="cpm"/>
    <s v="Interstitial"/>
    <s v="Interstitial"/>
    <n v="0.5"/>
    <n v="4.25"/>
    <n v="400000"/>
    <n v="182527"/>
    <n v="217473"/>
    <n v="182527"/>
    <n v="1125"/>
    <n v="6.16347170555589E-3"/>
    <n v="0.68954644444444446"/>
    <n v="200"/>
    <n v="91.263499999999993"/>
    <n v="-108.73650000000001"/>
    <n v="1700"/>
    <n v="775.73974999999996"/>
    <n v="-924.26025000000004"/>
    <n v="0"/>
    <n v="684.47624999999994"/>
    <n v="0.88235294117647056"/>
  </r>
  <r>
    <s v="GSK0116_Paradontax_SYNC_Clipkit_MC"/>
    <x v="0"/>
    <x v="0"/>
    <s v="Q1"/>
    <d v="2016-01-12T00:00:00"/>
    <d v="2016-01-31T00:00:00"/>
    <n v="0"/>
    <x v="0"/>
    <x v="0"/>
    <s v="GSK0116_Paradontax_SYNC_MC"/>
    <s v="Completed"/>
    <s v="Clipkit"/>
    <s v="RON"/>
    <s v="Xaxis SYNC"/>
    <s v="cpv"/>
    <s v="Pre/Mid/Post Rolls RON"/>
    <s v="Online Video"/>
    <n v="3.9E-2"/>
    <n v="0.06"/>
    <n v="250000"/>
    <n v="250973"/>
    <n v="0"/>
    <n v="250000"/>
    <n v="21732"/>
    <n v="8.6590987875189762E-2"/>
    <n v="0.69022639425731636"/>
    <n v="9750"/>
    <n v="9750"/>
    <n v="0"/>
    <n v="15000"/>
    <n v="15000"/>
    <n v="0"/>
    <n v="0"/>
    <n v="5250"/>
    <n v="0.35"/>
  </r>
  <r>
    <s v="GSK0116_Sensodyne_Hypernova_Preroll_Acunn_MC"/>
    <x v="0"/>
    <x v="0"/>
    <s v="Q1"/>
    <d v="2016-01-01T00:00:00"/>
    <d v="2016-01-31T00:00:00"/>
    <n v="0"/>
    <x v="0"/>
    <x v="0"/>
    <s v="GSK0116_Sensodyne_Hypernova_Preroll_MC"/>
    <s v="Completed"/>
    <s v="Acunn"/>
    <s v="RON"/>
    <s v="Xaxis Tv"/>
    <s v="cpv"/>
    <s v="Pre/Mid/Post Rolls RON"/>
    <s v="Online Video"/>
    <n v="0.01"/>
    <n v="3.3000000000000002E-2"/>
    <n v="100000"/>
    <n v="101606"/>
    <n v="0"/>
    <n v="100000"/>
    <n v="7509"/>
    <n v="7.3903115957719034E-2"/>
    <n v="0.27733386602743376"/>
    <n v="1000"/>
    <n v="0"/>
    <n v="-1000"/>
    <n v="3300"/>
    <n v="2082.5"/>
    <n v="-1217.5"/>
    <n v="0"/>
    <n v="2082.5"/>
    <n v="1"/>
  </r>
  <r>
    <s v="GSK0116_Sensodyne_Hypernova_Preroll_Bond_MC"/>
    <x v="0"/>
    <x v="0"/>
    <s v="Q1"/>
    <d v="2016-01-01T00:00:00"/>
    <d v="2016-01-31T00:00:00"/>
    <n v="0"/>
    <x v="0"/>
    <x v="0"/>
    <s v="GSK0116_Sensodyne_Hypernova_Preroll_MC"/>
    <s v="Completed"/>
    <s v="Bond Digital"/>
    <s v="RON"/>
    <s v="Xaxis Tv"/>
    <s v="cpv"/>
    <s v="Pre/Mid/Post Rolls RON"/>
    <s v="Online Video"/>
    <n v="0.01"/>
    <n v="3.3000000000000002E-2"/>
    <n v="40000"/>
    <n v="1326"/>
    <n v="38674"/>
    <n v="1326"/>
    <m/>
    <n v="0"/>
    <e v="#DIV/0!"/>
    <n v="400"/>
    <n v="13.26"/>
    <n v="-386.74"/>
    <n v="1320"/>
    <n v="43.758000000000003"/>
    <n v="-1276.242"/>
    <n v="0"/>
    <n v="30.498000000000005"/>
    <n v="0.69696969696969702"/>
  </r>
  <r>
    <s v="GSK0116_Sensodyne_Hypernova_Preroll_Nokta_MC"/>
    <x v="0"/>
    <x v="0"/>
    <s v="Q1"/>
    <d v="2016-01-01T00:00:00"/>
    <d v="2016-01-31T00:00:00"/>
    <n v="0"/>
    <x v="0"/>
    <x v="0"/>
    <s v="GSK0116_Sensodyne_Hypernova_Preroll_MC"/>
    <s v="Completed"/>
    <s v="Nokta"/>
    <s v="RON"/>
    <s v="Xaxis Tv"/>
    <s v="cpv"/>
    <s v="Pre/Mid/Post Rolls RON"/>
    <s v="Online Video"/>
    <n v="1.2E-2"/>
    <n v="3.3000000000000002E-2"/>
    <n v="70000"/>
    <n v="70198"/>
    <n v="0"/>
    <n v="70000"/>
    <n v="10779"/>
    <n v="0.15355138323029147"/>
    <n v="0.21491177289173394"/>
    <n v="840"/>
    <n v="840"/>
    <n v="0"/>
    <n v="2310"/>
    <n v="2316.5340000000001"/>
    <n v="6.5340000000001055"/>
    <n v="0"/>
    <n v="1476.5340000000001"/>
    <n v="0.63738930661065196"/>
  </r>
  <r>
    <s v="Bayer0116_Redoxon_Preroll_Acunn_MC"/>
    <x v="0"/>
    <x v="0"/>
    <s v="Q1"/>
    <d v="2016-01-01T00:00:00"/>
    <d v="2016-01-20T00:00:00"/>
    <n v="0"/>
    <x v="0"/>
    <x v="7"/>
    <s v="Bayer0116_Redoxon_Preroll_MC"/>
    <s v="Completed"/>
    <s v="Acunn"/>
    <s v="RON"/>
    <s v="Xaxis Tv"/>
    <s v="cpv"/>
    <s v="Pre/Mid/Post Rolls RON"/>
    <s v="Online Video"/>
    <n v="0.01"/>
    <n v="3.3000000000000002E-2"/>
    <n v="80000"/>
    <n v="81821"/>
    <n v="0"/>
    <n v="80000"/>
    <n v="1317"/>
    <n v="1.6096112245022672E-2"/>
    <n v="1.791951404707669"/>
    <n v="800"/>
    <n v="0"/>
    <n v="-800"/>
    <n v="2640"/>
    <n v="2360"/>
    <n v="-280"/>
    <n v="0"/>
    <n v="2360"/>
    <n v="1"/>
  </r>
  <r>
    <s v="Bayer0116_Redoxon_Preroll_Digitalm_MC"/>
    <x v="0"/>
    <x v="0"/>
    <s v="Q1"/>
    <d v="2016-01-01T00:00:00"/>
    <d v="2016-01-20T00:00:00"/>
    <n v="0"/>
    <x v="0"/>
    <x v="7"/>
    <s v="Bayer0116_Redoxon_Preroll_MC"/>
    <s v="Completed"/>
    <s v="Digitalm"/>
    <s v="RON"/>
    <s v="Xaxis Tv"/>
    <s v="cpv"/>
    <s v="Pre/Mid/Post Rolls RON"/>
    <s v="Online Video"/>
    <n v="6.0000000000000001E-3"/>
    <n v="3.3000000000000002E-2"/>
    <n v="50000"/>
    <n v="51760"/>
    <n v="0"/>
    <n v="50000"/>
    <n v="895"/>
    <n v="1.7291344667697064E-2"/>
    <n v="1.8435754189944134"/>
    <n v="300"/>
    <n v="300"/>
    <n v="0"/>
    <n v="1650"/>
    <n v="1650"/>
    <n v="0"/>
    <n v="0"/>
    <n v="1350"/>
    <n v="0.81818181818181823"/>
  </r>
  <r>
    <s v="Bayer0116_Redoxon_Preroll_Midyo_MC"/>
    <x v="0"/>
    <x v="0"/>
    <s v="Q1"/>
    <d v="2016-01-01T00:00:00"/>
    <d v="2016-01-20T00:00:00"/>
    <n v="0"/>
    <x v="0"/>
    <x v="7"/>
    <s v="Bayer0116_Redoxon_Preroll_MC"/>
    <s v="Completed"/>
    <s v="Midyo"/>
    <s v="RON"/>
    <s v="Xaxis Tv"/>
    <s v="cpv"/>
    <s v="Pre/Mid/Post Rolls RON"/>
    <s v="Online Video"/>
    <n v="5.0000000000000001E-3"/>
    <n v="3.3000000000000002E-2"/>
    <n v="30000"/>
    <n v="26944"/>
    <n v="3056"/>
    <n v="26944"/>
    <m/>
    <n v="0"/>
    <e v="#DIV/0!"/>
    <n v="150"/>
    <n v="150"/>
    <n v="0"/>
    <n v="990"/>
    <n v="990"/>
    <n v="0"/>
    <n v="0"/>
    <n v="840"/>
    <n v="0.84848484848484851"/>
  </r>
  <r>
    <s v="Bridgestone0116_Kis_Plani_Interstitial_Acunn_MC"/>
    <x v="0"/>
    <x v="0"/>
    <s v="Q1"/>
    <d v="2016-01-01T00:00:00"/>
    <d v="2016-01-31T00:00:00"/>
    <n v="0"/>
    <x v="0"/>
    <x v="8"/>
    <s v="Bridgestone0116_Kis_Plani_Interstitial_MC"/>
    <s v="Completed"/>
    <s v="Acunn"/>
    <s v="RON"/>
    <s v="Xaxis Rich Media"/>
    <s v="cpm"/>
    <s v="Interstitial"/>
    <s v="Interstitial"/>
    <n v="1.5"/>
    <n v="4.25"/>
    <n v="400000"/>
    <n v="434689"/>
    <n v="0"/>
    <n v="400000"/>
    <n v="1872"/>
    <n v="4.3065271953051489E-3"/>
    <n v="0.90811965811965811"/>
    <n v="600"/>
    <n v="0"/>
    <n v="-600"/>
    <n v="1700"/>
    <n v="1700"/>
    <n v="0"/>
    <n v="0"/>
    <n v="1700"/>
    <n v="1"/>
  </r>
  <r>
    <s v="Bridgestone0116_Kis_Plani_Interstitial_Digitalm_MC"/>
    <x v="0"/>
    <x v="0"/>
    <s v="Q1"/>
    <d v="2016-01-01T00:00:00"/>
    <d v="2016-01-31T00:00:00"/>
    <n v="0"/>
    <x v="0"/>
    <x v="8"/>
    <s v="Bridgestone0116_Kis_Plani_Interstitial_MC"/>
    <s v="Completed"/>
    <s v="Digitalm"/>
    <s v="RON"/>
    <s v="Xaxis Rich Media"/>
    <s v="cpm"/>
    <s v="Interstitial"/>
    <s v="Interstitial"/>
    <n v="2.5"/>
    <n v="4.25"/>
    <n v="300000"/>
    <n v="300167"/>
    <n v="0"/>
    <n v="300000"/>
    <n v="3778"/>
    <n v="1.2586326944667468E-2"/>
    <n v="0.33748014822657491"/>
    <n v="750"/>
    <n v="750"/>
    <n v="0"/>
    <n v="1275"/>
    <n v="1275"/>
    <n v="0"/>
    <n v="0"/>
    <n v="525"/>
    <n v="0.41176470588235292"/>
  </r>
  <r>
    <s v="Bridgestone0116_Kis_Plani_Interstitial_Medyanet_MC"/>
    <x v="0"/>
    <x v="0"/>
    <s v="Q1"/>
    <d v="2016-01-01T00:00:00"/>
    <d v="2016-01-31T00:00:00"/>
    <n v="0"/>
    <x v="0"/>
    <x v="8"/>
    <s v="Bridgestone0116_Kis_Plani_Interstitial_MC"/>
    <s v="Completed"/>
    <s v="Medyanet"/>
    <s v="RON"/>
    <s v="Xaxis Rich Media"/>
    <s v="cpm"/>
    <s v="Interstitial"/>
    <s v="Interstitial"/>
    <n v="0.5"/>
    <n v="4.25"/>
    <n v="240000"/>
    <n v="241420"/>
    <n v="0"/>
    <n v="240000"/>
    <n v="2361"/>
    <n v="9.7796371468809543E-3"/>
    <n v="0.43413807708598051"/>
    <n v="120"/>
    <n v="120"/>
    <n v="0"/>
    <n v="1020"/>
    <n v="1025"/>
    <n v="5"/>
    <n v="0"/>
    <n v="905"/>
    <n v="0.88292682926829269"/>
  </r>
  <r>
    <s v="Akbank0116_MTV_Interest_Bond_MC"/>
    <x v="0"/>
    <x v="0"/>
    <s v="Q1"/>
    <d v="2016-01-01T00:00:00"/>
    <d v="2016-01-31T00:00:00"/>
    <n v="0"/>
    <x v="0"/>
    <x v="9"/>
    <s v="Akbank0115_MTV_Interest_MC"/>
    <s v="Completed"/>
    <s v="Bond Digital"/>
    <s v="RON"/>
    <s v="Xaxis Display Plus"/>
    <s v="cpm"/>
    <s v="Selected Sites"/>
    <s v="Ad Bundles"/>
    <n v="0.5"/>
    <n v="0.8"/>
    <n v="1000000"/>
    <n v="901558"/>
    <n v="98442"/>
    <n v="901558"/>
    <m/>
    <n v="0"/>
    <e v="#DIV/0!"/>
    <n v="500"/>
    <n v="450.779"/>
    <n v="-49.221000000000004"/>
    <n v="800"/>
    <n v="721.24639999999999"/>
    <n v="-78.753600000000006"/>
    <n v="0"/>
    <n v="270.4674"/>
    <n v="0.375"/>
  </r>
  <r>
    <s v="Akbank0116_MTV_Interest_Digitalm_MC"/>
    <x v="0"/>
    <x v="0"/>
    <s v="Q1"/>
    <d v="2016-01-01T00:00:00"/>
    <d v="2016-01-31T00:00:00"/>
    <n v="0"/>
    <x v="0"/>
    <x v="9"/>
    <s v="Akbank0115_MTV_Interest_MC"/>
    <s v="Completed"/>
    <s v="Digitalm"/>
    <s v="RON"/>
    <s v="Xaxis Display Plus"/>
    <s v="cpm"/>
    <s v="Selected Sites"/>
    <s v="Ad Bundles"/>
    <n v="0.2"/>
    <n v="0.8"/>
    <n v="2000000"/>
    <n v="1890883"/>
    <n v="109117"/>
    <n v="1890883"/>
    <n v="896"/>
    <n v="4.7385269210204969E-4"/>
    <n v="1.3258928571428572"/>
    <n v="400"/>
    <n v="378.17660000000001"/>
    <n v="-21.823399999999992"/>
    <n v="1600"/>
    <n v="1188"/>
    <n v="-412"/>
    <n v="0"/>
    <n v="809.82339999999999"/>
    <n v="0.68166952861952856"/>
  </r>
  <r>
    <s v="Akbank0116_MTV_Interest_Medyanet_MC"/>
    <x v="0"/>
    <x v="0"/>
    <s v="Q1"/>
    <d v="2016-01-01T00:00:00"/>
    <d v="2016-01-31T00:00:00"/>
    <n v="0"/>
    <x v="0"/>
    <x v="9"/>
    <s v="Akbank0115_MTV_Interest_MC"/>
    <s v="Completed"/>
    <s v="Medyanet"/>
    <s v="RON"/>
    <s v="Xaxis Display Plus"/>
    <s v="cpm"/>
    <s v="Selected Sites"/>
    <s v="Ad Bundles"/>
    <n v="0.1"/>
    <n v="0.8"/>
    <n v="1000000"/>
    <n v="1002985"/>
    <n v="0"/>
    <n v="1000000"/>
    <m/>
    <n v="0"/>
    <e v="#DIV/0!"/>
    <n v="100"/>
    <n v="100"/>
    <n v="0"/>
    <n v="800"/>
    <n v="802.38800000000003"/>
    <n v="2.3880000000000337"/>
    <n v="0"/>
    <n v="702.38800000000003"/>
    <n v="0.87537201453660818"/>
  </r>
  <r>
    <s v="Bimeks0116_En_Son_Nolur_Faz1_Interstitial_Acunn_MEC"/>
    <x v="0"/>
    <x v="0"/>
    <s v="Q1"/>
    <d v="2016-01-08T00:00:00"/>
    <d v="2016-01-11T00:00:00"/>
    <n v="0"/>
    <x v="1"/>
    <x v="10"/>
    <s v="Bimeks0116_En_Son_Nolur_Faz1_Interstitial_MEC"/>
    <s v="Completed"/>
    <s v="Acunn"/>
    <s v="RON"/>
    <s v="Xaxis Rich Media"/>
    <s v="cpm"/>
    <s v="Interstitial"/>
    <s v="Interstitial"/>
    <n v="1.5"/>
    <n v="4.5"/>
    <n v="400000"/>
    <n v="402485"/>
    <n v="0"/>
    <n v="400000"/>
    <n v="1217"/>
    <n v="3.0237151695094227E-3"/>
    <n v="1.4790468364831553"/>
    <n v="600"/>
    <n v="0"/>
    <n v="-600"/>
    <n v="1800"/>
    <n v="1800"/>
    <n v="0"/>
    <n v="0"/>
    <n v="1800"/>
    <n v="1"/>
  </r>
  <r>
    <s v="Bimeks0116_En_Son_Nolur_Faz1_Interstitial_Bond_MEC"/>
    <x v="0"/>
    <x v="0"/>
    <s v="Q1"/>
    <d v="2016-01-08T00:00:00"/>
    <d v="2016-01-11T00:00:00"/>
    <n v="0"/>
    <x v="1"/>
    <x v="10"/>
    <s v="Bimeks0116_En_Son_Nolur_Faz1_Interstitial_MEC"/>
    <s v="Completed"/>
    <s v="Bond Digital"/>
    <s v="RON"/>
    <s v="Xaxis Rich Media"/>
    <s v="cpm"/>
    <s v="Interstitial"/>
    <s v="Interstitial"/>
    <n v="2.25"/>
    <n v="4.5"/>
    <n v="100000"/>
    <n v="110008"/>
    <n v="0"/>
    <n v="100000"/>
    <n v="2248"/>
    <n v="2.0434877463457204E-2"/>
    <n v="0.22241992882562278"/>
    <n v="225"/>
    <n v="225"/>
    <n v="0"/>
    <n v="450"/>
    <n v="500"/>
    <n v="50"/>
    <n v="0"/>
    <n v="275"/>
    <n v="0.55000000000000004"/>
  </r>
  <r>
    <s v="Bimeks0116_En_Son_Nolur_Faz1_Interstitial_Digitalm_MEC"/>
    <x v="0"/>
    <x v="0"/>
    <s v="Q1"/>
    <d v="2016-01-08T00:00:00"/>
    <d v="2016-01-11T00:00:00"/>
    <n v="0"/>
    <x v="1"/>
    <x v="10"/>
    <s v="Bimeks0116_En_Son_Nolur_Faz1_Interstitial_MEC"/>
    <s v="Completed"/>
    <s v="Digitalm"/>
    <s v="RON"/>
    <s v="Xaxis Rich Media"/>
    <s v="cpm"/>
    <s v="Interstitial"/>
    <s v="Interstitial"/>
    <n v="2.5"/>
    <n v="4.5"/>
    <n v="200000"/>
    <n v="201160"/>
    <n v="0"/>
    <n v="200000"/>
    <n v="3967"/>
    <n v="1.9720620401670313E-2"/>
    <n v="0.22687169145449962"/>
    <n v="500"/>
    <n v="500"/>
    <n v="0"/>
    <n v="900"/>
    <n v="900"/>
    <n v="0"/>
    <n v="0"/>
    <n v="400"/>
    <n v="0.44444444444444442"/>
  </r>
  <r>
    <s v="Bimeks0116_En_Son_Nolur_Faz1_Interstitial_Medyanet_MEC"/>
    <x v="0"/>
    <x v="0"/>
    <s v="Q1"/>
    <d v="2016-01-08T00:00:00"/>
    <d v="2016-01-11T00:00:00"/>
    <n v="0"/>
    <x v="1"/>
    <x v="10"/>
    <s v="Bimeks0116_En_Son_Nolur_Faz1_Interstitial_MEC"/>
    <s v="Completed"/>
    <s v="Medyanet"/>
    <s v="RON"/>
    <s v="Xaxis Rich Media"/>
    <s v="cpm"/>
    <s v="Interstitial"/>
    <s v="Interstitial"/>
    <n v="0.5"/>
    <n v="4.5"/>
    <n v="400000"/>
    <n v="401026"/>
    <n v="0"/>
    <n v="400000"/>
    <n v="3828"/>
    <n v="9.5455157520958744E-3"/>
    <n v="0.47021943573667713"/>
    <n v="200"/>
    <n v="200"/>
    <n v="0"/>
    <n v="1800"/>
    <n v="1800"/>
    <n v="0"/>
    <n v="0"/>
    <n v="1600"/>
    <n v="0.88888888888888884"/>
  </r>
  <r>
    <s v="RedBull0116_Theme_SYNC_Clipkit_MEC"/>
    <x v="0"/>
    <x v="0"/>
    <s v="Q1"/>
    <d v="2016-01-07T00:00:00"/>
    <d v="2016-01-24T00:00:00"/>
    <n v="0"/>
    <x v="1"/>
    <x v="11"/>
    <s v="RedBull0116_Theme_SYNC_MEC"/>
    <s v="Completed"/>
    <s v="Clipkit"/>
    <s v="RON"/>
    <s v="Xaxis SYNC"/>
    <s v="cpv"/>
    <s v="Pre/Mid/Post Rolls RON"/>
    <s v="Online Video"/>
    <n v="3.9E-2"/>
    <n v="5.5E-2"/>
    <n v="181818"/>
    <n v="194357"/>
    <n v="0"/>
    <n v="181818"/>
    <n v="21473"/>
    <n v="0.11048225687780733"/>
    <n v="0.46570064732454708"/>
    <n v="7090.902"/>
    <n v="7090.902"/>
    <n v="0"/>
    <n v="9999.99"/>
    <n v="9999.99"/>
    <n v="0"/>
    <n v="0"/>
    <n v="2909.0879999999997"/>
    <n v="0.29090909090909089"/>
  </r>
  <r>
    <s v="Clinique0116_Ocak_interest_Ligatus_MS"/>
    <x v="0"/>
    <x v="0"/>
    <s v="Q1"/>
    <d v="2016-01-06T00:00:00"/>
    <d v="2016-01-31T00:00:00"/>
    <n v="0"/>
    <x v="2"/>
    <x v="12"/>
    <s v="Clinique0116_Ocak_interest_MS"/>
    <s v="Completed"/>
    <s v="Ligatus"/>
    <s v="RON"/>
    <s v="Xaxis Display Plus"/>
    <s v="cpc"/>
    <s v="Selected Sites"/>
    <s v="Ad Bundles"/>
    <n v="0.3"/>
    <n v="1.6"/>
    <s v="3333 click"/>
    <n v="18617595"/>
    <e v="#VALUE!"/>
    <n v="18617595"/>
    <n v="3333"/>
    <n v="1.7902419727145209E-4"/>
    <n v="0.26282628262826285"/>
    <e v="#VALUE!"/>
    <n v="1000"/>
    <e v="#VALUE!"/>
    <e v="#VALUE!"/>
    <n v="876"/>
    <e v="#VALUE!"/>
    <n v="0"/>
    <n v="-124"/>
    <n v="-0.14155251141552511"/>
  </r>
  <r>
    <s v="Clinique0116_Ocak_interest_Medyanet_MS"/>
    <x v="0"/>
    <x v="0"/>
    <s v="Q1"/>
    <d v="2016-01-06T00:00:00"/>
    <d v="2016-01-31T00:00:00"/>
    <n v="0"/>
    <x v="2"/>
    <x v="12"/>
    <s v="Clinique0116_Ocak_interest_MS"/>
    <s v="Completed"/>
    <s v="Medyanet"/>
    <s v="RON"/>
    <s v="Xaxis Display Plus"/>
    <s v="cpm"/>
    <s v="Selected Sites"/>
    <s v="Ad Bundles"/>
    <n v="0.1"/>
    <n v="1.6"/>
    <n v="1250000"/>
    <n v="1254960"/>
    <n v="0"/>
    <n v="1250000"/>
    <n v="608"/>
    <n v="4.8447759291132787E-4"/>
    <n v="1.6447368421052631"/>
    <n v="125"/>
    <n v="175"/>
    <n v="50"/>
    <n v="2000"/>
    <n v="1000"/>
    <n v="-1000"/>
    <n v="0"/>
    <n v="825"/>
    <n v="0.82499999999999996"/>
  </r>
  <r>
    <s v="Clinique0116_Ocak_interest_Popmarker_MS"/>
    <x v="0"/>
    <x v="0"/>
    <s v="Q1"/>
    <d v="2016-01-06T00:00:00"/>
    <d v="2016-01-31T00:00:00"/>
    <n v="0"/>
    <x v="2"/>
    <x v="12"/>
    <s v="Clinique0116_Ocak_interest_MS"/>
    <s v="Completed"/>
    <s v="Popmarker"/>
    <s v="RON"/>
    <s v="Xaxis Display Plus"/>
    <s v="cpm"/>
    <s v="Selected Sites"/>
    <s v="Ad Bundles"/>
    <n v="1"/>
    <n v="1.6"/>
    <n v="1000000"/>
    <n v="1000925"/>
    <n v="0"/>
    <n v="1000000"/>
    <n v="2641"/>
    <n v="2.638559332617329E-3"/>
    <n v="0.60583112457402499"/>
    <n v="1000"/>
    <n v="1000"/>
    <n v="0"/>
    <n v="1600"/>
    <n v="1600"/>
    <n v="0"/>
    <n v="0"/>
    <n v="600"/>
    <n v="0.375"/>
  </r>
  <r>
    <s v="Clinique0116_Ocak_interest_Reklamz_MS"/>
    <x v="0"/>
    <x v="0"/>
    <s v="Q1"/>
    <d v="2016-01-06T00:00:00"/>
    <d v="2016-01-31T00:00:00"/>
    <n v="0"/>
    <x v="2"/>
    <x v="12"/>
    <s v="Clinique0116_Ocak_interest_MS"/>
    <s v="Completed"/>
    <s v="Reklamz"/>
    <s v="RON"/>
    <s v="Xaxis Display Plus"/>
    <s v="cpm"/>
    <s v="Selected Sites"/>
    <s v="Ad Bundles"/>
    <n v="0.1"/>
    <n v="1.6"/>
    <n v="100000"/>
    <n v="80252"/>
    <n v="19748"/>
    <n v="80252"/>
    <n v="141"/>
    <n v="1.7569655584907542E-3"/>
    <n v="1.1347517730496455"/>
    <n v="10"/>
    <n v="8.0251999999999999"/>
    <n v="-1.9748000000000001"/>
    <n v="160"/>
    <n v="160"/>
    <n v="0"/>
    <n v="0"/>
    <n v="151.97479999999999"/>
    <n v="0.94984249999999992"/>
  </r>
  <r>
    <s v="Clinique_0116_Ocak_interstitial_Acunn_MS"/>
    <x v="0"/>
    <x v="0"/>
    <s v="Q1"/>
    <d v="2016-01-06T00:00:00"/>
    <d v="2016-01-31T00:00:00"/>
    <n v="0"/>
    <x v="2"/>
    <x v="12"/>
    <s v="Clinique_0116_Ocak_interstitial_MS"/>
    <s v="Completed"/>
    <s v="Acunn"/>
    <s v="RON"/>
    <s v="Xaxis Rich Media"/>
    <s v="cpm"/>
    <s v="Interstitial"/>
    <s v="Interstitial"/>
    <n v="1.5"/>
    <n v="0"/>
    <n v="200000"/>
    <n v="200029"/>
    <n v="0"/>
    <n v="200000"/>
    <n v="916"/>
    <n v="4.5793359962805393E-3"/>
    <n v="0"/>
    <n v="300"/>
    <n v="0"/>
    <n v="-300"/>
    <n v="0"/>
    <n v="0"/>
    <n v="0"/>
    <n v="0"/>
    <n v="0"/>
    <e v="#DIV/0!"/>
  </r>
  <r>
    <s v="Clinique_0116_Ocak_interstitial_Medyanet_MS"/>
    <x v="0"/>
    <x v="0"/>
    <s v="Q1"/>
    <d v="2016-01-06T00:00:00"/>
    <d v="2016-01-31T00:00:00"/>
    <n v="0"/>
    <x v="2"/>
    <x v="12"/>
    <s v="Clinique_0116_Ocak_interstitial_MS"/>
    <s v="Completed"/>
    <s v="Medyanet"/>
    <s v="RON"/>
    <s v="Xaxis Rich Media"/>
    <s v="cpm"/>
    <s v="Interstitial"/>
    <s v="Interstitial"/>
    <n v="0.5"/>
    <n v="0"/>
    <n v="200000"/>
    <n v="201615"/>
    <n v="0"/>
    <n v="200000"/>
    <n v="1464"/>
    <n v="7.2613644818093894E-3"/>
    <n v="0"/>
    <n v="100"/>
    <n v="100"/>
    <n v="0"/>
    <n v="0"/>
    <n v="0"/>
    <n v="0"/>
    <n v="0"/>
    <n v="-100"/>
    <e v="#DIV/0!"/>
  </r>
  <r>
    <s v="Clinique_0116_Ocak_interstitial_Sem_MS"/>
    <x v="0"/>
    <x v="0"/>
    <s v="Q1"/>
    <d v="2016-01-06T00:00:00"/>
    <d v="2016-01-31T00:00:00"/>
    <n v="0"/>
    <x v="2"/>
    <x v="12"/>
    <s v="Clinique_0116_Ocak_interstitial_MS"/>
    <s v="Completed"/>
    <s v="Sem Digital"/>
    <s v="RON"/>
    <s v="Xaxis Rich Media"/>
    <s v="cpm"/>
    <s v="Interstitial"/>
    <s v="Interstitial"/>
    <n v="0.2"/>
    <n v="0"/>
    <n v="50000"/>
    <n v="81125"/>
    <n v="0"/>
    <n v="50000"/>
    <n v="502"/>
    <n v="6.1879815100154079E-3"/>
    <n v="0"/>
    <n v="10"/>
    <n v="10"/>
    <n v="0"/>
    <n v="0"/>
    <n v="0"/>
    <n v="0"/>
    <n v="0"/>
    <n v="-10"/>
    <e v="#DIV/0!"/>
  </r>
  <r>
    <s v="HesKablo_0116_Ocak_interstitial_Acunn_MS"/>
    <x v="0"/>
    <x v="0"/>
    <s v="Q1"/>
    <d v="2016-01-01T00:00:00"/>
    <d v="2016-01-01T00:00:00"/>
    <n v="0"/>
    <x v="2"/>
    <x v="13"/>
    <s v="HesKablo_0116_Ocak_interstitial_MS"/>
    <s v="Completed"/>
    <s v="Acunn"/>
    <s v="RON"/>
    <s v="Xaxis Rich Media"/>
    <s v="cpm"/>
    <s v="Interstitial"/>
    <s v="Interstitial"/>
    <n v="1.5"/>
    <n v="4.25"/>
    <n v="300000"/>
    <n v="324127"/>
    <n v="0"/>
    <n v="300000"/>
    <n v="1143"/>
    <n v="3.5263955178062921E-3"/>
    <n v="1.0874890638670167"/>
    <n v="450"/>
    <n v="0"/>
    <n v="-450"/>
    <n v="1275"/>
    <n v="1243"/>
    <n v="-32"/>
    <n v="0"/>
    <n v="1243"/>
    <n v="1"/>
  </r>
  <r>
    <s v="HesKablo_0116_Ocak_interstitial_Digitalm_MS"/>
    <x v="0"/>
    <x v="0"/>
    <s v="Q1"/>
    <d v="2016-01-01T00:00:00"/>
    <d v="2016-01-01T00:00:00"/>
    <n v="0"/>
    <x v="2"/>
    <x v="13"/>
    <s v="HesKablo_0116_Ocak_interstitial_MS"/>
    <s v="Completed"/>
    <s v="Digitalm"/>
    <s v="RON"/>
    <s v="Xaxis Rich Media"/>
    <s v="cpm"/>
    <s v="Interstitial"/>
    <s v="Interstitial"/>
    <n v="2.5"/>
    <n v="4.25"/>
    <n v="300000"/>
    <n v="301276"/>
    <n v="0"/>
    <n v="300000"/>
    <n v="4998"/>
    <n v="1.6589439583637594E-2"/>
    <n v="0.25510204081632654"/>
    <n v="750"/>
    <n v="750"/>
    <n v="0"/>
    <n v="1275"/>
    <n v="1275"/>
    <n v="0"/>
    <n v="0"/>
    <n v="525"/>
    <n v="0.41176470588235292"/>
  </r>
  <r>
    <s v="HesKablo_0116_Ocak_interstitial_Medyanet_MS"/>
    <x v="0"/>
    <x v="0"/>
    <s v="Q1"/>
    <d v="2016-01-01T00:00:00"/>
    <d v="2016-01-01T00:00:00"/>
    <n v="0"/>
    <x v="2"/>
    <x v="13"/>
    <s v="HesKablo_0116_Ocak_interstitial_MS"/>
    <s v="Completed"/>
    <s v="Medyanet"/>
    <s v="RON"/>
    <s v="Xaxis Rich Media"/>
    <s v="cpm"/>
    <s v="Interstitial"/>
    <s v="Interstitial"/>
    <n v="0.5"/>
    <n v="4.25"/>
    <n v="400000"/>
    <n v="408549"/>
    <n v="0"/>
    <n v="400000"/>
    <n v="5083"/>
    <n v="1.2441592073411023E-2"/>
    <n v="0.33444816053511706"/>
    <n v="200"/>
    <n v="200"/>
    <n v="0"/>
    <n v="1700"/>
    <n v="1700"/>
    <n v="0"/>
    <n v="0"/>
    <n v="1500"/>
    <n v="0.88235294117647056"/>
  </r>
  <r>
    <s v="Vodafone_0116_CropCozumler_LAL_Adhood_MS"/>
    <x v="0"/>
    <x v="0"/>
    <s v="Q1"/>
    <d v="2016-01-05T00:00:00"/>
    <d v="2016-01-31T00:00:00"/>
    <n v="0"/>
    <x v="2"/>
    <x v="14"/>
    <s v="Vodafone_0116_CropCozumler_LAL_MS"/>
    <s v="Completed"/>
    <s v="Adhood"/>
    <s v="RON"/>
    <s v="Xaxis Lookalike"/>
    <s v="cpm"/>
    <s v="Selected Sites"/>
    <s v="Ad Bundles"/>
    <n v="0.15"/>
    <n v="1.3"/>
    <n v="750000"/>
    <n v="945450"/>
    <n v="0"/>
    <n v="750000"/>
    <m/>
    <n v="0"/>
    <e v="#DIV/0!"/>
    <n v="112.5"/>
    <n v="112.5"/>
    <n v="0"/>
    <n v="975"/>
    <n v="975"/>
    <n v="0"/>
    <n v="0"/>
    <n v="862.5"/>
    <n v="0.88461538461538458"/>
  </r>
  <r>
    <s v="Vodafone_0116_CropCozumler_LAL_Appnexus_MS"/>
    <x v="0"/>
    <x v="0"/>
    <s v="Q1"/>
    <d v="2016-01-05T00:00:00"/>
    <d v="2016-01-31T00:00:00"/>
    <n v="0"/>
    <x v="2"/>
    <x v="14"/>
    <s v="Vodafone_0116_CropCozumler_LAL_MS"/>
    <s v="Completed"/>
    <s v="Appnexus"/>
    <s v="RON"/>
    <s v="Xaxis Lookalike"/>
    <s v="cpm"/>
    <s v="Selected Sites"/>
    <s v="Ad Bundles"/>
    <m/>
    <n v="1.3"/>
    <n v="500000"/>
    <n v="500462"/>
    <n v="0"/>
    <n v="500000"/>
    <n v="80"/>
    <n v="1.5985229647805428E-4"/>
    <n v="11.762499999999999"/>
    <n v="0"/>
    <n v="811"/>
    <n v="811"/>
    <n v="650"/>
    <n v="941"/>
    <n v="291"/>
    <n v="0"/>
    <n v="130"/>
    <n v="0.13815090329436769"/>
  </r>
  <r>
    <s v="Vodafone_0116_CropCozumler_LAL_Commedya_MS"/>
    <x v="0"/>
    <x v="0"/>
    <s v="Q1"/>
    <d v="2016-01-05T00:00:00"/>
    <d v="2016-01-31T00:00:00"/>
    <n v="0"/>
    <x v="2"/>
    <x v="14"/>
    <s v="Vodafone_0116_CropCozumler_LAL_MS"/>
    <s v="Completed"/>
    <s v="Commedya"/>
    <s v="RON"/>
    <s v="Xaxis Lookalike"/>
    <s v="cpm"/>
    <s v="Selected Sites"/>
    <s v="Ad Bundles"/>
    <n v="0.1"/>
    <n v="1.3"/>
    <n v="500000"/>
    <n v="525746"/>
    <n v="0"/>
    <n v="500000"/>
    <n v="0"/>
    <n v="0"/>
    <e v="#DIV/0!"/>
    <n v="50"/>
    <n v="50"/>
    <n v="0"/>
    <n v="650"/>
    <n v="3284"/>
    <n v="2634"/>
    <n v="0"/>
    <n v="3234"/>
    <n v="0.98477466504263089"/>
  </r>
  <r>
    <s v="Vodafone_0116_CropCozumler_LAL_Digitalm_MS"/>
    <x v="0"/>
    <x v="0"/>
    <s v="Q1"/>
    <d v="2016-01-05T00:00:00"/>
    <d v="2016-01-31T00:00:00"/>
    <n v="0"/>
    <x v="2"/>
    <x v="14"/>
    <s v="Vodafone_0116_CropCozumler_LAL_MS"/>
    <s v="Completed"/>
    <s v="Digitalm"/>
    <s v="RON"/>
    <s v="Xaxis Lookalike"/>
    <s v="cpm"/>
    <s v="Selected Sites"/>
    <s v="Ad Bundles"/>
    <n v="0.2"/>
    <n v="1.3"/>
    <n v="1000000"/>
    <n v="1000946"/>
    <n v="0"/>
    <n v="1000000"/>
    <n v="153"/>
    <n v="1.5285539879274207E-4"/>
    <n v="8.4967320261437909"/>
    <n v="200"/>
    <n v="200"/>
    <n v="0"/>
    <n v="1300"/>
    <n v="1300"/>
    <n v="0"/>
    <n v="0"/>
    <n v="1100"/>
    <n v="0.84615384615384615"/>
  </r>
  <r>
    <s v="Vodafone_0116_CropCozumler_LAL_Popmarker_MS"/>
    <x v="0"/>
    <x v="0"/>
    <s v="Q1"/>
    <d v="2016-01-05T00:00:00"/>
    <d v="2016-01-31T00:00:00"/>
    <n v="0"/>
    <x v="2"/>
    <x v="14"/>
    <s v="Vodafone_0116_CropCozumler_LAL_MS"/>
    <s v="Completed"/>
    <s v="Popmarker"/>
    <s v="RON"/>
    <s v="Xaxis Lookalike"/>
    <s v="cpm"/>
    <s v="Selected Sites"/>
    <s v="Ad Bundles"/>
    <n v="1"/>
    <n v="1.3"/>
    <n v="1000000"/>
    <n v="1001250"/>
    <n v="0"/>
    <n v="1000000"/>
    <m/>
    <n v="0"/>
    <e v="#DIV/0!"/>
    <n v="1000"/>
    <n v="1000"/>
    <n v="0"/>
    <n v="1300"/>
    <n v="1300"/>
    <n v="0"/>
    <n v="0"/>
    <n v="300"/>
    <n v="0.23076923076923078"/>
  </r>
  <r>
    <s v="Vodafone0116_Project_Falcon_Interest_Digitalm_MS"/>
    <x v="0"/>
    <x v="0"/>
    <s v="Q1"/>
    <d v="2016-01-04T00:00:00"/>
    <d v="2016-01-15T00:00:00"/>
    <n v="0"/>
    <x v="2"/>
    <x v="14"/>
    <s v="Vodafone0116_Project_Falcon_Interest_MS"/>
    <s v="Completed"/>
    <s v="Digitalm"/>
    <s v="RON"/>
    <s v="Xaxis Display Plus"/>
    <s v="cpm"/>
    <s v="Selected Sites"/>
    <s v="Ad Bundles"/>
    <n v="0.2"/>
    <n v="1.4"/>
    <n v="2000000"/>
    <n v="2054519"/>
    <n v="0"/>
    <n v="2000000"/>
    <n v="294"/>
    <n v="1.4309918769308047E-4"/>
    <n v="9.7834238095238071"/>
    <n v="400"/>
    <n v="400"/>
    <n v="0"/>
    <n v="2800"/>
    <n v="2876.3265999999994"/>
    <n v="76.326599999999416"/>
    <n v="0"/>
    <n v="2476.3265999999994"/>
    <n v="0.86093373402032991"/>
  </r>
  <r>
    <s v="Vodafone0116_Project_Falcon_Interest_Medyanet_MS"/>
    <x v="0"/>
    <x v="0"/>
    <s v="Q1"/>
    <d v="2016-01-04T00:00:00"/>
    <d v="2016-01-15T00:00:00"/>
    <n v="0"/>
    <x v="2"/>
    <x v="14"/>
    <s v="Vodafone0116_Project_Falcon_Interest_MS"/>
    <s v="Completed"/>
    <s v="Medyanet"/>
    <s v="RON"/>
    <s v="Xaxis Display Plus"/>
    <s v="cpm"/>
    <s v="Selected Sites"/>
    <s v="Ad Bundles"/>
    <n v="0.1"/>
    <n v="1.4"/>
    <n v="3600000"/>
    <n v="3719428"/>
    <n v="0"/>
    <n v="3600000"/>
    <m/>
    <n v="0"/>
    <e v="#DIV/0!"/>
    <n v="360"/>
    <n v="360"/>
    <n v="0"/>
    <n v="5040"/>
    <n v="3307"/>
    <n v="-1733"/>
    <n v="0"/>
    <n v="2947"/>
    <n v="0.89114000604777743"/>
  </r>
  <r>
    <s v="Vodafone0116_Project_Falcon_Interest_Nokta_MS"/>
    <x v="0"/>
    <x v="0"/>
    <s v="Q1"/>
    <d v="2016-01-04T00:00:00"/>
    <d v="2016-01-15T00:00:00"/>
    <n v="0"/>
    <x v="2"/>
    <x v="14"/>
    <s v="Vodafone0116_Project_Falcon_Interest_MS"/>
    <s v="Completed"/>
    <s v="Nokta"/>
    <s v="RON"/>
    <s v="Xaxis Display Plus"/>
    <s v="cpm"/>
    <s v="Selected Sites"/>
    <s v="Ad Bundles"/>
    <n v="0.1"/>
    <n v="1.4"/>
    <n v="2500000"/>
    <n v="2598585"/>
    <n v="0"/>
    <n v="2500000"/>
    <m/>
    <n v="0"/>
    <e v="#DIV/0!"/>
    <n v="250"/>
    <n v="250"/>
    <n v="0"/>
    <n v="3500"/>
    <n v="3638.0189999999998"/>
    <n v="138.01899999999978"/>
    <n v="0"/>
    <n v="3388.0189999999998"/>
    <n v="0.93128128247818387"/>
  </r>
  <r>
    <s v="Vodafone0116_Project_Falcon_Interest_Reklamz_MS"/>
    <x v="0"/>
    <x v="0"/>
    <s v="Q1"/>
    <d v="2016-01-04T00:00:00"/>
    <d v="2016-01-15T00:00:00"/>
    <n v="0"/>
    <x v="2"/>
    <x v="14"/>
    <s v="Vodafone0116_Project_Falcon_Interest_MS"/>
    <s v="Completed"/>
    <s v="Reklamz"/>
    <s v="RON"/>
    <s v="Xaxis Display Plus"/>
    <s v="cpm"/>
    <s v="Selected Sites"/>
    <s v="Ad Bundles"/>
    <n v="0.1"/>
    <n v="1.4"/>
    <n v="500000"/>
    <n v="128129"/>
    <n v="371871"/>
    <n v="128129"/>
    <m/>
    <n v="0"/>
    <e v="#DIV/0!"/>
    <n v="50"/>
    <n v="12.812899999999999"/>
    <n v="-37.187100000000001"/>
    <n v="700"/>
    <n v="179.38059999999999"/>
    <n v="-520.61940000000004"/>
    <n v="0"/>
    <n v="166.5677"/>
    <n v="0.9285714285714286"/>
  </r>
  <r>
    <s v="Vodafone0116_Red_Dil_Testi_Interest_Adinteraction_MS"/>
    <x v="0"/>
    <x v="0"/>
    <s v="Q1"/>
    <d v="2016-01-05T00:00:00"/>
    <d v="2016-01-20T00:00:00"/>
    <n v="0"/>
    <x v="2"/>
    <x v="14"/>
    <s v="Vodafone0116_Red_Dil_Testi_Interest_MS"/>
    <s v="Completed"/>
    <s v="Adinteraction"/>
    <s v="RON"/>
    <s v="Xaxis Display Plus"/>
    <s v="cpm"/>
    <s v="Selected Sites"/>
    <s v="Ad Bundles"/>
    <n v="0.15"/>
    <n v="1.4"/>
    <n v="500000"/>
    <n v="500641"/>
    <n v="0"/>
    <n v="500000"/>
    <n v="536"/>
    <n v="1.0706274556019184E-3"/>
    <n v="1.3076444029850744"/>
    <n v="75"/>
    <n v="75"/>
    <n v="0"/>
    <n v="700"/>
    <n v="700.89739999999995"/>
    <n v="0.8973999999999478"/>
    <n v="0"/>
    <n v="625.89739999999995"/>
    <n v="0.89299432413360358"/>
  </r>
  <r>
    <s v="Vodafone0116_Red_Dil_Testi_Interest_Appnexus_MS"/>
    <x v="0"/>
    <x v="0"/>
    <s v="Q1"/>
    <d v="2016-01-05T00:00:00"/>
    <d v="2016-01-20T00:00:00"/>
    <n v="0"/>
    <x v="2"/>
    <x v="14"/>
    <s v="Vodafone0116_Red_Dil_Testi_Interest_MS"/>
    <s v="Completed"/>
    <s v="Appnexus"/>
    <s v="RON"/>
    <s v="Xaxis Display Plus"/>
    <s v="cpm"/>
    <s v="Selected Sites"/>
    <s v="Ad Bundles"/>
    <m/>
    <n v="1.4"/>
    <n v="200000"/>
    <n v="0"/>
    <n v="200000"/>
    <n v="0"/>
    <m/>
    <e v="#DIV/0!"/>
    <e v="#DIV/0!"/>
    <n v="0"/>
    <n v="0"/>
    <n v="0"/>
    <n v="280"/>
    <n v="0"/>
    <n v="-280"/>
    <n v="0"/>
    <n v="0"/>
    <e v="#DIV/0!"/>
  </r>
  <r>
    <s v="Vodafone0116_Red_Dil_Testi_Interest_Medyanet_MS"/>
    <x v="0"/>
    <x v="0"/>
    <s v="Q1"/>
    <d v="2016-01-05T00:00:00"/>
    <d v="2016-01-20T00:00:00"/>
    <n v="0"/>
    <x v="2"/>
    <x v="14"/>
    <s v="Vodafone0116_Red_Dil_Testi_Interest_MS"/>
    <s v="Completed"/>
    <s v="Medyanet"/>
    <s v="RON"/>
    <s v="Xaxis Display Plus"/>
    <s v="cpm"/>
    <s v="Selected Sites"/>
    <s v="Ad Bundles"/>
    <n v="0.1"/>
    <n v="1.4"/>
    <n v="2000000"/>
    <n v="2123424"/>
    <n v="0"/>
    <n v="2000000"/>
    <m/>
    <n v="0"/>
    <e v="#DIV/0!"/>
    <n v="200"/>
    <n v="200"/>
    <n v="0"/>
    <n v="2800"/>
    <n v="1958"/>
    <n v="-842"/>
    <n v="0"/>
    <n v="1758"/>
    <n v="0.89785495403472937"/>
  </r>
  <r>
    <s v="Vodafone0116_Red_Dil_Testi_Interest_Nokta_MS"/>
    <x v="0"/>
    <x v="0"/>
    <s v="Q1"/>
    <d v="2016-01-05T00:00:00"/>
    <d v="2016-01-20T00:00:00"/>
    <n v="0"/>
    <x v="2"/>
    <x v="14"/>
    <s v="Vodafone0116_Red_Dil_Testi_Interest_MS"/>
    <s v="Completed"/>
    <s v="Nokta"/>
    <s v="RON"/>
    <s v="Xaxis Display Plus"/>
    <s v="cpm"/>
    <s v="Selected Sites"/>
    <s v="Ad Bundles"/>
    <n v="0.1"/>
    <n v="1.4"/>
    <n v="500000"/>
    <n v="537930"/>
    <n v="0"/>
    <n v="500000"/>
    <m/>
    <n v="0"/>
    <e v="#DIV/0!"/>
    <n v="50"/>
    <n v="50"/>
    <n v="0"/>
    <n v="700"/>
    <n v="753.10199999999998"/>
    <n v="53.101999999999975"/>
    <n v="0"/>
    <n v="703.10199999999998"/>
    <n v="0.93360793093100269"/>
  </r>
  <r>
    <s v="Vodafone0116_Red_Dil_Testi_Interest_Popmarker_MS"/>
    <x v="0"/>
    <x v="0"/>
    <s v="Q1"/>
    <d v="2016-01-05T00:00:00"/>
    <d v="2016-01-20T00:00:00"/>
    <n v="0"/>
    <x v="2"/>
    <x v="14"/>
    <s v="Vodafone0116_Red_Dil_Testi_Interest_MS"/>
    <s v="Completed"/>
    <s v="Popmarker"/>
    <s v="RON"/>
    <s v="Xaxis Display Plus"/>
    <s v="cpm"/>
    <s v="Selected Sites"/>
    <s v="Ad Bundles"/>
    <n v="1"/>
    <n v="1.4"/>
    <n v="1000000"/>
    <n v="1007382"/>
    <n v="0"/>
    <n v="1000000"/>
    <n v="0"/>
    <n v="0"/>
    <e v="#DIV/0!"/>
    <n v="1000"/>
    <n v="1000"/>
    <n v="0"/>
    <n v="1400"/>
    <n v="1410.3347999999999"/>
    <n v="10.334799999999859"/>
    <n v="0"/>
    <n v="410.33479999999986"/>
    <n v="0.2909485038588"/>
  </r>
  <r>
    <s v="Vodafone0116_Red_Dil_Testi_Interest_Sem_MS"/>
    <x v="0"/>
    <x v="0"/>
    <s v="Q1"/>
    <d v="2016-01-05T00:00:00"/>
    <d v="2016-01-20T00:00:00"/>
    <n v="0"/>
    <x v="2"/>
    <x v="14"/>
    <s v="Vodafone0116_Red_Dil_Testi_Interest_MS"/>
    <s v="Completed"/>
    <s v="Sem Digital"/>
    <s v="RON"/>
    <s v="Xaxis Display Plus"/>
    <s v="cpm"/>
    <s v="Selected Sites"/>
    <s v="Ad Bundles"/>
    <n v="0.2"/>
    <n v="1.4"/>
    <n v="100000"/>
    <n v="127563"/>
    <n v="0"/>
    <n v="100000"/>
    <m/>
    <n v="0"/>
    <e v="#DIV/0!"/>
    <n v="20"/>
    <n v="20"/>
    <n v="0"/>
    <n v="140"/>
    <n v="178.58819999999997"/>
    <n v="38.588199999999972"/>
    <n v="0"/>
    <n v="158.58819999999997"/>
    <n v="0.88801051805214448"/>
  </r>
  <r>
    <s v="Ford0116_EkoServis_Interest_Adhood_MS"/>
    <x v="0"/>
    <x v="0"/>
    <s v="Q1"/>
    <d v="2016-01-08T00:00:00"/>
    <d v="2016-01-31T00:00:00"/>
    <n v="0"/>
    <x v="2"/>
    <x v="15"/>
    <s v="Ford0116_EkoServis_Interest_MS"/>
    <s v="Completed"/>
    <s v="Adhood"/>
    <s v="RON"/>
    <s v="Xaxis Display Plus"/>
    <s v="cpm"/>
    <s v="Selected Sites"/>
    <s v="Ad Bundles"/>
    <n v="0.15"/>
    <n v="1.4"/>
    <n v="400000"/>
    <n v="400740"/>
    <n v="0"/>
    <n v="400000"/>
    <n v="0"/>
    <n v="0"/>
    <e v="#DIV/0!"/>
    <n v="60"/>
    <n v="60"/>
    <n v="0"/>
    <n v="560"/>
    <n v="561.03599999999994"/>
    <n v="1.0359999999999445"/>
    <n v="0"/>
    <n v="501.03599999999994"/>
    <n v="0.89305499112356423"/>
  </r>
  <r>
    <s v="Ford0116_EkoServis_Interest_Appnexus_MS"/>
    <x v="0"/>
    <x v="0"/>
    <s v="Q1"/>
    <d v="2016-01-08T00:00:00"/>
    <d v="2016-01-31T00:00:00"/>
    <n v="0"/>
    <x v="2"/>
    <x v="15"/>
    <s v="Ford0116_EkoServis_Interest_MS"/>
    <s v="Completed"/>
    <s v="Appnexus"/>
    <s v="RON"/>
    <s v="Xaxis Display Plus"/>
    <s v="cpm"/>
    <s v="Selected Sites"/>
    <s v="Ad Bundles"/>
    <m/>
    <n v="1.4"/>
    <n v="200000"/>
    <n v="50395"/>
    <n v="149605"/>
    <n v="50395"/>
    <n v="12"/>
    <n v="2.381188609981149E-4"/>
    <n v="5.8794166666666667"/>
    <n v="0"/>
    <n v="250"/>
    <n v="250"/>
    <n v="280"/>
    <n v="70.552999999999997"/>
    <n v="-209.447"/>
    <n v="0"/>
    <n v="-179.447"/>
    <n v="-2.5434354315195669"/>
  </r>
  <r>
    <s v="Ford0116_EkoServis_Interest_Bond_MS"/>
    <x v="0"/>
    <x v="0"/>
    <s v="Q1"/>
    <d v="2016-01-08T00:00:00"/>
    <d v="2016-01-31T00:00:00"/>
    <n v="0"/>
    <x v="2"/>
    <x v="15"/>
    <s v="Ford0116_EkoServis_Interest_MS"/>
    <s v="Completed"/>
    <s v="Bond Digital"/>
    <s v="RON"/>
    <s v="Xaxis Display Plus"/>
    <s v="cpm"/>
    <s v="Selected Sites"/>
    <s v="Ad Bundles"/>
    <n v="0.5"/>
    <n v="1.4"/>
    <n v="500000"/>
    <n v="350539"/>
    <n v="149461"/>
    <n v="350539"/>
    <m/>
    <n v="0"/>
    <e v="#DIV/0!"/>
    <n v="250"/>
    <n v="175.26949999999999"/>
    <n v="-74.730500000000006"/>
    <n v="700"/>
    <n v="290.75"/>
    <n v="-409.25"/>
    <n v="0"/>
    <n v="115.48050000000001"/>
    <n v="0.39718142734307826"/>
  </r>
  <r>
    <s v="Ford0116_EkoServis_Interest_Digitalm_MS"/>
    <x v="0"/>
    <x v="0"/>
    <s v="Q1"/>
    <d v="2016-01-08T00:00:00"/>
    <d v="2016-01-31T00:00:00"/>
    <n v="0"/>
    <x v="2"/>
    <x v="15"/>
    <s v="Ford0116_EkoServis_Interest_MS"/>
    <s v="Completed"/>
    <s v="Digitalm"/>
    <s v="RON"/>
    <s v="Xaxis Display Plus"/>
    <s v="cpm"/>
    <s v="Selected Sites"/>
    <s v="Ad Bundles"/>
    <n v="0.2"/>
    <n v="1.4"/>
    <n v="500000"/>
    <n v="302725"/>
    <n v="197275"/>
    <n v="302725"/>
    <n v="103"/>
    <n v="3.402427946155752E-4"/>
    <n v="2.1730097087378639"/>
    <n v="100"/>
    <n v="60.545000000000009"/>
    <n v="-39.454999999999991"/>
    <n v="700"/>
    <n v="223.82"/>
    <n v="-476.18"/>
    <n v="0"/>
    <n v="163.27499999999998"/>
    <n v="0.72949244928960766"/>
  </r>
  <r>
    <s v="LAV0116_Ocak_Interstitial_Acunn_MX"/>
    <x v="0"/>
    <x v="0"/>
    <s v="Q1"/>
    <d v="2016-01-07T00:00:00"/>
    <d v="2016-01-31T00:00:00"/>
    <n v="0"/>
    <x v="3"/>
    <x v="16"/>
    <s v="LAV0116_Ocak_Interstitial_MX"/>
    <s v="Completed"/>
    <s v="Acunn"/>
    <s v="RON"/>
    <s v="Xaxis Rich Media"/>
    <s v="cpm"/>
    <s v="Interstitial"/>
    <s v="Interstitial"/>
    <n v="1.5"/>
    <n v="4"/>
    <n v="400000"/>
    <n v="440165"/>
    <n v="0"/>
    <n v="400000"/>
    <n v="2480"/>
    <n v="5.6342507923165175E-3"/>
    <n v="0.64516129032258063"/>
    <n v="600"/>
    <n v="0"/>
    <n v="-600"/>
    <n v="1600"/>
    <n v="1600"/>
    <n v="0"/>
    <n v="0"/>
    <n v="1600"/>
    <n v="1"/>
  </r>
  <r>
    <s v="LAV0116_Ocak_Interstitial_Digitalm_MX"/>
    <x v="0"/>
    <x v="0"/>
    <s v="Q1"/>
    <d v="2016-01-07T00:00:00"/>
    <d v="2016-01-31T00:00:00"/>
    <n v="0"/>
    <x v="3"/>
    <x v="16"/>
    <s v="LAV0116_Ocak_Interstitial_MX"/>
    <s v="Completed"/>
    <s v="Digitalm"/>
    <s v="RON"/>
    <s v="Xaxis Rich Media"/>
    <s v="cpm"/>
    <s v="Interstitial"/>
    <s v="Interstitial"/>
    <n v="2.5"/>
    <n v="4"/>
    <n v="320000"/>
    <n v="320667"/>
    <n v="0"/>
    <n v="320000"/>
    <n v="4918"/>
    <n v="1.5336782394197095E-2"/>
    <n v="0.26128507523383487"/>
    <n v="800"/>
    <n v="800"/>
    <n v="0"/>
    <n v="1280"/>
    <n v="1285"/>
    <n v="5"/>
    <n v="0"/>
    <n v="485"/>
    <n v="0.37743190661478598"/>
  </r>
  <r>
    <s v="ElcaKozmetik0116_Dorphin8_Interstitial_Acunn_MS"/>
    <x v="0"/>
    <x v="0"/>
    <s v="Q1"/>
    <d v="2016-01-11T00:00:00"/>
    <d v="2016-01-31T00:00:00"/>
    <n v="0"/>
    <x v="2"/>
    <x v="2"/>
    <s v="ElcaKozmetik0116_Dorphin8_Interstitial_MS"/>
    <s v="Completed"/>
    <s v="Acunn"/>
    <s v="RON"/>
    <s v="Xaxis Rich Media"/>
    <s v="cpm"/>
    <s v="Interstitial"/>
    <s v="Interstitial"/>
    <n v="1.5"/>
    <n v="4"/>
    <n v="800000"/>
    <n v="807424"/>
    <n v="0"/>
    <n v="800000"/>
    <n v="5035"/>
    <n v="6.2358810240963859E-3"/>
    <n v="0.6355511420059583"/>
    <n v="1200"/>
    <n v="0"/>
    <n v="-1200"/>
    <n v="3200"/>
    <n v="3200"/>
    <n v="0"/>
    <n v="0"/>
    <n v="3200"/>
    <n v="1"/>
  </r>
  <r>
    <s v="ElcaKozmetik0116_Dorphin8_Interstitial_Digitalm_MS"/>
    <x v="0"/>
    <x v="0"/>
    <s v="Q1"/>
    <d v="2016-01-11T00:00:00"/>
    <d v="2016-01-31T00:00:00"/>
    <n v="0"/>
    <x v="2"/>
    <x v="2"/>
    <s v="ElcaKozmetik0116_Dorphin8_Interstitial_MS"/>
    <s v="Completed"/>
    <s v="Digitalm"/>
    <s v="RON"/>
    <s v="Xaxis Rich Media"/>
    <s v="cpm"/>
    <s v="Interstitial"/>
    <s v="Interstitial"/>
    <n v="2.5"/>
    <n v="4"/>
    <n v="500000"/>
    <n v="501039"/>
    <n v="0"/>
    <n v="500000"/>
    <n v="4832"/>
    <n v="9.6439598514287319E-3"/>
    <n v="0.41390728476821192"/>
    <n v="1250"/>
    <n v="1250"/>
    <n v="0"/>
    <n v="2000"/>
    <n v="2000"/>
    <n v="0"/>
    <n v="0"/>
    <n v="750"/>
    <n v="0.375"/>
  </r>
  <r>
    <s v="ElcaKozmetik0116_Dorphin8_Interstitial_Medyanet_MS"/>
    <x v="0"/>
    <x v="0"/>
    <s v="Q1"/>
    <d v="2016-01-11T00:00:00"/>
    <d v="2016-01-31T00:00:00"/>
    <n v="0"/>
    <x v="2"/>
    <x v="2"/>
    <s v="ElcaKozmetik0116_Dorphin8_Interstitial_MS"/>
    <s v="Completed"/>
    <s v="Medyanet"/>
    <s v="RON"/>
    <s v="Xaxis Rich Media"/>
    <s v="cpm"/>
    <s v="Interstitial"/>
    <s v="Interstitial"/>
    <n v="0.5"/>
    <n v="4"/>
    <n v="700000"/>
    <n v="711186"/>
    <n v="0"/>
    <n v="700000"/>
    <n v="5084"/>
    <n v="7.148622160728698E-3"/>
    <n v="0.55074744295830058"/>
    <n v="350"/>
    <n v="350"/>
    <n v="0"/>
    <n v="2800"/>
    <n v="2800"/>
    <n v="0"/>
    <n v="0"/>
    <n v="2450"/>
    <n v="0.875"/>
  </r>
  <r>
    <s v="ElcaKozmetik0116_Dorphin8_Pin_Popmarker_MS"/>
    <x v="0"/>
    <x v="0"/>
    <s v="Q1"/>
    <d v="2016-01-07T00:00:00"/>
    <d v="2016-01-31T00:00:00"/>
    <n v="0"/>
    <x v="2"/>
    <x v="2"/>
    <s v="ElcaKozmetik0116_Dorphin8_Pin_MS"/>
    <s v="Completed"/>
    <s v="Popmarker"/>
    <s v="RON"/>
    <s v="Xaxis Pin"/>
    <s v="cpm"/>
    <s v="Selected Sites"/>
    <s v="Ad Bundles"/>
    <n v="1"/>
    <n v="3"/>
    <n v="2000000"/>
    <n v="2003244"/>
    <n v="0"/>
    <n v="2000000"/>
    <n v="4969"/>
    <n v="2.4804766668463751E-3"/>
    <n v="0.60374320788891123"/>
    <n v="2000"/>
    <n v="2000"/>
    <n v="0"/>
    <n v="6000"/>
    <n v="3000"/>
    <n v="-3000"/>
    <n v="0"/>
    <n v="1000"/>
    <n v="0.33333333333333331"/>
  </r>
  <r>
    <s v="ElcaKozmetik0116_Doprhin8_Interest_Adinteraction_MS"/>
    <x v="0"/>
    <x v="0"/>
    <s v="Q1"/>
    <d v="2016-01-07T00:00:00"/>
    <d v="2016-01-31T00:00:00"/>
    <n v="0"/>
    <x v="2"/>
    <x v="2"/>
    <s v="ElcaKozmetik0116_Doprhin8_Interest_MS"/>
    <s v="Completed"/>
    <s v="Adinteraction"/>
    <s v="RON"/>
    <s v="Xaxis Display Plus"/>
    <s v="cpm"/>
    <s v="Selected Sites"/>
    <s v="Ad Bundles"/>
    <n v="0.15"/>
    <n v="1.3"/>
    <n v="1000000"/>
    <n v="1170902"/>
    <n v="0"/>
    <n v="1000000"/>
    <n v="0"/>
    <n v="0"/>
    <e v="#DIV/0!"/>
    <n v="150"/>
    <n v="150"/>
    <n v="0"/>
    <n v="1300"/>
    <n v="556"/>
    <n v="-744"/>
    <n v="0"/>
    <n v="406"/>
    <n v="0.73021582733812951"/>
  </r>
  <r>
    <s v="ElcaKozmetik0116_Doprhin8_Interest_Bond_MS"/>
    <x v="0"/>
    <x v="0"/>
    <s v="Q1"/>
    <d v="2016-01-07T00:00:00"/>
    <d v="2016-01-31T00:00:00"/>
    <n v="0"/>
    <x v="2"/>
    <x v="2"/>
    <s v="ElcaKozmetik0116_Doprhin8_Interest_MS"/>
    <s v="Completed"/>
    <s v="Bond Digital"/>
    <s v="RON"/>
    <s v="Xaxis Display Plus"/>
    <s v="cpm"/>
    <s v="Selected Sites"/>
    <s v="Ad Bundles"/>
    <n v="0.5"/>
    <n v="1.3"/>
    <n v="500000"/>
    <n v="500020"/>
    <n v="0"/>
    <n v="500000"/>
    <m/>
    <n v="0"/>
    <e v="#DIV/0!"/>
    <n v="250"/>
    <n v="250"/>
    <n v="0"/>
    <n v="650"/>
    <n v="650"/>
    <n v="0"/>
    <n v="0"/>
    <n v="400"/>
    <n v="0.61538461538461542"/>
  </r>
  <r>
    <s v="ElcaKozmetik0116_Doprhin8_Interest_Medyanet_MS"/>
    <x v="0"/>
    <x v="0"/>
    <s v="Q1"/>
    <d v="2016-01-07T00:00:00"/>
    <d v="2016-01-31T00:00:00"/>
    <n v="0"/>
    <x v="2"/>
    <x v="2"/>
    <s v="ElcaKozmetik0116_Doprhin8_Interest_MS"/>
    <s v="Completed"/>
    <s v="Medyanet"/>
    <s v="RON"/>
    <s v="Xaxis Display Plus"/>
    <s v="cpm"/>
    <s v="Selected Sites"/>
    <s v="Ad Bundles"/>
    <n v="0.1"/>
    <n v="1.3"/>
    <n v="500000"/>
    <n v="505658"/>
    <n v="0"/>
    <n v="500000"/>
    <n v="212"/>
    <n v="4.1925570247083996E-4"/>
    <n v="3.0660377358490565"/>
    <n v="50"/>
    <n v="50"/>
    <n v="0"/>
    <n v="650"/>
    <n v="650"/>
    <n v="0"/>
    <n v="0"/>
    <n v="600"/>
    <n v="0.92307692307692313"/>
  </r>
  <r>
    <s v="ElcaKozmetik0116_Doprhin8_Interest_Nokta_MS"/>
    <x v="0"/>
    <x v="0"/>
    <s v="Q1"/>
    <d v="2016-01-07T00:00:00"/>
    <d v="2016-01-31T00:00:00"/>
    <n v="0"/>
    <x v="2"/>
    <x v="2"/>
    <s v="ElcaKozmetik0116_Doprhin8_Interest_MS"/>
    <s v="Completed"/>
    <s v="Nokta"/>
    <s v="RON"/>
    <s v="Xaxis Display Plus"/>
    <s v="cpm"/>
    <s v="Selected Sites"/>
    <s v="Ad Bundles"/>
    <n v="0.1"/>
    <n v="1.3"/>
    <n v="500000"/>
    <n v="507591"/>
    <n v="0"/>
    <n v="500000"/>
    <n v="700"/>
    <n v="1.3790630645539421E-3"/>
    <n v="0.9285714285714286"/>
    <n v="50"/>
    <n v="50"/>
    <n v="0"/>
    <n v="650"/>
    <n v="650"/>
    <n v="0"/>
    <n v="0"/>
    <n v="600"/>
    <n v="0.92307692307692313"/>
  </r>
  <r>
    <s v="ElcaKozmetik0116_Doprhin8_Interest_Reklamz_MS"/>
    <x v="0"/>
    <x v="0"/>
    <s v="Q1"/>
    <d v="2016-01-07T00:00:00"/>
    <d v="2016-01-31T00:00:00"/>
    <n v="0"/>
    <x v="2"/>
    <x v="2"/>
    <s v="ElcaKozmetik0116_Doprhin8_Interest_MS"/>
    <s v="Completed"/>
    <s v="Reklamz"/>
    <s v="RON"/>
    <s v="Xaxis Display Plus"/>
    <s v="cpm"/>
    <s v="Selected Sites"/>
    <s v="Ad Bundles"/>
    <n v="0.1"/>
    <n v="1.3"/>
    <n v="100000"/>
    <n v="63775"/>
    <n v="36225"/>
    <n v="63775"/>
    <n v="135"/>
    <n v="2.1168169345354764E-3"/>
    <n v="0.96296296296296291"/>
    <n v="10"/>
    <n v="6.3775000000000004"/>
    <n v="-3.6224999999999996"/>
    <n v="130"/>
    <n v="130"/>
    <n v="0"/>
    <n v="0"/>
    <n v="123.6225"/>
    <n v="0.9509423076923077"/>
  </r>
  <r>
    <s v="Vodafone0116_Tabata_Mcare_Preroll_Acunn_MS"/>
    <x v="0"/>
    <x v="0"/>
    <s v="Q1"/>
    <d v="2016-01-09T00:00:00"/>
    <d v="2016-01-31T00:00:00"/>
    <n v="0"/>
    <x v="2"/>
    <x v="14"/>
    <s v="Vodafone0116_Tabata_Mcare_Preroll_MS"/>
    <s v="Completed"/>
    <s v="Acunn"/>
    <s v="RON"/>
    <s v="Xaxis Tv"/>
    <s v="cpv"/>
    <s v="Pre/Mid/Post Rolls RON"/>
    <s v="Online Video"/>
    <n v="0.01"/>
    <n v="0.03"/>
    <n v="66000"/>
    <n v="65270"/>
    <n v="730"/>
    <n v="65270"/>
    <n v="1261"/>
    <n v="1.9319748736019611E-2"/>
    <n v="0.98651863600317213"/>
    <n v="660"/>
    <n v="0"/>
    <n v="-660"/>
    <n v="1980"/>
    <n v="1244"/>
    <n v="-736"/>
    <n v="0"/>
    <n v="1244"/>
    <n v="1"/>
  </r>
  <r>
    <s v="Vodafone0116_Tabata_Mcare_Preroll_Bond_MS"/>
    <x v="0"/>
    <x v="0"/>
    <s v="Q1"/>
    <d v="2016-01-09T00:00:00"/>
    <d v="2016-01-31T00:00:00"/>
    <n v="0"/>
    <x v="2"/>
    <x v="14"/>
    <s v="Vodafone0116_Tabata_Mcare_Preroll_MS"/>
    <s v="Completed"/>
    <s v="Bond Digital"/>
    <s v="RON"/>
    <s v="Xaxis Tv"/>
    <s v="cpv"/>
    <s v="Pre/Mid/Post Rolls RON"/>
    <s v="Online Video"/>
    <n v="0.01"/>
    <n v="0.03"/>
    <n v="50000"/>
    <n v="50013"/>
    <n v="0"/>
    <n v="50000"/>
    <m/>
    <n v="0"/>
    <e v="#DIV/0!"/>
    <n v="500"/>
    <n v="545"/>
    <n v="45"/>
    <n v="1500"/>
    <n v="1500.3899999999999"/>
    <n v="0.38999999999987267"/>
    <n v="0"/>
    <n v="955.38999999999987"/>
    <n v="0.63676110877838421"/>
  </r>
  <r>
    <s v="Vodafone0116_Tabata_Mcare_Preroll_Digitalm_MS"/>
    <x v="0"/>
    <x v="0"/>
    <s v="Q1"/>
    <d v="2016-01-09T00:00:00"/>
    <d v="2016-01-31T00:00:00"/>
    <n v="0"/>
    <x v="2"/>
    <x v="14"/>
    <s v="Vodafone0116_Tabata_Mcare_Preroll_MS"/>
    <s v="Completed"/>
    <s v="Digitalm"/>
    <s v="RON"/>
    <s v="Xaxis Tv"/>
    <s v="cpv"/>
    <s v="Pre/Mid/Post Rolls RON"/>
    <s v="Online Video"/>
    <n v="6.0000000000000001E-3"/>
    <n v="0.03"/>
    <n v="75000"/>
    <n v="75189"/>
    <n v="0"/>
    <n v="75000"/>
    <n v="1001"/>
    <n v="1.3313117610288739E-2"/>
    <n v="2.2534165834165836"/>
    <n v="450"/>
    <n v="450"/>
    <n v="0"/>
    <n v="2250"/>
    <n v="2255.67"/>
    <n v="5.6700000000000728"/>
    <n v="0"/>
    <n v="1805.67"/>
    <n v="0.80050273311255637"/>
  </r>
  <r>
    <s v="GSK0116_Breath_Right_Preroll_Acunn_MC"/>
    <x v="0"/>
    <x v="0"/>
    <s v="Q1"/>
    <d v="2016-01-08T00:00:00"/>
    <d v="2016-01-31T00:00:00"/>
    <n v="0"/>
    <x v="0"/>
    <x v="0"/>
    <s v="GSK0116_Breath_Right_Preroll_MC"/>
    <s v="Completed"/>
    <s v="Acunn"/>
    <s v="RON"/>
    <s v="Xaxis Tv"/>
    <s v="cpv"/>
    <s v="Pre/Mid/Post Rolls RON"/>
    <s v="Online Video"/>
    <n v="0.01"/>
    <n v="3.3000000000000002E-2"/>
    <n v="150000"/>
    <n v="152193"/>
    <n v="0"/>
    <n v="150000"/>
    <n v="23605"/>
    <n v="0.15509911756782507"/>
    <n v="0.18385935183223892"/>
    <n v="1500"/>
    <n v="0"/>
    <n v="-1500"/>
    <n v="4950"/>
    <n v="4340"/>
    <n v="-610"/>
    <n v="0"/>
    <n v="4340"/>
    <n v="1"/>
  </r>
  <r>
    <s v="GSK0116_Breath_Right_Preroll_Bond_MC"/>
    <x v="0"/>
    <x v="0"/>
    <s v="Q1"/>
    <d v="2016-01-08T00:00:00"/>
    <d v="2016-01-31T00:00:00"/>
    <n v="0"/>
    <x v="0"/>
    <x v="0"/>
    <s v="GSK0116_Breath_Right_Preroll_MC"/>
    <s v="Completed"/>
    <s v="Bond Digital"/>
    <s v="RON"/>
    <s v="Xaxis Tv"/>
    <s v="cpv"/>
    <s v="Pre/Mid/Post Rolls RON"/>
    <s v="Online Video"/>
    <n v="0.01"/>
    <n v="3.3000000000000002E-2"/>
    <n v="20000"/>
    <n v="0"/>
    <n v="20000"/>
    <n v="0"/>
    <m/>
    <e v="#DIV/0!"/>
    <e v="#DIV/0!"/>
    <n v="200"/>
    <n v="0"/>
    <n v="-200"/>
    <n v="660"/>
    <n v="0"/>
    <n v="-660"/>
    <n v="0"/>
    <n v="0"/>
    <e v="#DIV/0!"/>
  </r>
  <r>
    <s v="GSK0116_Breath_Right_Preroll_Nokta_MC"/>
    <x v="0"/>
    <x v="0"/>
    <s v="Q1"/>
    <d v="2016-01-08T00:00:00"/>
    <d v="2016-01-31T00:00:00"/>
    <n v="0"/>
    <x v="0"/>
    <x v="0"/>
    <s v="GSK0116_Breath_Right_Preroll_MC"/>
    <s v="Completed"/>
    <s v="Nokta"/>
    <s v="RON"/>
    <s v="Xaxis Tv"/>
    <s v="cpv"/>
    <s v="Pre/Mid/Post Rolls RON"/>
    <s v="Online Video"/>
    <n v="1.2E-2"/>
    <n v="3.3000000000000002E-2"/>
    <n v="50000"/>
    <n v="50346"/>
    <n v="0"/>
    <n v="50000"/>
    <n v="7809"/>
    <n v="0.15510666189965439"/>
    <n v="0.21275681905493662"/>
    <n v="600"/>
    <n v="600"/>
    <n v="0"/>
    <n v="1650"/>
    <n v="1661.4180000000001"/>
    <n v="11.41800000000012"/>
    <n v="0"/>
    <n v="1061.4180000000001"/>
    <n v="0.63886270643510545"/>
  </r>
  <r>
    <s v="GSK0116_Corega_Preroll_Acunn_MC"/>
    <x v="0"/>
    <x v="0"/>
    <s v="Q1"/>
    <d v="2016-01-08T00:00:00"/>
    <d v="2016-01-31T00:00:00"/>
    <n v="0"/>
    <x v="0"/>
    <x v="0"/>
    <s v="GSK0116_Corega_Preroll_MC"/>
    <s v="Completed"/>
    <s v="Acunn"/>
    <s v="RON"/>
    <s v="Xaxis Tv"/>
    <s v="cpv"/>
    <s v="Pre/Mid/Post Rolls RON"/>
    <s v="Online Video"/>
    <n v="0.01"/>
    <n v="3.3000000000000002E-2"/>
    <n v="100000"/>
    <n v="102988"/>
    <n v="0"/>
    <n v="100000"/>
    <n v="18683"/>
    <n v="0.18140948460014758"/>
    <n v="0.16164427554461275"/>
    <n v="1000"/>
    <n v="0"/>
    <n v="-1000"/>
    <n v="3300"/>
    <n v="3020"/>
    <n v="-280"/>
    <n v="0"/>
    <n v="3020"/>
    <n v="1"/>
  </r>
  <r>
    <s v="GSK0116_Corega_Preroll_Adinteraction_MC"/>
    <x v="0"/>
    <x v="0"/>
    <s v="Q1"/>
    <d v="2016-01-08T00:00:00"/>
    <d v="2016-01-31T00:00:00"/>
    <n v="0"/>
    <x v="0"/>
    <x v="0"/>
    <s v="GSK0116_Corega_Preroll_MC"/>
    <s v="Completed"/>
    <s v="Adinteraction"/>
    <s v="RON"/>
    <s v="Xaxis Tv"/>
    <s v="cpv"/>
    <s v="Pre/Mid/Post Rolls RON"/>
    <s v="Online Video"/>
    <n v="1.0999999999999999E-2"/>
    <n v="3.3000000000000002E-2"/>
    <n v="30000"/>
    <n v="40430"/>
    <n v="0"/>
    <n v="30000"/>
    <n v="4134"/>
    <n v="0.10225080385852089"/>
    <n v="0.23947750362844702"/>
    <n v="330"/>
    <n v="330"/>
    <n v="0"/>
    <n v="990"/>
    <n v="990"/>
    <n v="0"/>
    <n v="0"/>
    <n v="660"/>
    <n v="0.66666666666666663"/>
  </r>
  <r>
    <s v="GSK0116_Corega_Preroll_Nokta_MC"/>
    <x v="0"/>
    <x v="0"/>
    <s v="Q1"/>
    <d v="2016-01-08T00:00:00"/>
    <d v="2016-01-31T00:00:00"/>
    <n v="0"/>
    <x v="0"/>
    <x v="0"/>
    <s v="GSK0116_Corega_Preroll_MC"/>
    <s v="Completed"/>
    <s v="Nokta"/>
    <s v="RON"/>
    <s v="Xaxis Tv"/>
    <s v="cpv"/>
    <s v="Pre/Mid/Post Rolls RON"/>
    <s v="Online Video"/>
    <n v="1.2E-2"/>
    <n v="3.3000000000000002E-2"/>
    <n v="30000"/>
    <n v="30176"/>
    <n v="0"/>
    <n v="30000"/>
    <n v="5444"/>
    <n v="0.18040827147401908"/>
    <n v="0.18185157972079352"/>
    <n v="360"/>
    <n v="360"/>
    <n v="0"/>
    <n v="990"/>
    <n v="990"/>
    <n v="0"/>
    <n v="0"/>
    <n v="630"/>
    <n v="0.63636363636363635"/>
  </r>
  <r>
    <s v="Bayer0116_Bepanthol_Skin_Care_Preroll_Acunn_MC"/>
    <x v="0"/>
    <x v="0"/>
    <s v="Q1"/>
    <d v="2016-01-11T00:00:00"/>
    <d v="2016-01-31T00:00:00"/>
    <n v="0"/>
    <x v="0"/>
    <x v="7"/>
    <s v="Bayer0116_Bepanthol_Skin_Care_Preroll_MC"/>
    <s v="Completed"/>
    <s v="Acunn"/>
    <s v="RON"/>
    <s v="Xaxis Tv"/>
    <s v="cpv"/>
    <s v="Pre/Mid/Post Rolls RON"/>
    <s v="Online Video"/>
    <n v="0.01"/>
    <n v="3.3000000000000002E-2"/>
    <n v="150000"/>
    <n v="83688"/>
    <n v="66312"/>
    <n v="83688"/>
    <n v="1979"/>
    <n v="2.3647356849249592E-2"/>
    <n v="1.3955048004042447"/>
    <n v="1500"/>
    <n v="0"/>
    <n v="-1500"/>
    <n v="4950"/>
    <n v="2761.7040000000002"/>
    <n v="-2188.2959999999998"/>
    <n v="0"/>
    <n v="2761.7040000000002"/>
    <n v="1"/>
  </r>
  <r>
    <s v="Bayer0116_Bepanthol_Skin_Care_Preroll_Adinteraction_MC"/>
    <x v="0"/>
    <x v="0"/>
    <s v="Q1"/>
    <d v="2016-01-11T00:00:00"/>
    <d v="2016-01-31T00:00:00"/>
    <n v="0"/>
    <x v="0"/>
    <x v="7"/>
    <s v="Bayer0116_Bepanthol_Skin_Care_Preroll_MC"/>
    <s v="Completed"/>
    <s v="Adinteraction"/>
    <s v="RON"/>
    <s v="Xaxis Tv"/>
    <s v="cpv"/>
    <s v="Pre/Mid/Post Rolls RON"/>
    <s v="Online Video"/>
    <n v="1.0999999999999999E-2"/>
    <n v="3.3000000000000002E-2"/>
    <n v="25000"/>
    <n v="28313"/>
    <n v="0"/>
    <n v="25000"/>
    <n v="1949"/>
    <n v="6.8837636421431855E-2"/>
    <n v="0.47938891739353517"/>
    <n v="275"/>
    <n v="275"/>
    <n v="0"/>
    <n v="825"/>
    <n v="934.32900000000006"/>
    <n v="109.32900000000006"/>
    <n v="0"/>
    <n v="659.32900000000006"/>
    <n v="0.70567112869235571"/>
  </r>
  <r>
    <s v="Bayer0116_Bepanthol_Skin_Care_Preroll_Digitalm_MC"/>
    <x v="0"/>
    <x v="0"/>
    <s v="Q1"/>
    <d v="2016-01-11T00:00:00"/>
    <d v="2016-01-31T00:00:00"/>
    <n v="0"/>
    <x v="0"/>
    <x v="7"/>
    <s v="Bayer0116_Bepanthol_Skin_Care_Preroll_MC"/>
    <s v="Completed"/>
    <s v="Digitalm"/>
    <s v="RON"/>
    <s v="Xaxis Tv"/>
    <s v="cpv"/>
    <s v="Pre/Mid/Post Rolls RON"/>
    <s v="Online Video"/>
    <n v="6.0000000000000001E-3"/>
    <n v="3.3000000000000002E-2"/>
    <n v="50000"/>
    <n v="51618"/>
    <n v="0"/>
    <n v="50000"/>
    <n v="796"/>
    <n v="1.5420977178503622E-2"/>
    <n v="2.1399422110552764"/>
    <n v="300"/>
    <n v="300"/>
    <n v="0"/>
    <n v="1650"/>
    <n v="1703.394"/>
    <n v="53.394000000000005"/>
    <n v="0"/>
    <n v="1403.394"/>
    <n v="0.82388102811211028"/>
  </r>
  <r>
    <s v="Bayer0116_Bepanthol_Skin_Care_Preroll_Nokta_MC"/>
    <x v="0"/>
    <x v="0"/>
    <s v="Q1"/>
    <d v="2016-01-11T00:00:00"/>
    <d v="2016-01-31T00:00:00"/>
    <n v="0"/>
    <x v="0"/>
    <x v="7"/>
    <s v="Bayer0116_Bepanthol_Skin_Care_Preroll_MC"/>
    <s v="Completed"/>
    <s v="Nokta"/>
    <s v="RON"/>
    <s v="Xaxis Tv"/>
    <s v="cpv"/>
    <s v="Pre/Mid/Post Rolls RON"/>
    <s v="Online Video"/>
    <n v="1.2E-2"/>
    <n v="3.3000000000000002E-2"/>
    <n v="50000"/>
    <n v="50664"/>
    <n v="0"/>
    <n v="50000"/>
    <n v="3819"/>
    <n v="7.5378967314069165E-2"/>
    <n v="0.43778790259230166"/>
    <n v="600"/>
    <n v="600"/>
    <n v="0"/>
    <n v="1650"/>
    <n v="1671.912"/>
    <n v="21.912000000000035"/>
    <n v="0"/>
    <n v="1071.912"/>
    <n v="0.64112943743450612"/>
  </r>
  <r>
    <s v="Akbank0116_Wings_Interest_Medyanet_MC"/>
    <x v="0"/>
    <x v="0"/>
    <s v="Q1"/>
    <d v="2016-01-11T00:00:00"/>
    <d v="2016-01-31T00:00:00"/>
    <n v="0"/>
    <x v="0"/>
    <x v="9"/>
    <s v="Akbank0116_Wings_Interest_MC"/>
    <s v="Completed"/>
    <s v="Medyanet"/>
    <s v="RON"/>
    <s v="Xaxis Display Plus"/>
    <s v="cpm"/>
    <s v="Selected Sites"/>
    <s v="Ad Bundles"/>
    <n v="0.1"/>
    <n v="1"/>
    <n v="2000000"/>
    <n v="2011859"/>
    <n v="0"/>
    <n v="2000000"/>
    <m/>
    <n v="0"/>
    <e v="#DIV/0!"/>
    <n v="200"/>
    <n v="200"/>
    <n v="0"/>
    <n v="2000"/>
    <n v="1500"/>
    <n v="-500"/>
    <n v="0"/>
    <n v="1300"/>
    <n v="0.8666666666666667"/>
  </r>
  <r>
    <s v="Akbank0116_Wings_Interest_Nokta_MC"/>
    <x v="0"/>
    <x v="0"/>
    <s v="Q1"/>
    <d v="2016-01-11T00:00:00"/>
    <d v="2016-01-31T00:00:00"/>
    <n v="0"/>
    <x v="0"/>
    <x v="9"/>
    <s v="Akbank0116_Wings_Interest_MC"/>
    <s v="Completed"/>
    <s v="Nokta"/>
    <s v="RON"/>
    <s v="Xaxis Display Plus"/>
    <s v="cpm"/>
    <s v="Selected Sites"/>
    <s v="Ad Bundles"/>
    <n v="0.1"/>
    <n v="1"/>
    <n v="500000"/>
    <n v="507480"/>
    <n v="0"/>
    <n v="500000"/>
    <m/>
    <n v="0"/>
    <e v="#DIV/0!"/>
    <n v="50"/>
    <n v="50"/>
    <n v="0"/>
    <n v="500"/>
    <n v="500"/>
    <n v="0"/>
    <n v="0"/>
    <n v="450"/>
    <n v="0.9"/>
  </r>
  <r>
    <s v="Akbank0116_Kobi_Danismanlik_Interest_Digitalm_MC"/>
    <x v="0"/>
    <x v="0"/>
    <s v="Q1"/>
    <d v="2016-01-11T00:00:00"/>
    <d v="2016-01-31T00:00:00"/>
    <n v="0"/>
    <x v="0"/>
    <x v="9"/>
    <s v="Akbank0116_Kobi_Danismanlik_Interest_MC"/>
    <s v="Completed"/>
    <s v="Medyanet"/>
    <s v="RON"/>
    <s v="Xaxis Display Plus"/>
    <s v="cpm"/>
    <s v="Selected Sites"/>
    <s v="Ad Bundles"/>
    <n v="0.1"/>
    <n v="1"/>
    <n v="1000000"/>
    <n v="1008516"/>
    <n v="0"/>
    <n v="1000000"/>
    <m/>
    <n v="0"/>
    <e v="#DIV/0!"/>
    <n v="100"/>
    <n v="100"/>
    <n v="0"/>
    <n v="1000"/>
    <n v="1000"/>
    <n v="0"/>
    <n v="0"/>
    <n v="900"/>
    <n v="0.9"/>
  </r>
  <r>
    <s v="Akbank0116_Kobi_Danismanlik_Interest_Medyanet_MC"/>
    <x v="0"/>
    <x v="0"/>
    <s v="Q1"/>
    <d v="2016-01-11T00:00:00"/>
    <d v="2016-01-31T00:00:00"/>
    <n v="0"/>
    <x v="0"/>
    <x v="9"/>
    <s v="Akbank0116_Kobi_Danismanlik_Interest_MC"/>
    <s v="Completed"/>
    <s v="Digitalm"/>
    <s v="RON"/>
    <s v="Xaxis Display Plus"/>
    <s v="cpm"/>
    <s v="Selected Sites"/>
    <s v="Ad Bundles"/>
    <n v="0.2"/>
    <n v="1"/>
    <n v="1500000"/>
    <n v="1578143"/>
    <n v="0"/>
    <n v="1500000"/>
    <n v="155"/>
    <n v="9.8216701528315239E-5"/>
    <n v="6.4516129032258061"/>
    <n v="300"/>
    <n v="300"/>
    <n v="0"/>
    <n v="1500"/>
    <n v="1000"/>
    <n v="-500"/>
    <n v="0"/>
    <n v="700"/>
    <n v="0.7"/>
  </r>
  <r>
    <s v="Akbank0116_Multinational_Best_Locak_Interest_Appnexus_MC"/>
    <x v="0"/>
    <x v="0"/>
    <s v="Q1"/>
    <d v="2016-01-11T00:00:00"/>
    <d v="2016-01-31T00:00:00"/>
    <n v="0"/>
    <x v="0"/>
    <x v="9"/>
    <s v="Akbank0116_Multinational_Best_Locak_Interest_MC"/>
    <s v="Completed"/>
    <s v="Appnexus"/>
    <s v="RON"/>
    <s v="Xaxis Display Plus"/>
    <s v="cpm"/>
    <s v="Selected Sites"/>
    <s v="Ad Bundles"/>
    <m/>
    <n v="100"/>
    <n v="104800"/>
    <n v="63637"/>
    <n v="41163"/>
    <n v="63637"/>
    <m/>
    <n v="0"/>
    <e v="#DIV/0!"/>
    <n v="0"/>
    <n v="900"/>
    <n v="900"/>
    <n v="10480"/>
    <n v="0"/>
    <n v="-10480"/>
    <n v="0"/>
    <n v="-900"/>
    <e v="#DIV/0!"/>
  </r>
  <r>
    <s v="Danone0116_Bebelac_Gold_Preroll_Acunn_MEC"/>
    <x v="0"/>
    <x v="0"/>
    <s v="Q1"/>
    <d v="2016-01-12T00:00:00"/>
    <d v="2016-01-31T00:00:00"/>
    <n v="0"/>
    <x v="1"/>
    <x v="17"/>
    <s v="Danone0116_Bebelac_Gold_Preroll_MEC"/>
    <s v="Completed"/>
    <s v="Acunn"/>
    <s v="RON"/>
    <s v="Xaxis Tv"/>
    <s v="cpv"/>
    <s v="Pre/Mid/Post Rolls RON"/>
    <s v="Online Video"/>
    <n v="0.01"/>
    <n v="0.03"/>
    <n v="25000"/>
    <n v="38804"/>
    <n v="0"/>
    <n v="25000"/>
    <n v="6877"/>
    <n v="0.17722399752602824"/>
    <n v="3.6353060927730114E-2"/>
    <n v="250"/>
    <n v="0"/>
    <n v="-250"/>
    <n v="750"/>
    <n v="250"/>
    <n v="-500"/>
    <n v="0"/>
    <n v="250"/>
    <n v="1"/>
  </r>
  <r>
    <s v="Danone0116_Bebelac_Gold_Preroll_Bond_MEC"/>
    <x v="0"/>
    <x v="0"/>
    <s v="Q1"/>
    <d v="2016-01-12T00:00:00"/>
    <d v="2016-01-31T00:00:00"/>
    <n v="0"/>
    <x v="1"/>
    <x v="17"/>
    <s v="Danone0116_Bebelac_Gold_Preroll_MEC"/>
    <s v="Completed"/>
    <s v="Bond Digital"/>
    <s v="RON"/>
    <s v="Xaxis Tv"/>
    <s v="cpv"/>
    <s v="Pre/Mid/Post Rolls RON"/>
    <s v="Online Video"/>
    <n v="0.01"/>
    <n v="0.03"/>
    <n v="10000"/>
    <n v="0"/>
    <n v="10000"/>
    <n v="0"/>
    <m/>
    <e v="#DIV/0!"/>
    <e v="#DIV/0!"/>
    <n v="100"/>
    <n v="0"/>
    <n v="-100"/>
    <n v="300"/>
    <n v="300"/>
    <n v="0"/>
    <n v="0"/>
    <n v="300"/>
    <n v="1"/>
  </r>
  <r>
    <s v="Danone0116_Bebelac_Gold_Preroll_Digitalm_MEC"/>
    <x v="0"/>
    <x v="0"/>
    <s v="Q1"/>
    <d v="2016-01-12T00:00:00"/>
    <d v="2016-01-31T00:00:00"/>
    <n v="0"/>
    <x v="1"/>
    <x v="17"/>
    <s v="Danone0116_Bebelac_Gold_Preroll_MEC"/>
    <s v="Completed"/>
    <s v="Digitalm"/>
    <s v="RON"/>
    <s v="Xaxis Tv"/>
    <s v="cpv"/>
    <s v="Pre/Mid/Post Rolls RON"/>
    <s v="Online Video"/>
    <n v="6.0000000000000001E-3"/>
    <n v="0.03"/>
    <n v="15000"/>
    <n v="15018"/>
    <n v="0"/>
    <n v="15000"/>
    <n v="461"/>
    <n v="3.0696497536289787E-2"/>
    <n v="0.97613882863340562"/>
    <n v="90"/>
    <n v="90"/>
    <n v="0"/>
    <n v="450"/>
    <n v="450"/>
    <n v="0"/>
    <n v="0"/>
    <n v="360"/>
    <n v="0.8"/>
  </r>
  <r>
    <s v="Akbank0116_Serbest_Hesap_Interest_Bond_MC"/>
    <x v="0"/>
    <x v="0"/>
    <s v="Q1"/>
    <d v="2016-01-12T00:00:00"/>
    <d v="2016-01-27T00:00:00"/>
    <n v="0"/>
    <x v="0"/>
    <x v="9"/>
    <s v="Akbank0116_Serbest_Hesap_Interest_MC"/>
    <s v="Completed"/>
    <s v="Bond Digital"/>
    <s v="RON"/>
    <s v="Xaxis Display Plus"/>
    <s v="cpm"/>
    <s v="Selected Sites"/>
    <s v="Ad Bundles"/>
    <n v="0.5"/>
    <n v="0.8"/>
    <n v="566666"/>
    <n v="566044"/>
    <n v="622"/>
    <n v="566044"/>
    <m/>
    <n v="0"/>
    <e v="#DIV/0!"/>
    <n v="283.33300000000003"/>
    <n v="283.02199999999999"/>
    <n v="-0.31100000000003547"/>
    <n v="453.33280000000008"/>
    <n v="453.33280000000008"/>
    <n v="0"/>
    <n v="0"/>
    <n v="170.31080000000009"/>
    <n v="0.37568603021885921"/>
  </r>
  <r>
    <s v="Akbank0116_Serbest_Hesap_Interest_Digitalm_MC"/>
    <x v="0"/>
    <x v="0"/>
    <s v="Q1"/>
    <d v="2016-01-12T00:00:00"/>
    <d v="2016-01-27T00:00:00"/>
    <n v="0"/>
    <x v="0"/>
    <x v="9"/>
    <s v="Akbank0116_Serbest_Hesap_Interest_MC"/>
    <s v="Completed"/>
    <s v="Digitalm"/>
    <s v="RON"/>
    <s v="Xaxis Display Plus"/>
    <s v="cpm"/>
    <s v="Selected Sites"/>
    <s v="Ad Bundles"/>
    <n v="0.2"/>
    <n v="0.8"/>
    <n v="2000000"/>
    <n v="2070390"/>
    <n v="0"/>
    <n v="2000000"/>
    <n v="321"/>
    <n v="1.5504325272050194E-4"/>
    <n v="3.9875389408099688"/>
    <n v="400"/>
    <n v="400"/>
    <n v="0"/>
    <n v="1600"/>
    <n v="1280"/>
    <n v="-320"/>
    <n v="0"/>
    <n v="880"/>
    <n v="0.6875"/>
  </r>
  <r>
    <s v="Akbank0116_Serbest_Hesap_Interest_Medyanet_MC"/>
    <x v="0"/>
    <x v="0"/>
    <s v="Q1"/>
    <d v="2016-01-12T00:00:00"/>
    <d v="2016-01-27T00:00:00"/>
    <n v="0"/>
    <x v="0"/>
    <x v="9"/>
    <s v="Akbank0116_Serbest_Hesap_Interest_MC"/>
    <s v="Completed"/>
    <s v="Medyanet"/>
    <s v="RON"/>
    <s v="Xaxis Display Plus"/>
    <s v="cpm"/>
    <s v="Selected Sites"/>
    <s v="Ad Bundles"/>
    <n v="0.1"/>
    <n v="0.8"/>
    <n v="2000000"/>
    <n v="2011859"/>
    <n v="0"/>
    <n v="2000000"/>
    <m/>
    <n v="0"/>
    <e v="#DIV/0!"/>
    <n v="200"/>
    <n v="200"/>
    <n v="0"/>
    <n v="1600"/>
    <n v="1600"/>
    <n v="0"/>
    <n v="0"/>
    <n v="1400"/>
    <n v="0.875"/>
  </r>
  <r>
    <s v="GSK0116_Hypernova_SYNC_Clipkit_MC"/>
    <x v="0"/>
    <x v="0"/>
    <s v="Q1"/>
    <d v="2016-01-12T00:00:00"/>
    <d v="2016-01-31T00:00:00"/>
    <n v="0"/>
    <x v="0"/>
    <x v="0"/>
    <s v="GSK0116_Paradontax_SYNC_MC"/>
    <s v="Completed"/>
    <s v="Clipkit"/>
    <s v="RON"/>
    <s v="Xaxis SYNC"/>
    <s v="cpv"/>
    <s v="Pre/Mid/Post Rolls RON"/>
    <s v="Online Video"/>
    <n v="3.9E-2"/>
    <n v="0.06"/>
    <n v="333333"/>
    <n v="334482"/>
    <n v="0"/>
    <n v="333333"/>
    <n v="21839"/>
    <n v="6.5292003755060057E-2"/>
    <n v="0.91579193186501207"/>
    <n v="12999.986999999999"/>
    <n v="12999.986999999999"/>
    <n v="0"/>
    <n v="19999.98"/>
    <n v="19999.98"/>
    <n v="0"/>
    <n v="0"/>
    <n v="6999.9930000000004"/>
    <n v="0.35000000000000003"/>
  </r>
  <r>
    <s v="GSK0116_Paradontax_Preroll_Acunn_MC"/>
    <x v="0"/>
    <x v="0"/>
    <s v="Q1"/>
    <d v="2016-01-12T00:00:00"/>
    <d v="2016-01-31T00:00:00"/>
    <n v="0"/>
    <x v="0"/>
    <x v="0"/>
    <s v="GSK0116_Paradontax_Preroll_MC"/>
    <s v="Completed"/>
    <s v="Acunn"/>
    <s v="RON"/>
    <s v="Xaxis Tv"/>
    <s v="cpv"/>
    <s v="Pre/Mid/Post Rolls RON"/>
    <s v="Online Video"/>
    <n v="0.01"/>
    <n v="3.3000000000000002E-2"/>
    <n v="175000"/>
    <n v="176906"/>
    <n v="0"/>
    <n v="175000"/>
    <n v="11099"/>
    <n v="6.273953398980249E-2"/>
    <n v="0.23650779349490944"/>
    <n v="1750"/>
    <n v="0"/>
    <n v="-1750"/>
    <n v="5775"/>
    <n v="2625"/>
    <n v="-3150"/>
    <n v="0"/>
    <n v="2625"/>
    <n v="1"/>
  </r>
  <r>
    <s v="GSK0116_Paradontax_Preroll_Nokta_MC"/>
    <x v="0"/>
    <x v="0"/>
    <s v="Q1"/>
    <d v="2016-01-12T00:00:00"/>
    <d v="2016-01-31T00:00:00"/>
    <n v="0"/>
    <x v="0"/>
    <x v="0"/>
    <s v="GSK0116_Paradontax_Preroll_MC"/>
    <s v="Completed"/>
    <s v="Nokta"/>
    <s v="RON"/>
    <s v="Xaxis Tv"/>
    <s v="cpv"/>
    <s v="Pre/Mid/Post Rolls RON"/>
    <s v="Online Video"/>
    <n v="1.2E-2"/>
    <n v="3.3000000000000002E-2"/>
    <n v="75000"/>
    <n v="75291"/>
    <n v="0"/>
    <n v="75000"/>
    <n v="11414"/>
    <n v="0.15159846462392584"/>
    <n v="0.21450411775013142"/>
    <n v="900"/>
    <n v="900"/>
    <n v="0"/>
    <n v="2475"/>
    <n v="2448.35"/>
    <n v="-26.650000000000091"/>
    <n v="0"/>
    <n v="1548.35"/>
    <n v="0.63240549758000286"/>
  </r>
  <r>
    <s v="Danone0116_Uzmana_Sor_Preroll_Acunn_MEC"/>
    <x v="0"/>
    <x v="0"/>
    <s v="Q1"/>
    <d v="2016-01-14T00:00:00"/>
    <d v="2016-01-27T00:00:00"/>
    <n v="0"/>
    <x v="1"/>
    <x v="17"/>
    <s v="Danone0116_Uzmana_Sor_Preroll_MEC"/>
    <s v="Completed"/>
    <s v="Acunn"/>
    <s v="RON"/>
    <s v="Xaxis Tv"/>
    <s v="cpv"/>
    <s v="Pre/Mid/Post Rolls RON"/>
    <s v="Online Video"/>
    <n v="0.01"/>
    <n v="3.3000000000000002E-2"/>
    <n v="75000"/>
    <n v="71578"/>
    <n v="3422"/>
    <n v="71578"/>
    <n v="11585"/>
    <n v="0.16185140685685545"/>
    <n v="0.17065170479067759"/>
    <n v="750"/>
    <n v="0"/>
    <n v="-750"/>
    <n v="2475"/>
    <n v="1977"/>
    <n v="-498"/>
    <n v="0"/>
    <n v="1977"/>
    <n v="1"/>
  </r>
  <r>
    <s v="Danone0116_Uzmana_Sor_Preroll_Clickvol_MEC"/>
    <x v="0"/>
    <x v="0"/>
    <s v="Q1"/>
    <d v="2016-01-14T00:00:00"/>
    <d v="2016-01-27T00:00:00"/>
    <n v="0"/>
    <x v="1"/>
    <x v="17"/>
    <s v="Danone0116_Uzmana_Sor_Preroll_MEC"/>
    <s v="Completed"/>
    <s v="Clickvol"/>
    <s v="RON"/>
    <s v="Xaxis Tv"/>
    <s v="cpv"/>
    <s v="Pre/Mid/Post Rolls RON"/>
    <s v="Online Video"/>
    <n v="1.4999999999999999E-2"/>
    <n v="3.3000000000000002E-2"/>
    <n v="25000"/>
    <n v="704"/>
    <n v="24296"/>
    <n v="704"/>
    <n v="214"/>
    <n v="0.30397727272727271"/>
    <n v="0.10856074766355139"/>
    <n v="375"/>
    <n v="10.559999999999999"/>
    <n v="-364.44"/>
    <n v="825"/>
    <n v="23.231999999999999"/>
    <n v="-801.76800000000003"/>
    <n v="0"/>
    <n v="12.672000000000001"/>
    <n v="0.54545454545454553"/>
  </r>
  <r>
    <s v="Danone0116_Uzmana_Sor_Interest_Appnexus_MEC"/>
    <x v="0"/>
    <x v="0"/>
    <s v="Q1"/>
    <d v="2016-01-14T00:00:00"/>
    <d v="2016-01-27T00:00:00"/>
    <n v="0"/>
    <x v="1"/>
    <x v="17"/>
    <s v="Danone0116_Uzmana_Sor_Interest_MEC"/>
    <s v="Completed"/>
    <s v="Appnexus"/>
    <s v="RON"/>
    <s v="Xaxis Display Plus"/>
    <s v="cpm"/>
    <s v="Selected Sites"/>
    <s v="Ad Bundles"/>
    <m/>
    <n v="1.5"/>
    <n v="200000"/>
    <n v="110681"/>
    <n v="89319"/>
    <n v="110681"/>
    <m/>
    <n v="0"/>
    <e v="#DIV/0!"/>
    <n v="0"/>
    <n v="240"/>
    <n v="240"/>
    <n v="300"/>
    <n v="166.0215"/>
    <n v="-133.9785"/>
    <n v="0"/>
    <n v="-73.978499999999997"/>
    <n v="-0.44559590173561853"/>
  </r>
  <r>
    <s v="Danone0116_Uzmana_Sor_Interest_Bond_MEC"/>
    <x v="0"/>
    <x v="0"/>
    <s v="Q1"/>
    <d v="2016-01-14T00:00:00"/>
    <d v="2016-01-27T00:00:00"/>
    <n v="0"/>
    <x v="1"/>
    <x v="17"/>
    <s v="Danone0116_Uzmana_Sor_Interest_MEC"/>
    <s v="Completed"/>
    <s v="Bond Digital"/>
    <s v="RON"/>
    <s v="Xaxis Display Plus"/>
    <s v="cpm"/>
    <s v="Selected Sites"/>
    <s v="Ad Bundles"/>
    <n v="0.5"/>
    <n v="1.5"/>
    <n v="250000"/>
    <n v="250039"/>
    <n v="0"/>
    <n v="250000"/>
    <m/>
    <n v="0"/>
    <e v="#DIV/0!"/>
    <n v="125"/>
    <n v="125"/>
    <n v="0"/>
    <n v="375"/>
    <n v="375.05849999999998"/>
    <n v="5.8499999999980901E-2"/>
    <n v="0"/>
    <n v="250.05849999999998"/>
    <n v="0.66671865855593193"/>
  </r>
  <r>
    <s v="Danone0116_Uzmana_Sor_Interest_Clickvol_MEC"/>
    <x v="0"/>
    <x v="0"/>
    <s v="Q1"/>
    <d v="2016-01-14T00:00:00"/>
    <d v="2016-01-27T00:00:00"/>
    <n v="0"/>
    <x v="1"/>
    <x v="17"/>
    <s v="Danone0116_Uzmana_Sor_Interest_MEC"/>
    <s v="Completed"/>
    <s v="Clickvol"/>
    <s v="RON"/>
    <s v="Xaxis Display Plus"/>
    <s v="cpm"/>
    <s v="Selected Sites"/>
    <s v="Ad Bundles"/>
    <n v="0.5"/>
    <n v="1.5"/>
    <n v="500000"/>
    <n v="138046"/>
    <n v="361954"/>
    <n v="138046"/>
    <m/>
    <n v="0"/>
    <e v="#DIV/0!"/>
    <n v="250"/>
    <n v="69.022999999999996"/>
    <n v="-180.977"/>
    <n v="750"/>
    <n v="207.06899999999999"/>
    <n v="-542.93100000000004"/>
    <n v="0"/>
    <n v="138.04599999999999"/>
    <n v="0.66666666666666663"/>
  </r>
  <r>
    <s v="Danone0116_Uzmana_Sor_Interest_Digitalm_MEC"/>
    <x v="0"/>
    <x v="0"/>
    <s v="Q1"/>
    <d v="2016-01-14T00:00:00"/>
    <d v="2016-01-27T00:00:00"/>
    <n v="0"/>
    <x v="1"/>
    <x v="17"/>
    <s v="Danone0116_Uzmana_Sor_Interest_MEC"/>
    <s v="Completed"/>
    <s v="Digitalm"/>
    <s v="RON"/>
    <s v="Xaxis Display Plus"/>
    <s v="cpm"/>
    <s v="Selected Sites"/>
    <s v="Ad Bundles"/>
    <n v="0.2"/>
    <n v="1.5"/>
    <n v="1000000"/>
    <n v="1116495"/>
    <n v="0"/>
    <n v="1000000"/>
    <n v="197"/>
    <n v="1.7644503558009663E-4"/>
    <n v="7.1675126903553297"/>
    <n v="200"/>
    <n v="200"/>
    <n v="0"/>
    <n v="1500"/>
    <n v="1412"/>
    <n v="-88"/>
    <n v="0"/>
    <n v="1212"/>
    <n v="0.85835694050991507"/>
  </r>
  <r>
    <s v="Danone0116_Uzmana_Sor_Interest_Nokta_MEC"/>
    <x v="0"/>
    <x v="0"/>
    <s v="Q1"/>
    <d v="2016-01-14T00:00:00"/>
    <d v="2016-01-27T00:00:00"/>
    <n v="0"/>
    <x v="1"/>
    <x v="17"/>
    <s v="Danone0116_Uzmana_Sor_Interest_MEC"/>
    <s v="Completed"/>
    <s v="Nokta"/>
    <s v="RON"/>
    <s v="Xaxis Display Plus"/>
    <s v="cpm"/>
    <s v="Selected Sites"/>
    <s v="Ad Bundles"/>
    <n v="0.1"/>
    <n v="1.5"/>
    <n v="300000"/>
    <n v="300135"/>
    <n v="0"/>
    <n v="300000"/>
    <m/>
    <n v="0"/>
    <e v="#DIV/0!"/>
    <n v="30"/>
    <n v="30"/>
    <n v="0"/>
    <n v="450"/>
    <n v="450.20249999999999"/>
    <n v="0.20249999999998636"/>
    <n v="0"/>
    <n v="420.20249999999999"/>
    <n v="0.93336331983940557"/>
  </r>
  <r>
    <s v="Lassa0116_El_Classico_Preroll_Acunn_MC"/>
    <x v="0"/>
    <x v="0"/>
    <s v="Q1"/>
    <d v="2016-01-14T00:00:00"/>
    <d v="2016-01-31T00:00:00"/>
    <n v="0"/>
    <x v="0"/>
    <x v="18"/>
    <s v="Lassa0116_El_Classico_Preroll_MC"/>
    <s v="Completed"/>
    <s v="Acunn"/>
    <s v="RON"/>
    <s v="Xaxis Tv"/>
    <s v="cpv"/>
    <s v="Pre/Mid/Post Rolls RON"/>
    <s v="Online Video"/>
    <n v="0.01"/>
    <n v="0.06"/>
    <n v="40000"/>
    <n v="42541"/>
    <n v="0"/>
    <n v="40000"/>
    <n v="1234"/>
    <n v="2.900731059448532E-2"/>
    <n v="1.9448946515397083"/>
    <n v="400"/>
    <n v="0"/>
    <n v="-400"/>
    <n v="2400"/>
    <n v="2400"/>
    <n v="0"/>
    <n v="0"/>
    <n v="2400"/>
    <n v="1"/>
  </r>
  <r>
    <s v="Lassa0116_El_Classico_Preroll_Bond_MC"/>
    <x v="0"/>
    <x v="0"/>
    <s v="Q1"/>
    <d v="2016-01-14T00:00:00"/>
    <d v="2016-01-31T00:00:00"/>
    <n v="0"/>
    <x v="0"/>
    <x v="18"/>
    <s v="Lassa0116_El_Classico_Preroll_MC"/>
    <s v="Completed"/>
    <s v="Bond Digital"/>
    <s v="RON"/>
    <s v="Xaxis Tv"/>
    <s v="cpv"/>
    <s v="Pre/Mid/Post Rolls RON"/>
    <s v="Online Video"/>
    <n v="0.01"/>
    <n v="0.06"/>
    <n v="40000"/>
    <n v="40007"/>
    <n v="0"/>
    <n v="40000"/>
    <m/>
    <n v="0"/>
    <e v="#DIV/0!"/>
    <n v="400"/>
    <n v="400"/>
    <n v="0"/>
    <n v="2400"/>
    <n v="1200"/>
    <n v="-1200"/>
    <n v="0"/>
    <n v="800"/>
    <n v="0.66666666666666663"/>
  </r>
  <r>
    <s v="Lassa0116_El_Classico_Preroll_Digitalm_MC"/>
    <x v="0"/>
    <x v="0"/>
    <s v="Q1"/>
    <d v="2016-01-14T00:00:00"/>
    <d v="2016-01-31T00:00:00"/>
    <n v="0"/>
    <x v="0"/>
    <x v="18"/>
    <s v="Lassa0116_El_Classico_Preroll_MC"/>
    <s v="Completed"/>
    <s v="Digitalm"/>
    <s v="RON"/>
    <s v="Xaxis Tv"/>
    <s v="cpv"/>
    <s v="Pre/Mid/Post Rolls RON"/>
    <s v="Online Video"/>
    <n v="6.0000000000000001E-3"/>
    <n v="0.06"/>
    <n v="20000"/>
    <n v="21188"/>
    <n v="0"/>
    <n v="20000"/>
    <n v="246"/>
    <n v="1.1610345478572776E-2"/>
    <n v="4.8780487804878048"/>
    <n v="120"/>
    <n v="120"/>
    <n v="0"/>
    <n v="1200"/>
    <n v="1200"/>
    <n v="0"/>
    <n v="0"/>
    <n v="1080"/>
    <n v="0.9"/>
  </r>
  <r>
    <s v="Lassa0116_El_Classico_Preroll_Midyo_MC"/>
    <x v="0"/>
    <x v="0"/>
    <s v="Q1"/>
    <d v="2016-01-14T00:00:00"/>
    <d v="2016-01-31T00:00:00"/>
    <n v="0"/>
    <x v="0"/>
    <x v="18"/>
    <s v="Lassa0116_El_Classico_Preroll_MC"/>
    <s v="Completed"/>
    <s v="Midyo"/>
    <s v="RON"/>
    <s v="Xaxis Tv"/>
    <s v="cpv"/>
    <s v="Pre/Mid/Post Rolls RON"/>
    <s v="Online Video"/>
    <n v="5.0000000000000001E-3"/>
    <n v="0.06"/>
    <n v="20000"/>
    <n v="23088"/>
    <n v="0"/>
    <n v="20000"/>
    <n v="2620"/>
    <n v="0.11347886347886348"/>
    <n v="0.4580152671755725"/>
    <n v="100"/>
    <n v="100"/>
    <n v="0"/>
    <n v="1200"/>
    <n v="1200"/>
    <n v="0"/>
    <n v="0"/>
    <n v="1100"/>
    <n v="0.91666666666666663"/>
  </r>
  <r>
    <s v="GSK0116_Sensodyne_Hypernova_Faz2_interest_Bond_MC"/>
    <x v="0"/>
    <x v="0"/>
    <s v="Q1"/>
    <d v="2016-01-14T00:00:00"/>
    <d v="2016-01-31T00:00:00"/>
    <n v="0"/>
    <x v="0"/>
    <x v="0"/>
    <s v="GSK0116_Sensodyne_Hypernova_Faz2_interest_MC"/>
    <s v="Completed"/>
    <s v="Bond Digital"/>
    <s v="RON"/>
    <s v="Xaxis Display Plus"/>
    <s v="cpm"/>
    <s v="Selected Sites"/>
    <s v="Ad Bundles"/>
    <n v="0.5"/>
    <n v="1"/>
    <n v="3000000"/>
    <n v="512378"/>
    <n v="2487622"/>
    <n v="512378"/>
    <m/>
    <n v="0"/>
    <e v="#DIV/0!"/>
    <n v="1500"/>
    <n v="256.18900000000002"/>
    <n v="-1243.8109999999999"/>
    <n v="3000"/>
    <n v="512.37800000000004"/>
    <n v="-2487.6219999999998"/>
    <n v="0"/>
    <n v="256.18900000000002"/>
    <n v="0.5"/>
  </r>
  <r>
    <s v="GSK0116_Sensodyne_Hypernova_Faz2_interest_Clickvol_MC"/>
    <x v="0"/>
    <x v="0"/>
    <s v="Q1"/>
    <d v="2016-01-14T00:00:00"/>
    <d v="2016-01-31T00:00:00"/>
    <n v="0"/>
    <x v="0"/>
    <x v="0"/>
    <s v="GSK0116_Sensodyne_Hypernova_Faz2_interest_MC"/>
    <s v="Completed"/>
    <s v="Clickvol"/>
    <s v="RON"/>
    <s v="Xaxis Display Plus"/>
    <s v="cpm"/>
    <s v="Selected Sites"/>
    <s v="Ad Bundles"/>
    <n v="0.5"/>
    <n v="1"/>
    <n v="500000"/>
    <n v="137550"/>
    <n v="362450"/>
    <n v="137550"/>
    <m/>
    <n v="0"/>
    <e v="#DIV/0!"/>
    <n v="250"/>
    <n v="68.775000000000006"/>
    <n v="-181.22499999999999"/>
    <n v="500"/>
    <n v="137.55000000000001"/>
    <n v="-362.45"/>
    <n v="0"/>
    <n v="68.775000000000006"/>
    <n v="0.5"/>
  </r>
  <r>
    <s v="GSK0116_Sensodyne_Hypernova_Faz2_interest_Digitalm_MC"/>
    <x v="0"/>
    <x v="0"/>
    <s v="Q1"/>
    <d v="2016-01-14T00:00:00"/>
    <d v="2016-01-31T00:00:00"/>
    <n v="0"/>
    <x v="0"/>
    <x v="0"/>
    <s v="GSK0116_Sensodyne_Hypernova_Faz2_interest_MC"/>
    <s v="Completed"/>
    <s v="Digitalm"/>
    <s v="RON"/>
    <s v="Xaxis Display Plus"/>
    <s v="cpm"/>
    <s v="Selected Sites"/>
    <s v="Ad Bundles"/>
    <n v="0.2"/>
    <n v="1"/>
    <n v="2000000"/>
    <n v="3202619"/>
    <n v="0"/>
    <n v="2000000"/>
    <m/>
    <n v="0"/>
    <e v="#DIV/0!"/>
    <n v="400"/>
    <n v="400"/>
    <n v="0"/>
    <n v="2000"/>
    <n v="3202.6190000000001"/>
    <n v="1202.6190000000001"/>
    <n v="0"/>
    <n v="2802.6190000000001"/>
    <n v="0.87510222102597901"/>
  </r>
  <r>
    <s v="GSK0116_Sensodyne_Hypernova_Faz2_interest_Ligatus_MC"/>
    <x v="0"/>
    <x v="0"/>
    <s v="Q1"/>
    <d v="2016-01-14T00:00:00"/>
    <d v="2016-01-31T00:00:00"/>
    <n v="0"/>
    <x v="0"/>
    <x v="0"/>
    <s v="GSK0116_Sensodyne_Hypernova_Faz2_interest_MC"/>
    <s v="Completed"/>
    <s v="Ligatus"/>
    <s v="RON"/>
    <s v="Xaxis Display Plus"/>
    <s v="cpc"/>
    <s v="Selected Sites"/>
    <s v="Ad Bundles"/>
    <n v="0.3"/>
    <n v="1"/>
    <n v="5000"/>
    <m/>
    <n v="5000"/>
    <n v="0"/>
    <n v="5000"/>
    <e v="#DIV/0!"/>
    <n v="0"/>
    <n v="1.5"/>
    <n v="1500"/>
    <n v="1498.5"/>
    <n v="5"/>
    <n v="0"/>
    <n v="-5"/>
    <n v="0"/>
    <n v="-1500"/>
    <e v="#DIV/0!"/>
  </r>
  <r>
    <s v="GSK0116_Sensodyne_Hypernova_Faz2_interest_Reklamz_MC"/>
    <x v="0"/>
    <x v="0"/>
    <s v="Q1"/>
    <d v="2016-01-14T00:00:00"/>
    <d v="2016-01-31T00:00:00"/>
    <n v="0"/>
    <x v="0"/>
    <x v="0"/>
    <s v="GSK0116_Sensodyne_Hypernova_Faz2_interest_MC"/>
    <s v="Completed"/>
    <s v="Reklamz"/>
    <s v="RON"/>
    <s v="Xaxis Display Plus"/>
    <s v="cpm"/>
    <s v="Selected Sites"/>
    <s v="Ad Bundles"/>
    <n v="0.1"/>
    <n v="1"/>
    <n v="2000000"/>
    <n v="1215102"/>
    <n v="784898"/>
    <n v="1215102"/>
    <m/>
    <n v="0"/>
    <e v="#DIV/0!"/>
    <n v="200"/>
    <n v="121.51020000000001"/>
    <n v="-78.489799999999988"/>
    <n v="2000"/>
    <n v="1215.1020000000001"/>
    <n v="-784.89799999999991"/>
    <n v="0"/>
    <n v="1093.5918000000001"/>
    <n v="0.9"/>
  </r>
  <r>
    <s v="Bimeks0116_Kdv_Bi_Para_Interstitial_Acunn_MEC"/>
    <x v="0"/>
    <x v="0"/>
    <s v="Q1"/>
    <d v="2016-01-15T00:00:00"/>
    <d v="2016-01-17T00:00:00"/>
    <n v="0"/>
    <x v="1"/>
    <x v="10"/>
    <s v="Bimeks0116_Kdv_Bi_Para_Interstitial_MEC"/>
    <s v="Completed"/>
    <s v="Acunn"/>
    <s v="RON"/>
    <s v="Xaxis Rich Media"/>
    <s v="cpm"/>
    <s v="Interstitial"/>
    <s v="Interstitial"/>
    <n v="1.5"/>
    <n v="4.5"/>
    <n v="400000"/>
    <n v="479577"/>
    <n v="0"/>
    <n v="400000"/>
    <n v="2124"/>
    <n v="4.4289029707429671E-3"/>
    <n v="0.84745762711864403"/>
    <n v="600"/>
    <n v="0"/>
    <n v="-600"/>
    <n v="1800"/>
    <n v="1800"/>
    <n v="0"/>
    <n v="0"/>
    <n v="1800"/>
    <n v="1"/>
  </r>
  <r>
    <s v="Bimeks0116_Kdv_Bi_Para_Interstitial_Bond_MEC"/>
    <x v="0"/>
    <x v="0"/>
    <s v="Q1"/>
    <d v="2016-01-15T00:00:00"/>
    <d v="2016-01-17T00:00:00"/>
    <n v="0"/>
    <x v="1"/>
    <x v="10"/>
    <s v="Bimeks0116_Kdv_Bi_Para_Interstitial_MEC"/>
    <s v="Completed"/>
    <s v="Bond Digital"/>
    <s v="RON"/>
    <s v="Xaxis Rich Media"/>
    <s v="cpm"/>
    <s v="Interstitial"/>
    <s v="Interstitial"/>
    <n v="2.25"/>
    <n v="4.5"/>
    <n v="100000"/>
    <n v="111839"/>
    <n v="0"/>
    <n v="100000"/>
    <n v="9500"/>
    <n v="8.494353490285142E-2"/>
    <n v="5.2631578947368418E-2"/>
    <n v="225"/>
    <n v="225"/>
    <n v="0"/>
    <n v="450"/>
    <n v="500"/>
    <n v="50"/>
    <n v="0"/>
    <n v="275"/>
    <n v="0.55000000000000004"/>
  </r>
  <r>
    <s v="Bimeks0116_Kdv_Bi_Para_Interstitial_Digitalm_MEC"/>
    <x v="0"/>
    <x v="0"/>
    <s v="Q1"/>
    <d v="2016-01-15T00:00:00"/>
    <d v="2016-01-17T00:00:00"/>
    <n v="0"/>
    <x v="1"/>
    <x v="10"/>
    <s v="Bimeks0116_Kdv_Bi_Para_Interstitial_MEC"/>
    <s v="Completed"/>
    <s v="Digitalm"/>
    <s v="RON"/>
    <s v="Xaxis Rich Media"/>
    <s v="cpm"/>
    <s v="Interstitial"/>
    <s v="Interstitial"/>
    <n v="2.5"/>
    <n v="4.5"/>
    <n v="200000"/>
    <n v="200436"/>
    <n v="0"/>
    <n v="200000"/>
    <n v="1686"/>
    <n v="8.4116625755852239E-3"/>
    <n v="0.53380782918149461"/>
    <n v="500"/>
    <n v="500"/>
    <n v="0"/>
    <n v="900"/>
    <n v="900"/>
    <n v="0"/>
    <n v="0"/>
    <n v="400"/>
    <n v="0.44444444444444442"/>
  </r>
  <r>
    <s v="Bimeks0116_Kdv_Bi_Para_Interstitial_Medyanet_MEC"/>
    <x v="0"/>
    <x v="0"/>
    <s v="Q1"/>
    <d v="2016-01-15T00:00:00"/>
    <d v="2016-01-17T00:00:00"/>
    <n v="0"/>
    <x v="1"/>
    <x v="10"/>
    <s v="Bimeks0116_Kdv_Bi_Para_Interstitial_MEC"/>
    <s v="Completed"/>
    <s v="Medyanet"/>
    <s v="RON"/>
    <s v="Xaxis Rich Media"/>
    <s v="cpm"/>
    <s v="Interstitial"/>
    <s v="Interstitial"/>
    <n v="0.5"/>
    <n v="4.5"/>
    <n v="400000"/>
    <n v="421167"/>
    <n v="0"/>
    <n v="400000"/>
    <n v="3855"/>
    <n v="9.1531387786792408E-3"/>
    <n v="0.46692607003891051"/>
    <n v="200"/>
    <n v="200"/>
    <n v="0"/>
    <n v="1800"/>
    <n v="1800"/>
    <n v="0"/>
    <n v="0"/>
    <n v="1600"/>
    <n v="0.88888888888888884"/>
  </r>
  <r>
    <s v="Bayer0116_Bepanthol_Skin_Care_SYNC_Clipkit_MC"/>
    <x v="0"/>
    <x v="0"/>
    <s v="Q1"/>
    <d v="2016-01-15T00:00:00"/>
    <d v="2016-01-31T00:00:00"/>
    <n v="0"/>
    <x v="0"/>
    <x v="7"/>
    <s v="Bayer0116_Bepanthol_Skin_Care_SYNC_MC"/>
    <s v="Completed"/>
    <s v="Clipkit"/>
    <s v="RON"/>
    <s v="Xaxis SYNC"/>
    <s v="cpv"/>
    <s v="Pre/Mid/Post Rolls RON"/>
    <s v="Online Video"/>
    <n v="3.9E-2"/>
    <n v="0.06"/>
    <n v="244000"/>
    <n v="247365"/>
    <n v="0"/>
    <n v="244000"/>
    <n v="16342"/>
    <n v="6.6064317910779616E-2"/>
    <n v="0.89548402888263368"/>
    <n v="9516"/>
    <n v="9516"/>
    <n v="0"/>
    <n v="14640"/>
    <n v="14634"/>
    <n v="-6"/>
    <n v="0"/>
    <n v="5118"/>
    <n v="0.34973349733497333"/>
  </r>
  <r>
    <s v="Teknosa0116_Turuncu_Indirim_Faz3_Interstitial_Acunn_MC"/>
    <x v="0"/>
    <x v="0"/>
    <s v="Q1"/>
    <d v="2016-01-15T00:00:00"/>
    <d v="2016-01-18T00:00:00"/>
    <n v="0"/>
    <x v="0"/>
    <x v="6"/>
    <s v="Teknosa0116_Turuncu_Indirim_Faz3_Interstitial_MC"/>
    <s v="Completed"/>
    <s v="Acunn"/>
    <s v="RON"/>
    <s v="Xaxis Rich Media"/>
    <s v="cpm"/>
    <s v="Interstitial"/>
    <s v="Interstitial"/>
    <n v="1.5"/>
    <n v="4.25"/>
    <n v="400000"/>
    <n v="427882"/>
    <n v="0"/>
    <n v="400000"/>
    <n v="1920"/>
    <n v="4.4872184387284341E-3"/>
    <n v="0.65104166666666663"/>
    <n v="600"/>
    <n v="0"/>
    <n v="-600"/>
    <n v="1700"/>
    <n v="1250"/>
    <n v="-450"/>
    <n v="0"/>
    <n v="1250"/>
    <n v="1"/>
  </r>
  <r>
    <s v="Teknosa0116_Turuncu_Indirim_Faz3_Interstitial_Bond_MC"/>
    <x v="0"/>
    <x v="0"/>
    <s v="Q1"/>
    <d v="2016-01-15T00:00:00"/>
    <d v="2016-01-18T00:00:00"/>
    <n v="0"/>
    <x v="0"/>
    <x v="6"/>
    <s v="Teknosa0116_Turuncu_Indirim_Faz3_Interstitial_MC"/>
    <s v="Completed"/>
    <s v="Bond Digital"/>
    <s v="RON"/>
    <s v="Xaxis Rich Media"/>
    <s v="cpm"/>
    <s v="Interstitial"/>
    <s v="Interstitial"/>
    <n v="2.25"/>
    <n v="4.25"/>
    <n v="200000"/>
    <n v="203567"/>
    <n v="0"/>
    <n v="200000"/>
    <n v="2815"/>
    <n v="1.3828371003158665E-2"/>
    <n v="0.44404973357015987"/>
    <n v="450"/>
    <n v="450"/>
    <n v="0"/>
    <n v="850"/>
    <n v="1250"/>
    <n v="400"/>
    <n v="0"/>
    <n v="800"/>
    <n v="0.64"/>
  </r>
  <r>
    <s v="Teknosa0116_Turuncu_Indirim_Faz3_Interstitial_Medyanet_MC"/>
    <x v="0"/>
    <x v="0"/>
    <s v="Q1"/>
    <d v="2016-01-15T00:00:00"/>
    <d v="2016-01-18T00:00:00"/>
    <n v="0"/>
    <x v="0"/>
    <x v="6"/>
    <s v="Teknosa0116_Turuncu_Indirim_Faz3_Interstitial_MC"/>
    <s v="Completed"/>
    <s v="Medyanet"/>
    <s v="RON"/>
    <s v="Xaxis Rich Media"/>
    <s v="cpm"/>
    <s v="Interstitial"/>
    <s v="Interstitial"/>
    <n v="0.5"/>
    <n v="4.25"/>
    <n v="400000"/>
    <n v="256059"/>
    <n v="143941"/>
    <n v="256059"/>
    <n v="1796"/>
    <n v="7.014008490230767E-3"/>
    <n v="0.97438752783964366"/>
    <n v="200"/>
    <n v="128.02950000000001"/>
    <n v="-71.970499999999987"/>
    <n v="1700"/>
    <n v="1750"/>
    <n v="50"/>
    <n v="0"/>
    <n v="1621.9704999999999"/>
    <n v="0.92684028571428567"/>
  </r>
  <r>
    <s v="Vestel0116_LCD_Istanbul_Contextual_Bond_MC"/>
    <x v="0"/>
    <x v="0"/>
    <s v="Q1"/>
    <d v="2016-01-15T00:00:00"/>
    <d v="2016-01-31T00:00:00"/>
    <n v="0"/>
    <x v="0"/>
    <x v="19"/>
    <s v="Vestel0116_LCD_Istanbul_Contextual_MC"/>
    <s v="Completed"/>
    <s v="Bond Digital"/>
    <s v="RON"/>
    <s v="Xaxis Contextual"/>
    <s v="cpm"/>
    <s v="Selected Sites"/>
    <s v="Ad Bundles"/>
    <n v="0.5"/>
    <n v="1.3"/>
    <n v="1000000"/>
    <n v="1001328"/>
    <n v="0"/>
    <n v="1000000"/>
    <m/>
    <n v="0"/>
    <e v="#DIV/0!"/>
    <n v="500"/>
    <n v="500"/>
    <n v="0"/>
    <n v="1300"/>
    <n v="1300"/>
    <n v="0"/>
    <n v="0"/>
    <n v="800"/>
    <n v="0.61538461538461542"/>
  </r>
  <r>
    <s v="Vestel0116_LCD_Istanbul_Contextual_Digitalm_MC"/>
    <x v="0"/>
    <x v="0"/>
    <s v="Q1"/>
    <d v="2016-01-15T00:00:00"/>
    <d v="2016-01-31T00:00:00"/>
    <n v="0"/>
    <x v="0"/>
    <x v="19"/>
    <s v="Vestel0116_LCD_Istanbul_Contextual_MC"/>
    <s v="Completed"/>
    <s v="Digitalm"/>
    <s v="RON"/>
    <s v="Xaxis Contextual"/>
    <s v="cpm"/>
    <s v="Selected Sites"/>
    <s v="Ad Bundles"/>
    <n v="0.2"/>
    <n v="1.3"/>
    <n v="3000000"/>
    <n v="3088786"/>
    <n v="0"/>
    <n v="3000000"/>
    <n v="1251"/>
    <n v="4.0501349073713752E-4"/>
    <n v="2.2382094324540369"/>
    <n v="600"/>
    <n v="600"/>
    <n v="0"/>
    <n v="3900"/>
    <n v="2800"/>
    <n v="-1100"/>
    <n v="0"/>
    <n v="2200"/>
    <n v="0.7857142857142857"/>
  </r>
  <r>
    <s v="Vestel0116_LCD_Istanbul_Contextual_Medyanet_MC"/>
    <x v="0"/>
    <x v="0"/>
    <s v="Q1"/>
    <d v="2016-01-15T00:00:00"/>
    <d v="2016-01-31T00:00:00"/>
    <n v="0"/>
    <x v="0"/>
    <x v="19"/>
    <s v="Vestel0116_LCD_Istanbul_Contextual_MC"/>
    <s v="Completed"/>
    <s v="Medyanet"/>
    <s v="RON"/>
    <s v="Xaxis Contextual"/>
    <s v="cpm"/>
    <s v="Selected Sites"/>
    <s v="Ad Bundles"/>
    <n v="0.1"/>
    <n v="1.3"/>
    <n v="3000000"/>
    <n v="3088646"/>
    <n v="0"/>
    <n v="3000000"/>
    <m/>
    <n v="0"/>
    <e v="#DIV/0!"/>
    <n v="300"/>
    <n v="300"/>
    <n v="0"/>
    <n v="3900"/>
    <n v="3900"/>
    <n v="0"/>
    <n v="0"/>
    <n v="3600"/>
    <n v="0.92307692307692313"/>
  </r>
  <r>
    <s v="Vestel0116_LCD_Istanbul_Disi_Contextual_Adhood_MC"/>
    <x v="0"/>
    <x v="0"/>
    <s v="Q1"/>
    <d v="2016-01-15T00:00:00"/>
    <d v="2016-01-31T00:00:00"/>
    <n v="0"/>
    <x v="0"/>
    <x v="19"/>
    <s v="Vestel0116_LCD_Istanbul_Disi_Contextual_MC"/>
    <s v="Completed"/>
    <s v="Adhood"/>
    <s v="RON"/>
    <s v="Xaxis Contextual"/>
    <s v="cpm"/>
    <s v="Selected Sites"/>
    <s v="Ad Bundles"/>
    <n v="0.15"/>
    <n v="1.5"/>
    <n v="1500000"/>
    <n v="1655055"/>
    <n v="0"/>
    <n v="1500000"/>
    <m/>
    <n v="0"/>
    <e v="#DIV/0!"/>
    <n v="225"/>
    <n v="225"/>
    <n v="0"/>
    <n v="2250"/>
    <n v="3000"/>
    <n v="750"/>
    <n v="0"/>
    <n v="2775"/>
    <n v="0.92500000000000004"/>
  </r>
  <r>
    <s v="Bayer0116_Supradyn_SYNC_Clipkit_MC"/>
    <x v="0"/>
    <x v="0"/>
    <s v="Q1"/>
    <d v="2016-01-15T00:00:00"/>
    <d v="2016-01-31T00:00:00"/>
    <n v="0"/>
    <x v="0"/>
    <x v="7"/>
    <s v="Bayer0116_Supradyn_SYNC_MC"/>
    <s v="Completed"/>
    <s v="Clipkit"/>
    <s v="RON"/>
    <s v="Xaxis SYNC"/>
    <s v="cpv"/>
    <s v="Pre/Mid/Post Rolls RON"/>
    <s v="Online Video"/>
    <n v="3.9E-2"/>
    <n v="0.06"/>
    <n v="325200"/>
    <n v="328255"/>
    <n v="0"/>
    <n v="325200"/>
    <n v="24269"/>
    <n v="7.3933374967631874E-2"/>
    <n v="0.80398862746713917"/>
    <n v="12682.8"/>
    <n v="12682.8"/>
    <n v="0"/>
    <n v="19512"/>
    <n v="19512"/>
    <n v="0"/>
    <n v="0"/>
    <n v="6829.2000000000007"/>
    <n v="0.35000000000000003"/>
  </r>
  <r>
    <s v="Bayer0116_Supradyn_Preroll_Acunn_MC"/>
    <x v="0"/>
    <x v="0"/>
    <s v="Q1"/>
    <d v="2016-01-15T00:00:00"/>
    <d v="2016-01-31T00:00:00"/>
    <n v="0"/>
    <x v="0"/>
    <x v="7"/>
    <s v="Bayer0116_Supradyn_Preroll_MC"/>
    <s v="Completed"/>
    <s v="Acunn"/>
    <s v="RON"/>
    <s v="Xaxis Tv"/>
    <s v="cpv"/>
    <s v="Pre/Mid/Post Rolls RON"/>
    <s v="Online Video"/>
    <n v="0.01"/>
    <n v="3.3000000000000002E-2"/>
    <n v="50000"/>
    <n v="49505"/>
    <n v="495"/>
    <n v="49505"/>
    <n v="1465"/>
    <n v="2.9592970407029594E-2"/>
    <n v="1.1262798634812288"/>
    <n v="500"/>
    <n v="0"/>
    <n v="-500"/>
    <n v="1650"/>
    <n v="1650"/>
    <n v="0"/>
    <n v="0"/>
    <n v="1650"/>
    <n v="1"/>
  </r>
  <r>
    <s v="Bayer0116_Supradyn_Preroll_Bond_MC"/>
    <x v="0"/>
    <x v="0"/>
    <s v="Q1"/>
    <d v="2016-01-15T00:00:00"/>
    <d v="2016-01-31T00:00:00"/>
    <n v="0"/>
    <x v="0"/>
    <x v="7"/>
    <s v="Bayer0116_Supradyn_Preroll_MC"/>
    <s v="Completed"/>
    <s v="Bond Digital"/>
    <s v="RON"/>
    <s v="Xaxis Tv"/>
    <s v="cpv"/>
    <s v="Pre/Mid/Post Rolls RON"/>
    <s v="Online Video"/>
    <n v="0.01"/>
    <n v="3.3000000000000002E-2"/>
    <n v="25000"/>
    <n v="26218"/>
    <n v="0"/>
    <n v="25000"/>
    <m/>
    <n v="0"/>
    <e v="#DIV/0!"/>
    <n v="250"/>
    <n v="250"/>
    <n v="0"/>
    <n v="825"/>
    <n v="825"/>
    <n v="0"/>
    <n v="0"/>
    <n v="575"/>
    <n v="0.69696969696969702"/>
  </r>
  <r>
    <s v="Bayer0116_Supradyn_Preroll_Commedya_MC"/>
    <x v="0"/>
    <x v="0"/>
    <s v="Q1"/>
    <d v="2016-01-15T00:00:00"/>
    <d v="2016-01-31T00:00:00"/>
    <n v="0"/>
    <x v="0"/>
    <x v="7"/>
    <s v="Bayer0116_Supradyn_Preroll_MC"/>
    <s v="Completed"/>
    <s v="Commedya"/>
    <s v="RON"/>
    <s v="Xaxis Tv"/>
    <s v="cpv"/>
    <s v="Pre/Mid/Post Rolls RON"/>
    <s v="Online Video"/>
    <n v="0.02"/>
    <n v="3.3000000000000002E-2"/>
    <n v="100000"/>
    <n v="148916"/>
    <n v="0"/>
    <n v="100000"/>
    <m/>
    <n v="0"/>
    <e v="#DIV/0!"/>
    <n v="2000"/>
    <n v="2000"/>
    <n v="0"/>
    <n v="3300"/>
    <n v="1700"/>
    <n v="-1600"/>
    <n v="0"/>
    <n v="-300"/>
    <n v="-0.17647058823529413"/>
  </r>
  <r>
    <s v="Bayer0116_Supradyn_Preroll_Midyo_MC"/>
    <x v="0"/>
    <x v="0"/>
    <s v="Q1"/>
    <d v="2016-01-15T00:00:00"/>
    <d v="2016-01-31T00:00:00"/>
    <n v="0"/>
    <x v="0"/>
    <x v="7"/>
    <s v="Bayer0116_Supradyn_Preroll_MC"/>
    <s v="Completed"/>
    <s v="Midyo"/>
    <s v="RON"/>
    <s v="Xaxis Tv"/>
    <s v="cpv"/>
    <s v="Pre/Mid/Post Rolls RON"/>
    <s v="Online Video"/>
    <n v="5.0000000000000001E-3"/>
    <n v="3.3000000000000002E-2"/>
    <n v="25000"/>
    <n v="26944"/>
    <n v="0"/>
    <n v="25000"/>
    <n v="2889"/>
    <n v="0.10722238717339667"/>
    <n v="0.28556593977154726"/>
    <n v="125"/>
    <n v="125"/>
    <n v="0"/>
    <n v="825"/>
    <n v="825"/>
    <n v="0"/>
    <n v="0"/>
    <n v="700"/>
    <n v="0.84848484848484851"/>
  </r>
  <r>
    <s v="SaxoBank0116_Essential_Trades_interest_Adinteraction_MX"/>
    <x v="0"/>
    <x v="0"/>
    <s v="Q1"/>
    <d v="2016-01-18T00:00:00"/>
    <d v="2016-01-26T00:00:00"/>
    <n v="0"/>
    <x v="3"/>
    <x v="20"/>
    <s v="SaxoBank0116_Essential_Trades_interest_MX"/>
    <s v="Completed"/>
    <s v="Adinteraction"/>
    <s v="RON"/>
    <s v="Xaxis Display Plus"/>
    <s v="cpm"/>
    <s v="Selected Sites"/>
    <s v="Ad Bundles"/>
    <n v="0.15"/>
    <n v="1.3"/>
    <n v="250000"/>
    <n v="272563"/>
    <n v="0"/>
    <n v="250000"/>
    <n v="65"/>
    <n v="2.3847697596518971E-4"/>
    <n v="5"/>
    <n v="37.5"/>
    <n v="37.5"/>
    <n v="0"/>
    <n v="325"/>
    <n v="325"/>
    <n v="0"/>
    <n v="0"/>
    <n v="287.5"/>
    <n v="0.88461538461538458"/>
  </r>
  <r>
    <s v="SaxoBank0116_Essential_Trades_interest_Digitalm_MX"/>
    <x v="0"/>
    <x v="0"/>
    <s v="Q1"/>
    <d v="2016-01-18T00:00:00"/>
    <d v="2016-01-26T00:00:00"/>
    <n v="0"/>
    <x v="3"/>
    <x v="20"/>
    <s v="SaxoBank0116_Essential_Trades_interest_MX"/>
    <s v="Completed"/>
    <s v="Digitalm"/>
    <s v="RON"/>
    <s v="Xaxis Display Plus"/>
    <s v="cpm"/>
    <s v="Selected Sites"/>
    <s v="Ad Bundles"/>
    <n v="0.2"/>
    <n v="1.3"/>
    <n v="500000"/>
    <n v="583482"/>
    <n v="0"/>
    <n v="500000"/>
    <n v="110"/>
    <n v="1.8852338204091985E-4"/>
    <n v="0.45454545454545453"/>
    <n v="100"/>
    <n v="100"/>
    <n v="0"/>
    <n v="650"/>
    <n v="50"/>
    <n v="-600"/>
    <n v="0"/>
    <n v="-50"/>
    <n v="-1"/>
  </r>
  <r>
    <s v="SaxoBank0116_Essential_Trades_interest_Medyanet_MX"/>
    <x v="0"/>
    <x v="0"/>
    <s v="Q1"/>
    <d v="2016-01-18T00:00:00"/>
    <d v="2016-01-26T00:00:00"/>
    <n v="0"/>
    <x v="3"/>
    <x v="20"/>
    <s v="SaxoBank0116_Essential_Trades_interest_MX"/>
    <s v="Completed"/>
    <s v="Medyanet"/>
    <s v="RON"/>
    <s v="Xaxis Display Plus"/>
    <s v="cpm"/>
    <s v="Selected Sites"/>
    <s v="Ad Bundles"/>
    <n v="0.1"/>
    <n v="1.3"/>
    <n v="500000"/>
    <n v="525752"/>
    <n v="0"/>
    <n v="500000"/>
    <m/>
    <n v="0"/>
    <e v="#DIV/0!"/>
    <n v="50"/>
    <n v="50"/>
    <n v="0"/>
    <n v="650"/>
    <n v="650"/>
    <n v="0"/>
    <n v="0"/>
    <n v="600"/>
    <n v="0.92307692307692313"/>
  </r>
  <r>
    <s v="SaxoBank0116_Essential_Trades_interest_Nokta_MX"/>
    <x v="0"/>
    <x v="0"/>
    <s v="Q1"/>
    <d v="2016-01-18T00:00:00"/>
    <d v="2016-01-26T00:00:00"/>
    <n v="0"/>
    <x v="3"/>
    <x v="20"/>
    <s v="SaxoBank0116_Essential_Trades_interest_MX"/>
    <s v="Completed"/>
    <s v="Nokta"/>
    <s v="RON"/>
    <s v="Xaxis Display Plus"/>
    <s v="cpm"/>
    <s v="Selected Sites"/>
    <s v="Ad Bundles"/>
    <n v="0.1"/>
    <n v="1.3"/>
    <n v="250000"/>
    <n v="262172"/>
    <n v="0"/>
    <n v="250000"/>
    <m/>
    <n v="0"/>
    <e v="#DIV/0!"/>
    <n v="25"/>
    <n v="25"/>
    <n v="0"/>
    <n v="325"/>
    <n v="325"/>
    <n v="0"/>
    <n v="0"/>
    <n v="300"/>
    <n v="0.92307692307692313"/>
  </r>
  <r>
    <s v="SaxoBank0116_Essential_Trades_Mobil_Move_MX"/>
    <x v="0"/>
    <x v="0"/>
    <s v="Q1"/>
    <d v="2016-01-18T00:00:00"/>
    <d v="2016-01-26T00:00:00"/>
    <n v="0"/>
    <x v="3"/>
    <x v="20"/>
    <s v="SaxoBank0116_Essential_Trades_Mobil_MX"/>
    <s v="Completed"/>
    <s v="Move"/>
    <s v="RON"/>
    <s v="Xaxis Mobil"/>
    <s v="cpm"/>
    <s v="Selected Sites"/>
    <s v="Ad Bundles"/>
    <n v="2"/>
    <n v="7.5"/>
    <n v="193333"/>
    <n v="220145"/>
    <n v="0"/>
    <n v="193333"/>
    <n v="655"/>
    <n v="2.9753117263621705E-3"/>
    <n v="2.2137366412213741"/>
    <n v="386.666"/>
    <n v="390"/>
    <n v="3.3340000000000032"/>
    <n v="1449.9974999999999"/>
    <n v="1449.9974999999999"/>
    <n v="0"/>
    <n v="0"/>
    <n v="1059.9974999999999"/>
    <n v="0.73103401902417076"/>
  </r>
  <r>
    <s v="Vodafone0116_Yazar_Kasa_Pos_interest_Adhood_MS"/>
    <x v="0"/>
    <x v="0"/>
    <s v="Q1"/>
    <d v="2016-01-18T00:00:00"/>
    <d v="2016-01-31T00:00:00"/>
    <n v="0"/>
    <x v="2"/>
    <x v="14"/>
    <s v="Vodafone0116_Yazar_Kasa_Pos_interest_MS"/>
    <s v="Completed"/>
    <s v="Adhood"/>
    <s v="RON"/>
    <s v="Xaxis Display Plus"/>
    <s v="cpm"/>
    <s v="Selected Sites"/>
    <s v="Ad Bundles"/>
    <n v="0.15"/>
    <n v="0.8"/>
    <n v="4000000"/>
    <n v="4012351"/>
    <n v="0"/>
    <n v="4000000"/>
    <m/>
    <n v="0"/>
    <e v="#DIV/0!"/>
    <n v="600"/>
    <n v="600"/>
    <n v="0"/>
    <n v="3200"/>
    <n v="1600"/>
    <n v="-1600"/>
    <n v="0"/>
    <n v="1000"/>
    <n v="0.625"/>
  </r>
  <r>
    <s v="Vodafone0116_Yazar_Kasa_Pos_interest_Adinteraction_MS"/>
    <x v="0"/>
    <x v="0"/>
    <s v="Q1"/>
    <d v="2016-01-18T00:00:00"/>
    <d v="2016-01-31T00:00:00"/>
    <n v="0"/>
    <x v="2"/>
    <x v="14"/>
    <s v="Vodafone0116_Yazar_Kasa_Pos_interest_MS"/>
    <s v="Completed"/>
    <s v="Adinteraction"/>
    <s v="RON"/>
    <s v="Xaxis Display Plus"/>
    <s v="cpm"/>
    <s v="Selected Sites"/>
    <s v="Ad Bundles"/>
    <n v="0.15"/>
    <n v="0.8"/>
    <n v="1000000"/>
    <n v="1120432"/>
    <n v="0"/>
    <n v="1000000"/>
    <m/>
    <n v="0"/>
    <e v="#DIV/0!"/>
    <n v="150"/>
    <n v="150"/>
    <n v="0"/>
    <n v="800"/>
    <n v="800"/>
    <n v="0"/>
    <n v="0"/>
    <n v="650"/>
    <n v="0.8125"/>
  </r>
  <r>
    <s v="Vodafone0116_Yazar_Kasa_Pos_interest_Bond_MS"/>
    <x v="0"/>
    <x v="0"/>
    <s v="Q1"/>
    <d v="2016-01-18T00:00:00"/>
    <d v="2016-01-31T00:00:00"/>
    <n v="0"/>
    <x v="2"/>
    <x v="14"/>
    <s v="Vodafone0116_Yazar_Kasa_Pos_interest_MS"/>
    <s v="Completed"/>
    <s v="Bond Digital"/>
    <s v="RON"/>
    <s v="Xaxis Display Plus"/>
    <s v="cpm"/>
    <s v="Selected Sites"/>
    <s v="Ad Bundles"/>
    <n v="0.5"/>
    <n v="0.8"/>
    <n v="2000000"/>
    <n v="2000096"/>
    <n v="0"/>
    <n v="2000000"/>
    <m/>
    <n v="0"/>
    <e v="#DIV/0!"/>
    <n v="1000"/>
    <n v="1000"/>
    <n v="0"/>
    <n v="1600"/>
    <n v="1600"/>
    <n v="0"/>
    <n v="0"/>
    <n v="600"/>
    <n v="0.375"/>
  </r>
  <r>
    <s v="Vodafone0116_Yazar_Kasa_Pos_interest_Digitalm_MS"/>
    <x v="0"/>
    <x v="0"/>
    <s v="Q1"/>
    <d v="2016-01-18T00:00:00"/>
    <d v="2016-01-31T00:00:00"/>
    <n v="0"/>
    <x v="2"/>
    <x v="14"/>
    <s v="Vodafone0116_Yazar_Kasa_Pos_interest_MS"/>
    <s v="Completed"/>
    <s v="Digitalm"/>
    <s v="RON"/>
    <s v="Xaxis Display Plus"/>
    <s v="cpm"/>
    <s v="Selected Sites"/>
    <s v="Ad Bundles"/>
    <n v="0.2"/>
    <n v="0.8"/>
    <n v="3000000"/>
    <n v="3107640"/>
    <n v="0"/>
    <n v="3000000"/>
    <n v="1629"/>
    <n v="5.2419199135034949E-4"/>
    <n v="1.4732965009208103"/>
    <n v="600"/>
    <n v="600"/>
    <n v="0"/>
    <n v="2400"/>
    <n v="2400"/>
    <n v="0"/>
    <n v="0"/>
    <n v="1800"/>
    <n v="0.75"/>
  </r>
  <r>
    <s v="Vodafone0116_Yazar_Kasa_Pos_interest_Medyanet_MS"/>
    <x v="0"/>
    <x v="0"/>
    <s v="Q1"/>
    <d v="2016-01-18T00:00:00"/>
    <d v="2016-01-31T00:00:00"/>
    <n v="0"/>
    <x v="2"/>
    <x v="14"/>
    <s v="Vodafone0116_Yazar_Kasa_Pos_interest_MS"/>
    <s v="Completed"/>
    <s v="Medyanet"/>
    <s v="RON"/>
    <s v="Xaxis Display Plus"/>
    <s v="cpm"/>
    <s v="Selected Sites"/>
    <s v="Ad Bundles"/>
    <n v="0.1"/>
    <n v="0.8"/>
    <n v="4000000"/>
    <n v="4048132"/>
    <n v="0"/>
    <n v="4000000"/>
    <m/>
    <n v="0"/>
    <e v="#DIV/0!"/>
    <n v="400"/>
    <n v="400"/>
    <n v="0"/>
    <n v="3200"/>
    <n v="3200"/>
    <n v="0"/>
    <n v="0"/>
    <n v="2800"/>
    <n v="0.875"/>
  </r>
  <r>
    <s v="Vodafone0116_Yazar_Kasa_Pos_interest_Nokta_MS"/>
    <x v="0"/>
    <x v="0"/>
    <s v="Q1"/>
    <d v="2016-01-18T00:00:00"/>
    <d v="2016-01-31T00:00:00"/>
    <n v="0"/>
    <x v="2"/>
    <x v="14"/>
    <s v="Vodafone0116_Yazar_Kasa_Pos_interest_MS"/>
    <s v="Completed"/>
    <s v="Nokta"/>
    <s v="RON"/>
    <s v="Xaxis Display Plus"/>
    <s v="cpm"/>
    <s v="Selected Sites"/>
    <s v="Ad Bundles"/>
    <n v="0.1"/>
    <n v="0.8"/>
    <n v="1000000"/>
    <n v="1016793"/>
    <n v="0"/>
    <n v="1000000"/>
    <m/>
    <n v="0"/>
    <e v="#DIV/0!"/>
    <n v="100"/>
    <n v="100"/>
    <n v="0"/>
    <n v="800"/>
    <n v="800"/>
    <n v="0"/>
    <n v="0"/>
    <n v="700"/>
    <n v="0.875"/>
  </r>
  <r>
    <s v="Vodafone0116_Yazar_Kasa_Pos_interest_Reklamstore_MS"/>
    <x v="0"/>
    <x v="0"/>
    <s v="Q1"/>
    <d v="2016-01-18T00:00:00"/>
    <d v="2016-01-31T00:00:00"/>
    <n v="0"/>
    <x v="2"/>
    <x v="14"/>
    <s v="Vodafone0116_Yazar_Kasa_Pos_interest_MS"/>
    <s v="Completed"/>
    <s v="Reklamstore"/>
    <s v="RON"/>
    <s v="Xaxis Display Plus"/>
    <s v="cpm"/>
    <s v="Selected Sites"/>
    <s v="Ad Bundles"/>
    <n v="0.17"/>
    <n v="0.8"/>
    <n v="2000000"/>
    <n v="2000565"/>
    <n v="0"/>
    <n v="2000000"/>
    <n v="1347"/>
    <n v="6.7330978998432944E-4"/>
    <n v="1.1878247958426131"/>
    <n v="340"/>
    <n v="340"/>
    <n v="0"/>
    <n v="1600"/>
    <n v="1600"/>
    <n v="0"/>
    <n v="0"/>
    <n v="1260"/>
    <n v="0.78749999999999998"/>
  </r>
  <r>
    <s v="GSK0116_Panaheat_Preroll_Acunn_MC"/>
    <x v="0"/>
    <x v="0"/>
    <s v="Q1"/>
    <d v="2016-01-15T00:00:00"/>
    <d v="2016-01-31T00:00:00"/>
    <n v="0"/>
    <x v="0"/>
    <x v="0"/>
    <s v="GSK0116_Panaheat_Preroll_MC"/>
    <s v="Completed"/>
    <s v="Acunn"/>
    <s v="RON"/>
    <s v="Xaxis Tv"/>
    <s v="cpv"/>
    <s v="Pre/Mid/Post Rolls RON"/>
    <s v="Online Video"/>
    <n v="0.01"/>
    <n v="3.3000000000000002E-2"/>
    <n v="110000"/>
    <n v="97944"/>
    <n v="12056"/>
    <n v="97944"/>
    <m/>
    <n v="0"/>
    <e v="#DIV/0!"/>
    <n v="1100"/>
    <n v="0"/>
    <n v="-1100"/>
    <n v="3630"/>
    <n v="2232.15"/>
    <n v="-1397.85"/>
    <n v="0"/>
    <n v="2232.15"/>
    <n v="1"/>
  </r>
  <r>
    <s v="GSK0116_Panaheat_Preroll_Nokta_MC"/>
    <x v="0"/>
    <x v="0"/>
    <s v="Q1"/>
    <d v="2016-01-15T00:00:00"/>
    <d v="2016-01-31T00:00:00"/>
    <n v="0"/>
    <x v="0"/>
    <x v="0"/>
    <s v="GSK0116_Panaheat_Preroll_MC"/>
    <s v="Completed"/>
    <s v="Nokta"/>
    <s v="RON"/>
    <s v="Xaxis Tv"/>
    <s v="cpv"/>
    <s v="Pre/Mid/Post Rolls RON"/>
    <s v="Online Video"/>
    <n v="1.2E-2"/>
    <n v="3.3000000000000002E-2"/>
    <n v="51000"/>
    <n v="51388"/>
    <n v="0"/>
    <n v="51000"/>
    <n v="8516"/>
    <n v="0.16571962325834824"/>
    <n v="0.12547909816815406"/>
    <n v="612"/>
    <n v="612"/>
    <n v="0"/>
    <n v="1683"/>
    <n v="1068.58"/>
    <n v="-614.42000000000007"/>
    <n v="0"/>
    <n v="456.57999999999993"/>
    <n v="0.42727732130490925"/>
  </r>
  <r>
    <s v="Akbank0116_Direk_Kredi_Preroll_Acunn_MC"/>
    <x v="0"/>
    <x v="0"/>
    <s v="Q1"/>
    <d v="2016-01-18T00:00:00"/>
    <d v="2016-01-31T00:00:00"/>
    <n v="0"/>
    <x v="0"/>
    <x v="9"/>
    <s v="Akbank0116_Direk_Kredi_Preroll_MC"/>
    <s v="Completed"/>
    <s v="Acunn"/>
    <s v="RON"/>
    <s v="Xaxis Tv"/>
    <s v="cpv"/>
    <s v="Pre/Mid/Post Rolls RON"/>
    <s v="Online Video"/>
    <n v="0.01"/>
    <n v="3.3000000000000002E-2"/>
    <n v="50000"/>
    <n v="47038"/>
    <n v="2962"/>
    <n v="47038"/>
    <n v="6011"/>
    <n v="0.12779029720651389"/>
    <n v="0.25823556812510401"/>
    <n v="500"/>
    <n v="0"/>
    <n v="-500"/>
    <n v="1650"/>
    <n v="1552.2540000000001"/>
    <n v="-97.745999999999867"/>
    <n v="0"/>
    <n v="1552.2540000000001"/>
    <n v="1"/>
  </r>
  <r>
    <s v="Akbank0116_Direk_Kredi_Preroll_Nokta_MC"/>
    <x v="0"/>
    <x v="0"/>
    <s v="Q1"/>
    <d v="2016-01-18T00:00:00"/>
    <d v="2016-01-31T00:00:00"/>
    <n v="0"/>
    <x v="0"/>
    <x v="9"/>
    <s v="Akbank0116_Direk_Kredi_Preroll_MC"/>
    <s v="Completed"/>
    <s v="Nokta"/>
    <s v="RON"/>
    <s v="Xaxis Tv"/>
    <s v="cpv"/>
    <s v="Pre/Mid/Post Rolls RON"/>
    <s v="Online Video"/>
    <n v="1.2E-2"/>
    <n v="3.3000000000000002E-2"/>
    <n v="50000"/>
    <n v="50271"/>
    <n v="0"/>
    <n v="50000"/>
    <n v="8784"/>
    <n v="0.17473294742495674"/>
    <n v="0.16484517304189436"/>
    <n v="600"/>
    <n v="600"/>
    <n v="0"/>
    <n v="1650"/>
    <n v="1448"/>
    <n v="-202"/>
    <n v="0"/>
    <n v="848"/>
    <n v="0.58563535911602205"/>
  </r>
  <r>
    <s v="DogusCay0116_Chips_Master_Preroll_Acunn_MC"/>
    <x v="0"/>
    <x v="0"/>
    <s v="Q1"/>
    <d v="2016-01-18T00:00:00"/>
    <d v="2016-01-31T00:00:00"/>
    <n v="0"/>
    <x v="0"/>
    <x v="21"/>
    <s v="DogusCay0116_Chips_Master_Preroll_MC"/>
    <s v="Completed"/>
    <s v="Acunn"/>
    <s v="RON"/>
    <s v="Xaxis Tv"/>
    <s v="cpv"/>
    <s v="Pre/Mid/Post Rolls RON"/>
    <s v="Online Video"/>
    <n v="0.01"/>
    <n v="3.3000000000000002E-2"/>
    <n v="100000"/>
    <n v="45271"/>
    <n v="54729"/>
    <n v="45271"/>
    <n v="1896"/>
    <n v="4.188111594619072E-2"/>
    <n v="0.78794462025316458"/>
    <n v="1000"/>
    <n v="0"/>
    <n v="-1000"/>
    <n v="3300"/>
    <n v="1493.943"/>
    <n v="-1806.057"/>
    <n v="0"/>
    <n v="1493.943"/>
    <n v="1"/>
  </r>
  <r>
    <s v="DogusCay0116_Chips_Master_Preroll_Bond_MC"/>
    <x v="0"/>
    <x v="0"/>
    <s v="Q1"/>
    <d v="2016-01-18T00:00:00"/>
    <d v="2016-01-31T00:00:00"/>
    <n v="0"/>
    <x v="0"/>
    <x v="21"/>
    <s v="DogusCay0116_Chips_Master_Preroll_MC"/>
    <s v="Completed"/>
    <s v="Bond Digital"/>
    <s v="RON"/>
    <s v="Xaxis Tv"/>
    <s v="cpv"/>
    <s v="Pre/Mid/Post Rolls RON"/>
    <s v="Online Video"/>
    <n v="0.01"/>
    <n v="3.3000000000000002E-2"/>
    <n v="50000"/>
    <n v="51181"/>
    <n v="0"/>
    <n v="50000"/>
    <m/>
    <n v="0"/>
    <e v="#DIV/0!"/>
    <n v="500"/>
    <n v="500"/>
    <n v="0"/>
    <n v="1650"/>
    <n v="1297"/>
    <n v="-353"/>
    <n v="0"/>
    <n v="797"/>
    <n v="0.61449498843484962"/>
  </r>
  <r>
    <s v="DogusCay0116_Chips_Master_Preroll_Digitalm_MC"/>
    <x v="0"/>
    <x v="0"/>
    <s v="Q1"/>
    <d v="2016-01-18T00:00:00"/>
    <d v="2016-01-31T00:00:00"/>
    <n v="0"/>
    <x v="0"/>
    <x v="21"/>
    <s v="DogusCay0116_Chips_Master_Preroll_MC"/>
    <s v="Completed"/>
    <s v="Digitalm"/>
    <s v="RON"/>
    <s v="Xaxis Tv"/>
    <s v="cpv"/>
    <s v="Pre/Mid/Post Rolls RON"/>
    <s v="Online Video"/>
    <n v="6.0000000000000001E-3"/>
    <n v="3.3000000000000002E-2"/>
    <n v="75000"/>
    <n v="75050"/>
    <n v="0"/>
    <n v="75000"/>
    <n v="1011"/>
    <n v="1.3471019320453031E-2"/>
    <n v="2.4497032640949556"/>
    <n v="450"/>
    <n v="450"/>
    <n v="0"/>
    <n v="2475"/>
    <n v="2476.65"/>
    <n v="1.6500000000000909"/>
    <n v="0"/>
    <n v="2026.65"/>
    <n v="0.81830294954878569"/>
  </r>
  <r>
    <s v="DogusCay0116_Chips_Master_Preroll_Midyo_MC"/>
    <x v="0"/>
    <x v="0"/>
    <s v="Q1"/>
    <d v="2016-01-18T00:00:00"/>
    <d v="2016-01-31T00:00:00"/>
    <n v="0"/>
    <x v="0"/>
    <x v="21"/>
    <s v="DogusCay0116_Chips_Master_Preroll_MC"/>
    <s v="Completed"/>
    <s v="Midyo"/>
    <s v="RON"/>
    <s v="Xaxis Tv"/>
    <s v="cpv"/>
    <s v="Pre/Mid/Post Rolls RON"/>
    <s v="Online Video"/>
    <n v="5.0000000000000001E-3"/>
    <n v="3.3000000000000002E-2"/>
    <n v="80000"/>
    <n v="82805"/>
    <n v="0"/>
    <n v="80000"/>
    <n v="9874"/>
    <n v="0.11924400700440795"/>
    <n v="0.27674346769293096"/>
    <n v="400"/>
    <n v="400"/>
    <n v="0"/>
    <n v="2640"/>
    <n v="2732.5650000000001"/>
    <n v="92.565000000000055"/>
    <n v="0"/>
    <n v="2332.5650000000001"/>
    <n v="0.85361738879038562"/>
  </r>
  <r>
    <s v="LittleCeasers0116_Lezzet_Imparatorlugu_Interstitial_Acunn_MC"/>
    <x v="0"/>
    <x v="0"/>
    <s v="Q1"/>
    <d v="2016-01-18T00:00:00"/>
    <d v="2016-01-31T00:00:00"/>
    <n v="0"/>
    <x v="0"/>
    <x v="22"/>
    <s v="LittleCeasers0116_Lezzet_Imparatorlugu_Interstitial__MC"/>
    <s v="Completed"/>
    <s v="Acunn"/>
    <s v="RON"/>
    <s v="Xaxis Rich Media"/>
    <s v="cpm"/>
    <s v="Interstitial"/>
    <s v="Interstitial"/>
    <n v="1.5"/>
    <n v="4.25"/>
    <n v="700000"/>
    <n v="766965"/>
    <n v="0"/>
    <n v="700000"/>
    <n v="3615"/>
    <n v="4.713383270423031E-3"/>
    <n v="0.6369986168741355"/>
    <n v="1050"/>
    <n v="0"/>
    <n v="-1050"/>
    <n v="2975"/>
    <n v="2302.75"/>
    <n v="-672.25"/>
    <n v="0"/>
    <n v="2302.75"/>
    <n v="1"/>
  </r>
  <r>
    <s v="LittleCeasers0116_Lezzet_Imparatorlugu_Interstitial_Medyanet_MC"/>
    <x v="0"/>
    <x v="0"/>
    <s v="Q1"/>
    <d v="2016-01-18T00:00:00"/>
    <d v="2016-01-31T00:00:00"/>
    <n v="0"/>
    <x v="0"/>
    <x v="22"/>
    <s v="LittleCeasers0116_Lezzet_Imparatorlugu_Interstitial__MC"/>
    <s v="Completed"/>
    <s v="Medyanet"/>
    <s v="RON"/>
    <s v="Xaxis Rich Media"/>
    <s v="cpm"/>
    <s v="Interstitial"/>
    <s v="Interstitial"/>
    <n v="0.5"/>
    <n v="4.25"/>
    <n v="300000"/>
    <n v="307715"/>
    <n v="0"/>
    <n v="300000"/>
    <n v="2179"/>
    <n v="7.0812277594527401E-3"/>
    <n v="0.58513079394217526"/>
    <n v="150"/>
    <n v="150"/>
    <n v="0"/>
    <n v="1275"/>
    <n v="1275"/>
    <n v="0"/>
    <n v="0"/>
    <n v="1125"/>
    <n v="0.88235294117647056"/>
  </r>
  <r>
    <s v="Bimeks0116_Dell_Notebook_Intersitital_Acunn_MEC"/>
    <x v="0"/>
    <x v="0"/>
    <s v="Q1"/>
    <d v="2016-01-18T00:00:00"/>
    <d v="2016-01-31T00:00:00"/>
    <n v="0"/>
    <x v="1"/>
    <x v="10"/>
    <s v="Bimeks0116_Dell_Notebook_Intersitital_MEC"/>
    <s v="Completed"/>
    <s v="Acunn"/>
    <s v="RON"/>
    <s v="Xaxis Rich Media"/>
    <s v="cpm"/>
    <s v="Interstitial"/>
    <s v="Interstitial"/>
    <n v="1.5"/>
    <n v="4.5"/>
    <n v="650000"/>
    <n v="647243"/>
    <n v="2757"/>
    <n v="647243"/>
    <n v="3955"/>
    <n v="6.1105334472524231E-3"/>
    <n v="0.73957016434892542"/>
    <n v="975"/>
    <n v="0"/>
    <n v="-975"/>
    <n v="2925"/>
    <n v="2925"/>
    <n v="0"/>
    <n v="0"/>
    <n v="2925"/>
    <n v="1"/>
  </r>
  <r>
    <s v="Bimeks0116_Dell_Notebook_Intersitital_Bond_MEC"/>
    <x v="0"/>
    <x v="0"/>
    <s v="Q1"/>
    <d v="2016-01-18T00:00:00"/>
    <d v="2016-01-31T00:00:00"/>
    <n v="0"/>
    <x v="1"/>
    <x v="10"/>
    <s v="Bimeks0116_Dell_Notebook_Intersitital_MEC"/>
    <s v="Completed"/>
    <s v="Bond Digital"/>
    <s v="RON"/>
    <s v="Xaxis Rich Media"/>
    <s v="cpm"/>
    <s v="Interstitial"/>
    <s v="Interstitial"/>
    <n v="2.25"/>
    <n v="4.5"/>
    <n v="200000"/>
    <n v="203584"/>
    <n v="0"/>
    <n v="200000"/>
    <n v="2000"/>
    <n v="9.8239547312165987E-3"/>
    <n v="0.45"/>
    <n v="450"/>
    <n v="450"/>
    <n v="0"/>
    <n v="900"/>
    <n v="900"/>
    <n v="0"/>
    <n v="0"/>
    <n v="450"/>
    <n v="0.5"/>
  </r>
  <r>
    <s v="Bimeks0116_Dell_Notebook_Intersitital_Digitalm_MEC"/>
    <x v="0"/>
    <x v="0"/>
    <s v="Q1"/>
    <d v="2016-01-18T00:00:00"/>
    <d v="2016-01-31T00:00:00"/>
    <n v="0"/>
    <x v="1"/>
    <x v="10"/>
    <s v="Bimeks0116_Dell_Notebook_Intersitital_MEC"/>
    <s v="Completed"/>
    <s v="Digitalm"/>
    <s v="RON"/>
    <s v="Xaxis Rich Media"/>
    <s v="cpm"/>
    <s v="Interstitial"/>
    <s v="Interstitial"/>
    <n v="2.5"/>
    <n v="4.5"/>
    <n v="200000"/>
    <n v="200134"/>
    <n v="0"/>
    <n v="200000"/>
    <n v="1335"/>
    <n v="6.6705307444012507E-3"/>
    <n v="0.69288389513108617"/>
    <n v="500"/>
    <n v="500"/>
    <n v="0"/>
    <n v="900"/>
    <n v="925"/>
    <n v="25"/>
    <n v="0"/>
    <n v="425"/>
    <n v="0.45945945945945948"/>
  </r>
  <r>
    <s v="Bimeks0116_Dell_Notebook_Intersitital_Medyanet_MEC"/>
    <x v="0"/>
    <x v="0"/>
    <s v="Q1"/>
    <d v="2016-01-18T00:00:00"/>
    <d v="2016-01-31T00:00:00"/>
    <n v="0"/>
    <x v="1"/>
    <x v="10"/>
    <s v="Bimeks0116_Dell_Notebook_Intersitital_MEC"/>
    <s v="Completed"/>
    <s v="Medyanet"/>
    <s v="RON"/>
    <s v="Xaxis Rich Media"/>
    <s v="cpm"/>
    <s v="Interstitial"/>
    <s v="Interstitial"/>
    <n v="0.5"/>
    <n v="4.5"/>
    <n v="500000"/>
    <n v="501822"/>
    <n v="0"/>
    <n v="500000"/>
    <n v="5463"/>
    <n v="1.0886330212704904E-2"/>
    <n v="0.41186161449752884"/>
    <n v="250"/>
    <n v="250"/>
    <n v="0"/>
    <n v="2250"/>
    <n v="2250"/>
    <n v="0"/>
    <n v="0"/>
    <n v="2000"/>
    <n v="0.88888888888888884"/>
  </r>
  <r>
    <s v="Danone0116_Bebelac_Gold_Superiorty_Preroll_Clikvol_MEC"/>
    <x v="0"/>
    <x v="0"/>
    <s v="Q1"/>
    <d v="2016-01-19T00:00:00"/>
    <d v="2016-01-31T00:00:00"/>
    <n v="0"/>
    <x v="1"/>
    <x v="17"/>
    <s v="Danone0116_Bebelac_Gold_Superiorty_Preroll_MEC"/>
    <s v="Completed"/>
    <s v="Clickvol"/>
    <s v="RON"/>
    <s v="Xaxis Tv"/>
    <s v="cpv"/>
    <s v="Pre/Mid/Post Rolls RON"/>
    <s v="Online Video"/>
    <n v="1.4999999999999999E-2"/>
    <n v="3.3000000000000002E-2"/>
    <n v="25000"/>
    <n v="704"/>
    <n v="24296"/>
    <n v="704"/>
    <n v="214"/>
    <n v="0.30397727272727271"/>
    <n v="0.10856074766355139"/>
    <n v="375"/>
    <n v="10.559999999999999"/>
    <n v="-364.44"/>
    <n v="825"/>
    <n v="23.231999999999999"/>
    <n v="-801.76800000000003"/>
    <n v="0"/>
    <n v="12.672000000000001"/>
    <n v="0.54545454545454553"/>
  </r>
  <r>
    <s v="Danone0116_Bebelac_Gold_Superiorty_Preroll_Vidyoda_MEC"/>
    <x v="0"/>
    <x v="0"/>
    <s v="Q1"/>
    <d v="2016-01-19T00:00:00"/>
    <d v="2016-01-31T00:00:00"/>
    <n v="0"/>
    <x v="1"/>
    <x v="17"/>
    <s v="Danone0116_Bebelac_Gold_Superiorty_Preroll_MEC"/>
    <s v="Completed"/>
    <s v="Vidyoda"/>
    <s v="RON"/>
    <s v="Xaxis Tv"/>
    <s v="cpv"/>
    <s v="Pre/Mid/Post Rolls RON"/>
    <s v="Online Video"/>
    <n v="0.01"/>
    <n v="3.3000000000000002E-2"/>
    <n v="50000"/>
    <n v="50084"/>
    <n v="0"/>
    <n v="50000"/>
    <n v="2325"/>
    <n v="4.6422011021483904E-2"/>
    <n v="0.63526881720430106"/>
    <n v="500"/>
    <n v="500"/>
    <n v="0"/>
    <n v="1650"/>
    <n v="1477"/>
    <n v="-173"/>
    <n v="0"/>
    <n v="977"/>
    <n v="0.66147596479350035"/>
  </r>
  <r>
    <s v="Danone0116_Bebelac_Gold_Superiority_Contextual_Digitalm_MEC"/>
    <x v="0"/>
    <x v="0"/>
    <s v="Q1"/>
    <d v="2016-01-19T00:00:00"/>
    <d v="2016-01-31T00:00:00"/>
    <n v="0"/>
    <x v="1"/>
    <x v="17"/>
    <s v="Danone0116_Bebelac_Gold_Superiority_Contextual_MEC"/>
    <s v="Completed"/>
    <s v="Digitalm"/>
    <s v="RON"/>
    <s v="Xaxis Contextual"/>
    <s v="cpm"/>
    <s v="Selected Sites"/>
    <s v="Ad Bundles"/>
    <n v="0.2"/>
    <n v="2.4"/>
    <n v="300000"/>
    <n v="313385"/>
    <n v="0"/>
    <n v="300000"/>
    <n v="385"/>
    <n v="1.2285208290122374E-3"/>
    <n v="1.9535688311688313"/>
    <n v="60"/>
    <n v="60"/>
    <n v="0"/>
    <n v="720"/>
    <n v="752.12400000000002"/>
    <n v="32.124000000000024"/>
    <n v="0"/>
    <n v="692.12400000000002"/>
    <n v="0.92022592019401062"/>
  </r>
  <r>
    <s v="Danone0116_Bebelac_Gold_Superiority_Contextual_Medyanet_MEC"/>
    <x v="0"/>
    <x v="0"/>
    <s v="Q1"/>
    <d v="2016-01-19T00:00:00"/>
    <d v="2016-01-31T00:00:00"/>
    <n v="0"/>
    <x v="1"/>
    <x v="17"/>
    <s v="Danone0116_Bebelac_Gold_Superiority_Contextual_MEC"/>
    <s v="Completed"/>
    <s v="Medyanet"/>
    <s v="RON"/>
    <s v="Xaxis Contextual"/>
    <s v="cpm"/>
    <s v="Selected Sites"/>
    <s v="Ad Bundles"/>
    <n v="0.1"/>
    <n v="2.4"/>
    <n v="350000"/>
    <n v="436572"/>
    <n v="0"/>
    <n v="350000"/>
    <m/>
    <n v="0"/>
    <e v="#DIV/0!"/>
    <n v="35"/>
    <n v="35"/>
    <n v="0"/>
    <n v="840"/>
    <n v="563"/>
    <n v="-277"/>
    <n v="0"/>
    <n v="528"/>
    <n v="0.93783303730017764"/>
  </r>
  <r>
    <s v="Danone0116_Bebelac_Gold_Superiority_Contextual_Reklamz_MEC"/>
    <x v="0"/>
    <x v="0"/>
    <s v="Q1"/>
    <d v="2016-01-19T00:00:00"/>
    <d v="2016-01-31T00:00:00"/>
    <n v="0"/>
    <x v="1"/>
    <x v="17"/>
    <s v="Danone0116_Bebelac_Gold_Superiority_Contextual_MEC"/>
    <s v="Completed"/>
    <s v="Reklamz"/>
    <s v="RON"/>
    <s v="Xaxis Contextual"/>
    <s v="cpm"/>
    <s v="Selected Sites"/>
    <s v="Ad Bundles"/>
    <n v="0.1"/>
    <n v="2.4"/>
    <n v="225000"/>
    <n v="77356"/>
    <n v="147644"/>
    <n v="77356"/>
    <m/>
    <n v="0"/>
    <e v="#DIV/0!"/>
    <n v="22.5"/>
    <n v="7.7355999999999998"/>
    <n v="-14.7644"/>
    <n v="540"/>
    <n v="185.65439999999998"/>
    <n v="-354.34559999999999"/>
    <n v="0"/>
    <n v="177.91879999999998"/>
    <n v="0.95833333333333326"/>
  </r>
  <r>
    <s v="Vodafone0116_Victor_Preroll_Digitalm_MS"/>
    <x v="0"/>
    <x v="0"/>
    <s v="Q1"/>
    <d v="2016-01-20T00:00:00"/>
    <d v="2016-01-31T00:00:00"/>
    <n v="0"/>
    <x v="2"/>
    <x v="14"/>
    <s v="Vodafone0116_Victor_Preroll_MS"/>
    <s v="Completed"/>
    <s v="Digitalm"/>
    <s v="RON"/>
    <s v="Xaxis Tv"/>
    <s v="cpv"/>
    <s v="Pre/Mid/Post Rolls RON"/>
    <s v="Online Video"/>
    <n v="6.0000000000000001E-3"/>
    <n v="3.3000000000000002E-2"/>
    <n v="30000"/>
    <n v="30073"/>
    <n v="0"/>
    <n v="30000"/>
    <n v="433"/>
    <n v="1.4398297476141389E-2"/>
    <n v="1.9399538106235565"/>
    <n v="180"/>
    <n v="180"/>
    <n v="0"/>
    <n v="990"/>
    <n v="840"/>
    <n v="-150"/>
    <n v="0"/>
    <n v="660"/>
    <n v="0.7857142857142857"/>
  </r>
  <r>
    <s v="Vodafone0116_Victor_Preroll_Sem_MS"/>
    <x v="0"/>
    <x v="0"/>
    <s v="Q1"/>
    <d v="2016-01-20T00:00:00"/>
    <d v="2016-01-31T00:00:00"/>
    <n v="0"/>
    <x v="2"/>
    <x v="14"/>
    <s v="Vodafone0116_Victor_Preroll_MS"/>
    <s v="Completed"/>
    <s v="Sem Digital"/>
    <s v="RON"/>
    <s v="Xaxis Tv"/>
    <s v="cpv"/>
    <s v="Pre/Mid/Post Rolls RON"/>
    <s v="Online Video"/>
    <n v="0.02"/>
    <n v="3.3000000000000002E-2"/>
    <n v="20000"/>
    <n v="77920"/>
    <n v="0"/>
    <n v="20000"/>
    <n v="209"/>
    <n v="2.6822381930184805E-3"/>
    <n v="3.1578947368421053"/>
    <n v="400"/>
    <n v="400"/>
    <n v="0"/>
    <n v="660"/>
    <n v="660"/>
    <n v="0"/>
    <n v="0"/>
    <n v="260"/>
    <n v="0.39393939393939392"/>
  </r>
  <r>
    <s v="Teknosa0116_Turuncu_Indirim_Faz4_Interstitial_Acunn_MC"/>
    <x v="0"/>
    <x v="0"/>
    <s v="Q1"/>
    <d v="2016-01-22T00:00:00"/>
    <d v="2016-01-25T00:00:00"/>
    <n v="0"/>
    <x v="0"/>
    <x v="6"/>
    <s v="Teknosa0116_Turuncu_Indirim_Faz4_Interstitial_MC"/>
    <s v="Completed"/>
    <s v="Acunn"/>
    <s v="RON"/>
    <s v="Xaxis Rich Media"/>
    <s v="cpm"/>
    <s v="Interstitial"/>
    <s v="Interstitial"/>
    <n v="1.5"/>
    <n v="4.25"/>
    <n v="500000"/>
    <n v="244927"/>
    <n v="255073"/>
    <n v="244927"/>
    <n v="2401"/>
    <n v="9.8029208703001303E-3"/>
    <n v="0.8013327780091628"/>
    <n v="750"/>
    <n v="0"/>
    <n v="-750"/>
    <n v="2125"/>
    <n v="1924"/>
    <n v="-201"/>
    <n v="0"/>
    <n v="1924"/>
    <n v="1"/>
  </r>
  <r>
    <s v="Teknosa0116_Turuncu_Indirim_Faz4_Interstitial_Bond_MC"/>
    <x v="0"/>
    <x v="0"/>
    <s v="Q1"/>
    <d v="2016-01-22T00:00:00"/>
    <d v="2016-01-25T00:00:00"/>
    <n v="0"/>
    <x v="0"/>
    <x v="6"/>
    <s v="Teknosa0116_Turuncu_Indirim_Faz4_Interstitial_MC"/>
    <s v="Completed"/>
    <s v="Bond Digital"/>
    <s v="RON"/>
    <s v="Xaxis Rich Media"/>
    <s v="cpm"/>
    <s v="Interstitial"/>
    <s v="Interstitial"/>
    <n v="2.25"/>
    <n v="4.25"/>
    <n v="500000"/>
    <n v="291261"/>
    <n v="208739"/>
    <n v="291261"/>
    <n v="3743"/>
    <n v="1.285101678563213E-2"/>
    <n v="0.33071313117819928"/>
    <n v="1125"/>
    <n v="655.33725000000004"/>
    <n v="-469.66274999999996"/>
    <n v="2125"/>
    <n v="1237.85925"/>
    <n v="-887.14075000000003"/>
    <n v="0"/>
    <n v="582.52199999999993"/>
    <n v="0.47058823529411759"/>
  </r>
  <r>
    <s v="Teknosa0116_Turuncu_Indirim_Faz4_Interstitial_Medyanet_MC"/>
    <x v="0"/>
    <x v="0"/>
    <s v="Q1"/>
    <d v="2016-01-22T00:00:00"/>
    <d v="2016-01-25T00:00:00"/>
    <n v="0"/>
    <x v="0"/>
    <x v="6"/>
    <s v="Teknosa0116_Turuncu_Indirim_Faz4_Interstitial_MC"/>
    <s v="Completed"/>
    <s v="Medyanet"/>
    <s v="RON"/>
    <s v="Xaxis Rich Media"/>
    <s v="cpm"/>
    <s v="Interstitial"/>
    <s v="Interstitial"/>
    <n v="0.5"/>
    <n v="4.25"/>
    <n v="250000"/>
    <n v="256059"/>
    <n v="0"/>
    <n v="250000"/>
    <n v="1796"/>
    <n v="7.014008490230767E-3"/>
    <n v="0.6059302616926503"/>
    <n v="125"/>
    <n v="125"/>
    <n v="0"/>
    <n v="1062.5"/>
    <n v="1088.2507499999999"/>
    <n v="25.750749999999925"/>
    <n v="0"/>
    <n v="963.25074999999993"/>
    <n v="0.88513676650349193"/>
  </r>
  <r>
    <s v="Huawei0116_Mate_S_interest_Bond_MX"/>
    <x v="0"/>
    <x v="0"/>
    <s v="Q1"/>
    <d v="2016-01-22T00:00:00"/>
    <d v="2016-01-31T00:00:00"/>
    <n v="0"/>
    <x v="3"/>
    <x v="23"/>
    <s v="Huawei0116_Mate_S_interest_MX"/>
    <s v="Completed"/>
    <s v="Bond Digital"/>
    <s v="RON"/>
    <s v="Xaxis Display Plus"/>
    <s v="cpm"/>
    <s v="Selected Sites"/>
    <s v="Ad Bundles"/>
    <n v="0.5"/>
    <n v="2"/>
    <n v="250000"/>
    <n v="252986"/>
    <n v="0"/>
    <n v="250000"/>
    <m/>
    <n v="0"/>
    <e v="#DIV/0!"/>
    <n v="125"/>
    <n v="125"/>
    <n v="0"/>
    <n v="500"/>
    <n v="505.97199999999998"/>
    <n v="5.97199999999998"/>
    <n v="0"/>
    <n v="380.97199999999998"/>
    <n v="0.75295075616832552"/>
  </r>
  <r>
    <s v="Huawei0116_Mate_S_interest_Medyanet_MX"/>
    <x v="0"/>
    <x v="0"/>
    <s v="Q1"/>
    <d v="2016-01-22T00:00:00"/>
    <d v="2016-01-31T00:00:00"/>
    <n v="0"/>
    <x v="3"/>
    <x v="23"/>
    <s v="Huawei0116_Mate_S_interest_MX"/>
    <s v="Completed"/>
    <s v="Medyanet"/>
    <s v="RON"/>
    <s v="Xaxis Display Plus"/>
    <s v="cpm"/>
    <s v="Selected Sites"/>
    <s v="Ad Bundles"/>
    <n v="0.1"/>
    <n v="2"/>
    <n v="1250000"/>
    <n v="1259955"/>
    <n v="0"/>
    <n v="1250000"/>
    <m/>
    <n v="0"/>
    <e v="#DIV/0!"/>
    <n v="125"/>
    <n v="125"/>
    <n v="0"/>
    <n v="2500"/>
    <n v="1559"/>
    <n v="-941"/>
    <n v="0"/>
    <n v="1434"/>
    <n v="0.91982039769082746"/>
  </r>
  <r>
    <s v="Huawei0116_Mate_S_interest_Reklamz_MX"/>
    <x v="0"/>
    <x v="0"/>
    <s v="Q1"/>
    <d v="2016-01-22T00:00:00"/>
    <d v="2016-01-31T00:00:00"/>
    <n v="0"/>
    <x v="3"/>
    <x v="23"/>
    <s v="Huawei0116_Mate_S_interest_MX"/>
    <s v="Completed"/>
    <s v="Reklamz"/>
    <s v="RON"/>
    <s v="Xaxis Display Plus"/>
    <s v="cpm"/>
    <s v="Selected Sites"/>
    <s v="Ad Bundles"/>
    <n v="0.1"/>
    <n v="2"/>
    <n v="250000"/>
    <n v="60862"/>
    <n v="189138"/>
    <n v="60862"/>
    <m/>
    <n v="0"/>
    <e v="#DIV/0!"/>
    <n v="25"/>
    <n v="6.0862000000000007"/>
    <n v="-18.913799999999998"/>
    <n v="500"/>
    <n v="121.724"/>
    <n v="-378.27600000000001"/>
    <n v="0"/>
    <n v="115.6378"/>
    <n v="0.95"/>
  </r>
  <r>
    <s v="Huawei0116_Mate_S_interest_Sem_MX"/>
    <x v="0"/>
    <x v="0"/>
    <s v="Q1"/>
    <d v="2016-01-22T00:00:00"/>
    <d v="2016-01-31T00:00:00"/>
    <n v="0"/>
    <x v="3"/>
    <x v="23"/>
    <s v="Huawei0116_Mate_S_interest_MX"/>
    <s v="Completed"/>
    <s v="Sem Digital"/>
    <s v="RON"/>
    <s v="Xaxis Display Plus"/>
    <s v="cpm"/>
    <s v="Selected Sites"/>
    <s v="Ad Bundles"/>
    <n v="0.2"/>
    <n v="2"/>
    <n v="250000"/>
    <n v="406856"/>
    <n v="0"/>
    <n v="250000"/>
    <m/>
    <n v="0"/>
    <e v="#DIV/0!"/>
    <n v="50"/>
    <n v="50"/>
    <n v="0"/>
    <n v="500"/>
    <n v="813.71199999999999"/>
    <n v="313.71199999999999"/>
    <n v="0"/>
    <n v="763.71199999999999"/>
    <n v="0.93855319818314098"/>
  </r>
  <r>
    <s v="Arzum0116_Face_Cleasing_interest_Clicvol_MEC"/>
    <x v="0"/>
    <x v="0"/>
    <s v="Q1"/>
    <d v="2016-01-25T00:00:00"/>
    <d v="2016-01-31T00:00:00"/>
    <n v="0"/>
    <x v="1"/>
    <x v="24"/>
    <s v="Arzum0116_Face_Cleasing_interest_MEC"/>
    <s v="Completed"/>
    <s v="Clickvol"/>
    <s v="RON"/>
    <s v="Xaxis Display Plus"/>
    <s v="cpm"/>
    <s v="Selected Sites"/>
    <s v="Ad Bundles"/>
    <n v="0.5"/>
    <n v="1.6"/>
    <n v="500000"/>
    <n v="218488"/>
    <n v="281512"/>
    <n v="218488"/>
    <m/>
    <n v="0"/>
    <e v="#DIV/0!"/>
    <n v="250"/>
    <n v="109.244"/>
    <n v="-140.756"/>
    <n v="800"/>
    <n v="349.58080000000007"/>
    <n v="-450.41919999999993"/>
    <n v="0"/>
    <n v="240.33680000000007"/>
    <n v="0.68750000000000011"/>
  </r>
  <r>
    <s v="Arzum0116_Face_Cleasing_interest_Digitalm_MEC"/>
    <x v="0"/>
    <x v="0"/>
    <s v="Q1"/>
    <d v="2016-01-25T00:00:00"/>
    <d v="2016-01-31T00:00:00"/>
    <n v="0"/>
    <x v="1"/>
    <x v="24"/>
    <s v="Arzum0116_Face_Cleasing_interest_MEC"/>
    <s v="Completed"/>
    <s v="Digitalm"/>
    <s v="RON"/>
    <s v="Xaxis Display Plus"/>
    <s v="cpm"/>
    <s v="Selected Sites"/>
    <s v="Ad Bundles"/>
    <n v="0.2"/>
    <n v="1.6"/>
    <n v="1000000"/>
    <n v="1018195"/>
    <n v="0"/>
    <n v="1000000"/>
    <n v="493"/>
    <n v="4.8419016003810664E-4"/>
    <n v="3.3044868154158218"/>
    <n v="200"/>
    <n v="200"/>
    <n v="0"/>
    <n v="1600"/>
    <n v="1629.1120000000001"/>
    <n v="29.11200000000008"/>
    <n v="0"/>
    <n v="1429.1120000000001"/>
    <n v="0.87723373224185941"/>
  </r>
  <r>
    <s v="Arzum0116_Face_Cleasing_interest_Medyanet_MEC"/>
    <x v="0"/>
    <x v="0"/>
    <s v="Q1"/>
    <d v="2016-01-25T00:00:00"/>
    <d v="2016-01-31T00:00:00"/>
    <n v="0"/>
    <x v="1"/>
    <x v="24"/>
    <s v="Arzum0116_Face_Cleasing_interest_MEC"/>
    <s v="Completed"/>
    <s v="Medyanet"/>
    <s v="RON"/>
    <s v="Xaxis Display Plus"/>
    <s v="cpm"/>
    <s v="Selected Sites"/>
    <s v="Ad Bundles"/>
    <n v="0.1"/>
    <n v="1.6"/>
    <n v="500000"/>
    <n v="504977"/>
    <n v="0"/>
    <n v="500000"/>
    <m/>
    <n v="0"/>
    <e v="#DIV/0!"/>
    <n v="50"/>
    <n v="50"/>
    <n v="0"/>
    <n v="800"/>
    <n v="807.96320000000003"/>
    <n v="7.9632000000000289"/>
    <n v="0"/>
    <n v="757.96320000000003"/>
    <n v="0.93811599340167973"/>
  </r>
  <r>
    <s v="Arzum0116_Face_Cleasing_interest_Sem_MEC"/>
    <x v="0"/>
    <x v="0"/>
    <s v="Q1"/>
    <d v="2016-01-25T00:00:00"/>
    <d v="2016-01-31T00:00:00"/>
    <n v="0"/>
    <x v="1"/>
    <x v="24"/>
    <s v="Arzum0116_Face_Cleasing_interest_MEC"/>
    <s v="Completed"/>
    <s v="Sem Digital"/>
    <s v="RON"/>
    <s v="Xaxis Display Plus"/>
    <s v="cpm"/>
    <s v="Selected Sites"/>
    <s v="Ad Bundles"/>
    <n v="0.2"/>
    <n v="1.6"/>
    <n v="250000"/>
    <n v="367387"/>
    <n v="0"/>
    <n v="250000"/>
    <m/>
    <n v="0"/>
    <e v="#DIV/0!"/>
    <n v="50"/>
    <n v="50"/>
    <n v="0"/>
    <n v="400"/>
    <n v="587.81920000000002"/>
    <n v="187.81920000000002"/>
    <n v="0"/>
    <n v="537.81920000000002"/>
    <n v="0.91493983183944994"/>
  </r>
  <r>
    <s v="Arzum0116_Face_Cleasing_Pin_Overlay_Popmarker_MEC"/>
    <x v="0"/>
    <x v="0"/>
    <s v="Q1"/>
    <d v="2016-01-25T00:00:00"/>
    <d v="2016-01-31T00:00:00"/>
    <n v="0"/>
    <x v="1"/>
    <x v="24"/>
    <s v="Arzum0116_Face_Cleasing_Pin_MEC"/>
    <s v="Completed"/>
    <s v="Popmarker"/>
    <s v="RON"/>
    <s v="Xaxis Pin"/>
    <s v="cpm"/>
    <s v="Selected Sites"/>
    <s v="Ad Bundles"/>
    <n v="1"/>
    <n v="3"/>
    <n v="150000"/>
    <n v="150137"/>
    <n v="0"/>
    <n v="150000"/>
    <m/>
    <n v="0"/>
    <e v="#DIV/0!"/>
    <n v="150"/>
    <n v="150"/>
    <n v="0"/>
    <n v="450"/>
    <n v="450"/>
    <n v="0"/>
    <n v="0"/>
    <n v="300"/>
    <n v="0.66666666666666663"/>
  </r>
  <r>
    <s v="Akbank0116_Direk_Kredi_Mobil_Move_MC"/>
    <x v="0"/>
    <x v="0"/>
    <s v="Q1"/>
    <d v="2016-01-22T00:00:00"/>
    <d v="2016-01-31T00:00:00"/>
    <n v="0"/>
    <x v="0"/>
    <x v="9"/>
    <s v="Akbank0116_Direk_Kredi_Mobil_MC"/>
    <s v="Completed"/>
    <s v="Move"/>
    <s v="RON"/>
    <s v="Xaxis Mobil"/>
    <s v="cpm"/>
    <s v="Selected Sites"/>
    <s v="Ad Bundles"/>
    <n v="2"/>
    <n v="7.5"/>
    <n v="267000"/>
    <n v="267067"/>
    <n v="0"/>
    <n v="267000"/>
    <n v="1018"/>
    <n v="3.8117775689246519E-3"/>
    <n v="1.9646365422396856"/>
    <n v="534"/>
    <n v="534"/>
    <n v="0"/>
    <n v="2002.5"/>
    <n v="2000"/>
    <n v="-2.5"/>
    <n v="0"/>
    <n v="1466"/>
    <n v="0.73299999999999998"/>
  </r>
  <r>
    <s v="Bimeks0116_Somestr_Interstitial_Acunn_MEC"/>
    <x v="0"/>
    <x v="0"/>
    <s v="Q1"/>
    <d v="2016-01-22T00:00:00"/>
    <d v="2016-01-28T00:00:00"/>
    <n v="0"/>
    <x v="1"/>
    <x v="10"/>
    <s v="Bimeks0116_Somestr_Interstitial_MEC"/>
    <s v="Completed"/>
    <s v="Acunn"/>
    <s v="RON"/>
    <s v="Xaxis Rich Media"/>
    <s v="cpm"/>
    <s v="Interstitial"/>
    <s v="Interstitial"/>
    <n v="1.5"/>
    <n v="4.5"/>
    <n v="600000"/>
    <n v="607533"/>
    <n v="0"/>
    <n v="600000"/>
    <n v="3264"/>
    <n v="5.3725476640775066E-3"/>
    <n v="0.82720588235294112"/>
    <n v="900"/>
    <n v="0"/>
    <n v="-900"/>
    <n v="2700"/>
    <n v="2700"/>
    <n v="0"/>
    <n v="0"/>
    <n v="2700"/>
    <n v="1"/>
  </r>
  <r>
    <s v="Bimeks0116_Somestr_Interstitial_Bond_MEC"/>
    <x v="0"/>
    <x v="0"/>
    <s v="Q1"/>
    <d v="2016-01-22T00:00:00"/>
    <d v="2016-01-28T00:00:00"/>
    <n v="0"/>
    <x v="1"/>
    <x v="10"/>
    <s v="Bimeks0116_Somestr_Interstitial_MEC"/>
    <s v="Completed"/>
    <s v="Bond Digital"/>
    <s v="RON"/>
    <s v="Xaxis Rich Media"/>
    <s v="cpm"/>
    <s v="Interstitial"/>
    <s v="Interstitial"/>
    <n v="2.25"/>
    <n v="4.5"/>
    <n v="500000"/>
    <n v="500037"/>
    <n v="0"/>
    <n v="500000"/>
    <n v="4156"/>
    <n v="8.3113849575131432E-3"/>
    <n v="0.54138594802694895"/>
    <n v="1125"/>
    <n v="1125"/>
    <n v="0"/>
    <n v="2250"/>
    <n v="2250"/>
    <n v="0"/>
    <n v="0"/>
    <n v="1125"/>
    <n v="0.5"/>
  </r>
  <r>
    <s v="Bimeks0116_Somestr_Interstitial_Digitalm_MEC"/>
    <x v="0"/>
    <x v="0"/>
    <s v="Q1"/>
    <d v="2016-01-22T00:00:00"/>
    <d v="2016-01-28T00:00:00"/>
    <n v="0"/>
    <x v="1"/>
    <x v="10"/>
    <s v="Bimeks0116_Somestr_Interstitial_MEC"/>
    <s v="Completed"/>
    <s v="Digitalm"/>
    <s v="RON"/>
    <s v="Xaxis Rich Media"/>
    <s v="cpm"/>
    <s v="Interstitial"/>
    <s v="Interstitial"/>
    <n v="2.5"/>
    <n v="4.5"/>
    <n v="250000"/>
    <n v="250397"/>
    <n v="0"/>
    <n v="250000"/>
    <n v="1824"/>
    <n v="7.2844323214735001E-3"/>
    <n v="0.63048245614035092"/>
    <n v="625"/>
    <n v="625"/>
    <n v="0"/>
    <n v="1125"/>
    <n v="1150"/>
    <n v="25"/>
    <n v="0"/>
    <n v="525"/>
    <n v="0.45652173913043476"/>
  </r>
  <r>
    <s v="Bimeks0116_Somestr_Interstitial_medyanet_MEC"/>
    <x v="0"/>
    <x v="0"/>
    <s v="Q1"/>
    <d v="2016-01-22T00:00:00"/>
    <d v="2016-01-28T00:00:00"/>
    <n v="0"/>
    <x v="1"/>
    <x v="10"/>
    <s v="Bimeks0116_Somestr_Interstitial_MEC"/>
    <s v="Completed"/>
    <s v="Medyanet"/>
    <s v="RON"/>
    <s v="Xaxis Rich Media"/>
    <s v="cpm"/>
    <s v="Interstitial"/>
    <s v="Interstitial"/>
    <n v="0.5"/>
    <n v="4.5"/>
    <n v="200000"/>
    <n v="200469"/>
    <n v="0"/>
    <n v="200000"/>
    <n v="1343"/>
    <n v="6.6992901645640968E-3"/>
    <n v="0.67014147431124349"/>
    <n v="100"/>
    <n v="100"/>
    <n v="0"/>
    <n v="900"/>
    <n v="900"/>
    <n v="0"/>
    <n v="0"/>
    <n v="800"/>
    <n v="0.88888888888888884"/>
  </r>
  <r>
    <s v="Bimeks0116_Apple_Notebook_Interstitial_Acunn_MEC"/>
    <x v="0"/>
    <x v="0"/>
    <s v="Q1"/>
    <d v="2016-01-23T00:00:00"/>
    <d v="2016-01-24T00:00:00"/>
    <n v="0"/>
    <x v="1"/>
    <x v="10"/>
    <s v="Bimeks0116_Apple_Notebook_Interstitial_MEC"/>
    <s v="Completed"/>
    <s v="Acunn"/>
    <s v="RON"/>
    <s v="Xaxis Rich Media"/>
    <s v="cpm"/>
    <s v="Interstitial"/>
    <s v="Interstitial"/>
    <n v="1.5"/>
    <n v="4.5"/>
    <n v="500000"/>
    <n v="503126"/>
    <n v="0"/>
    <n v="500000"/>
    <n v="3282"/>
    <n v="6.5232168482646496E-3"/>
    <n v="0.68555758683729429"/>
    <n v="750"/>
    <n v="0"/>
    <n v="-750"/>
    <n v="2250"/>
    <n v="2250"/>
    <n v="0"/>
    <n v="0"/>
    <n v="2250"/>
    <n v="1"/>
  </r>
  <r>
    <s v="Bimeks0116_Apple_Notebook_Interstitial_DeskFive_MEC"/>
    <x v="0"/>
    <x v="0"/>
    <s v="Q1"/>
    <d v="2016-01-23T00:00:00"/>
    <d v="2016-01-24T00:00:00"/>
    <n v="0"/>
    <x v="1"/>
    <x v="10"/>
    <s v="Bimeks0116_Apple_Notebook_Interstitial_MEC"/>
    <s v="Completed"/>
    <s v="Desk Five"/>
    <s v="RON"/>
    <s v="Xaxis Rich Media"/>
    <s v="cpm"/>
    <s v="Interstitial"/>
    <s v="Interstitial"/>
    <n v="2.5"/>
    <n v="4.5"/>
    <n v="150000"/>
    <n v="218927"/>
    <n v="0"/>
    <n v="150000"/>
    <n v="6799"/>
    <n v="3.105601410515834E-2"/>
    <n v="7.3540226503897632E-2"/>
    <n v="375"/>
    <n v="375"/>
    <n v="0"/>
    <n v="675"/>
    <n v="500"/>
    <n v="-175"/>
    <n v="0"/>
    <n v="125"/>
    <n v="0.25"/>
  </r>
  <r>
    <s v="Bimeks0116_Apple_Notebook_Interstitial_Medyanet_MEC"/>
    <x v="0"/>
    <x v="0"/>
    <s v="Q1"/>
    <d v="2016-01-23T00:00:00"/>
    <d v="2016-01-24T00:00:00"/>
    <n v="0"/>
    <x v="1"/>
    <x v="10"/>
    <s v="Bimeks0116_Apple_Notebook_Interstitial_MEC"/>
    <s v="Completed"/>
    <s v="Medyanet"/>
    <s v="RON"/>
    <s v="Xaxis Rich Media"/>
    <s v="cpm"/>
    <s v="Interstitial"/>
    <s v="Interstitial"/>
    <n v="0.5"/>
    <n v="4.5"/>
    <n v="500000"/>
    <n v="508618"/>
    <n v="0"/>
    <n v="500000"/>
    <n v="4720"/>
    <n v="9.2800490741578156E-3"/>
    <n v="0.47669491525423729"/>
    <n v="250"/>
    <n v="250"/>
    <n v="0"/>
    <n v="2250"/>
    <n v="2250"/>
    <n v="0"/>
    <n v="0"/>
    <n v="2000"/>
    <n v="0.88888888888888884"/>
  </r>
  <r>
    <s v="Bimeks0116_En_Son_Nolur_Faz2_Interstitial_Acunn_MEC"/>
    <x v="0"/>
    <x v="0"/>
    <s v="Q1"/>
    <d v="2016-01-28T00:00:00"/>
    <d v="2016-01-31T00:00:00"/>
    <n v="0"/>
    <x v="1"/>
    <x v="10"/>
    <s v="Bimeks0116_En_Son_Nolur_Faz2_Interstitial_MEC"/>
    <s v="Completed"/>
    <s v="Acunn"/>
    <s v="RON"/>
    <s v="Xaxis Rich Media"/>
    <s v="cpm"/>
    <s v="Interstitial"/>
    <s v="Interstitial"/>
    <n v="1.5"/>
    <n v="4.5"/>
    <n v="500000"/>
    <n v="466261"/>
    <n v="33739"/>
    <n v="466261"/>
    <n v="1016"/>
    <n v="2.1790370629325637E-3"/>
    <n v="2.065132381889764"/>
    <n v="750"/>
    <n v="0"/>
    <n v="-750"/>
    <n v="2250"/>
    <n v="2098.1745000000001"/>
    <n v="-151.82549999999992"/>
    <n v="0"/>
    <n v="2098.1745000000001"/>
    <n v="1"/>
  </r>
  <r>
    <s v="Bimeks0116_En_Son_Nolur_Faz2_Interstitial_Bond_MEC"/>
    <x v="0"/>
    <x v="0"/>
    <s v="Q1"/>
    <d v="2016-01-28T00:00:00"/>
    <d v="2016-01-31T00:00:00"/>
    <n v="0"/>
    <x v="1"/>
    <x v="10"/>
    <s v="Bimeks0116_En_Son_Nolur_Faz2_Interstitial_MEC"/>
    <s v="Completed"/>
    <s v="Bond Digital"/>
    <s v="RON"/>
    <s v="Xaxis Rich Media"/>
    <s v="cpm"/>
    <s v="Interstitial"/>
    <s v="Interstitial"/>
    <n v="2.25"/>
    <n v="4.5"/>
    <n v="250000"/>
    <n v="250037"/>
    <n v="0"/>
    <n v="250000"/>
    <m/>
    <n v="0"/>
    <e v="#DIV/0!"/>
    <n v="562.5"/>
    <n v="562.5"/>
    <n v="0"/>
    <n v="1125"/>
    <n v="1275"/>
    <n v="150"/>
    <n v="0"/>
    <n v="712.5"/>
    <n v="0.55882352941176472"/>
  </r>
  <r>
    <s v="Bimeks0116_En_Son_Nolur_Faz2_Interstitial_Medyanet_MEC"/>
    <x v="0"/>
    <x v="0"/>
    <s v="Q1"/>
    <d v="2016-01-28T00:00:00"/>
    <d v="2016-01-31T00:00:00"/>
    <n v="0"/>
    <x v="1"/>
    <x v="10"/>
    <s v="Bimeks0116_En_Son_Nolur_Faz2_Interstitial_MEC"/>
    <s v="Completed"/>
    <s v="Medyanet"/>
    <s v="RON"/>
    <s v="Xaxis Rich Media"/>
    <s v="cpm"/>
    <s v="Interstitial"/>
    <s v="Interstitial"/>
    <n v="0.5"/>
    <n v="4.5"/>
    <n v="250000"/>
    <n v="250287"/>
    <n v="0"/>
    <n v="250000"/>
    <n v="2834"/>
    <n v="1.1323001194628566E-2"/>
    <n v="0.39742113620324632"/>
    <n v="125"/>
    <n v="125"/>
    <n v="0"/>
    <n v="1125"/>
    <n v="1126.2915"/>
    <n v="1.2915000000000418"/>
    <n v="0"/>
    <n v="1001.2915"/>
    <n v="0.88901629817857986"/>
  </r>
  <r>
    <s v="Teknosa0116_Turuncu_Indırım_Faz5_Interstitial_Acunn_MC"/>
    <x v="0"/>
    <x v="0"/>
    <s v="Q1"/>
    <d v="2016-01-29T00:00:00"/>
    <d v="2016-01-31T00:00:00"/>
    <n v="0"/>
    <x v="0"/>
    <x v="6"/>
    <s v="Teknosa0116_Turuncu_Indırım_Faz5_Interstitial_MC"/>
    <s v="Completed"/>
    <s v="Acunn"/>
    <s v="RON"/>
    <s v="Xaxis Rich Media"/>
    <s v="cpm"/>
    <s v="Interstitial"/>
    <s v="Interstitial"/>
    <n v="1.5"/>
    <n v="4.25"/>
    <n v="400000"/>
    <n v="371491"/>
    <n v="28509"/>
    <n v="371491"/>
    <n v="1548"/>
    <n v="4.1669919325098047E-3"/>
    <n v="0.69638242894056845"/>
    <n v="600"/>
    <n v="0"/>
    <n v="-600"/>
    <n v="1700"/>
    <n v="1078"/>
    <n v="-622"/>
    <n v="0"/>
    <n v="1078"/>
    <n v="1"/>
  </r>
  <r>
    <s v="Teknosa0116_Turuncu_Indırım_Faz5_Interstitial_Bond_MC"/>
    <x v="0"/>
    <x v="0"/>
    <s v="Q1"/>
    <d v="2016-01-29T00:00:00"/>
    <d v="2016-01-31T00:00:00"/>
    <n v="0"/>
    <x v="0"/>
    <x v="6"/>
    <s v="Teknosa0116_Turuncu_Indırım_Faz5_Interstitial_Bond_MC"/>
    <s v="Completed"/>
    <s v="Bond Digital"/>
    <s v="RON"/>
    <s v="Xaxis Rich Media"/>
    <s v="cpm"/>
    <s v="Interstitial"/>
    <s v="Interstitial"/>
    <n v="2.25"/>
    <n v="4.25"/>
    <n v="300000"/>
    <n v="300887"/>
    <n v="0"/>
    <n v="300000"/>
    <m/>
    <n v="0"/>
    <e v="#DIV/0!"/>
    <n v="675"/>
    <n v="675"/>
    <n v="0"/>
    <n v="1275"/>
    <n v="808.38"/>
    <n v="-466.62"/>
    <n v="0"/>
    <n v="133.38"/>
    <n v="0.16499665998663995"/>
  </r>
  <r>
    <s v="Teknosa0116_Turuncu_Indırım_Faz5_Interstitial_Medyanet_MC"/>
    <x v="0"/>
    <x v="0"/>
    <s v="Q1"/>
    <d v="2016-01-29T00:00:00"/>
    <d v="2016-01-31T00:00:00"/>
    <n v="0"/>
    <x v="0"/>
    <x v="6"/>
    <s v="Teknosa0116_Turuncu_Indırım_Faz5_Interstitial_MC"/>
    <s v="Completed"/>
    <s v="Medyanet"/>
    <s v="RON"/>
    <s v="Xaxis Rich Media"/>
    <s v="cpm"/>
    <s v="Interstitial"/>
    <s v="Interstitial"/>
    <n v="0.5"/>
    <n v="4.25"/>
    <n v="800000"/>
    <n v="699715"/>
    <n v="100285"/>
    <n v="699715"/>
    <n v="5254"/>
    <n v="7.5087714283672636E-3"/>
    <n v="0.24267224971450324"/>
    <n v="400"/>
    <n v="349.85750000000002"/>
    <n v="-50.142499999999984"/>
    <n v="3400"/>
    <n v="1275"/>
    <n v="-2125"/>
    <n v="0"/>
    <n v="925.14249999999993"/>
    <n v="0.72560196078431372"/>
  </r>
  <r>
    <s v="Ikea0116_Somestr_Interstitial_Digitalm_MEC"/>
    <x v="0"/>
    <x v="0"/>
    <s v="Q1"/>
    <d v="2016-01-29T00:00:00"/>
    <d v="2016-01-31T00:00:00"/>
    <n v="0"/>
    <x v="1"/>
    <x v="1"/>
    <s v="Ikea0116_Somestr_Interstitial_MEC"/>
    <s v="Completed"/>
    <s v="Digitalm"/>
    <s v="RON"/>
    <s v="Xaxis Rich Media"/>
    <s v="cpm"/>
    <s v="Interstitial"/>
    <s v="Interstitial"/>
    <n v="2.5"/>
    <n v="4.25"/>
    <n v="100000"/>
    <n v="100515"/>
    <n v="0"/>
    <n v="100000"/>
    <n v="913"/>
    <n v="9.08322140973984E-3"/>
    <n v="0.46549835706462211"/>
    <n v="250"/>
    <n v="250"/>
    <n v="0"/>
    <n v="425"/>
    <n v="425"/>
    <n v="0"/>
    <n v="0"/>
    <n v="175"/>
    <n v="0.41176470588235292"/>
  </r>
  <r>
    <s v="Bimeks0116_Binlerce_Urun_Kdv_Interstitial_Acunn_MEC"/>
    <x v="0"/>
    <x v="0"/>
    <s v="Q1"/>
    <d v="2016-01-29T00:00:00"/>
    <d v="2016-01-31T00:00:00"/>
    <n v="0"/>
    <x v="1"/>
    <x v="10"/>
    <s v="Bimeks0116_Binlerce_Urun_Kdv_Interstitial_MEC"/>
    <s v="Completed"/>
    <s v="Acunn"/>
    <s v="RON"/>
    <s v="Xaxis Rich Media"/>
    <s v="cpm"/>
    <s v="Interstitial"/>
    <s v="Interstitial"/>
    <n v="1.5"/>
    <n v="4.5"/>
    <n v="500000"/>
    <n v="504102"/>
    <n v="0"/>
    <n v="500000"/>
    <n v="1836"/>
    <n v="3.6421200471333181E-3"/>
    <n v="1.2254901960784315"/>
    <n v="750"/>
    <n v="0"/>
    <n v="-750"/>
    <n v="2250"/>
    <n v="2250"/>
    <n v="0"/>
    <n v="0"/>
    <n v="2250"/>
    <n v="1"/>
  </r>
  <r>
    <s v="Bimeks0116_Binlerce_Urun_Kdv_Interstitial_Digitalm_MEC"/>
    <x v="0"/>
    <x v="0"/>
    <s v="Q1"/>
    <d v="2016-01-29T00:00:00"/>
    <d v="2016-01-31T00:00:00"/>
    <n v="0"/>
    <x v="1"/>
    <x v="10"/>
    <s v="Bimeks0116_Binlerce_Urun_Kdv_Interstitial_MEC"/>
    <s v="Completed"/>
    <s v="Digitalm"/>
    <s v="RON"/>
    <s v="Xaxis Rich Media"/>
    <s v="cpm"/>
    <s v="Interstitial"/>
    <s v="Interstitial"/>
    <n v="2.5"/>
    <n v="4.5"/>
    <n v="250000"/>
    <n v="250397"/>
    <n v="0"/>
    <n v="250000"/>
    <n v="1824"/>
    <n v="7.2844323214735001E-3"/>
    <n v="0.52083333333333337"/>
    <n v="625"/>
    <n v="625"/>
    <n v="0"/>
    <n v="1125"/>
    <n v="950"/>
    <n v="-175"/>
    <n v="0"/>
    <n v="325"/>
    <n v="0.34210526315789475"/>
  </r>
  <r>
    <s v="Bimeks0116_Binlerce_Urun_Kdv_Interstitial_Medyanet_MEC"/>
    <x v="0"/>
    <x v="0"/>
    <s v="Q1"/>
    <d v="2016-01-29T00:00:00"/>
    <d v="2016-01-31T00:00:00"/>
    <n v="0"/>
    <x v="1"/>
    <x v="10"/>
    <s v="Bimeks0116_Binlerce_Urun_Kdv_Interstitial_MEC"/>
    <s v="Completed"/>
    <s v="Medyanet"/>
    <s v="RON"/>
    <s v="Xaxis Rich Media"/>
    <s v="cpm"/>
    <s v="Interstitial"/>
    <s v="Interstitial"/>
    <n v="0.5"/>
    <n v="4.5"/>
    <n v="250000"/>
    <n v="246236"/>
    <n v="3764"/>
    <n v="246236"/>
    <n v="1968"/>
    <n v="7.9923325590084311E-3"/>
    <n v="0.57164634146341464"/>
    <n v="125"/>
    <n v="123.11799999999999"/>
    <n v="-1.882000000000005"/>
    <n v="1125"/>
    <n v="1125"/>
    <n v="0"/>
    <n v="0"/>
    <n v="1001.8820000000001"/>
    <n v="0.89056177777777779"/>
  </r>
  <r>
    <s v="Bimeks0116_Binlerce_Urun_Kdv_Interstitial_Bond_MEC"/>
    <x v="0"/>
    <x v="0"/>
    <s v="Q1"/>
    <d v="2016-01-29T00:00:00"/>
    <d v="2016-01-31T00:00:00"/>
    <n v="0"/>
    <x v="1"/>
    <x v="10"/>
    <s v="Bimeks0116_Binlerce_Urun_Kdv_Interstitial_MEC"/>
    <s v="Completed"/>
    <s v="Bond Digital"/>
    <s v="RON"/>
    <s v="Xaxis Rich Media"/>
    <s v="cpm"/>
    <s v="Interstitial"/>
    <s v="Interstitial"/>
    <n v="2.25"/>
    <n v="4.5"/>
    <n v="150000"/>
    <n v="150071"/>
    <n v="0"/>
    <n v="150000"/>
    <n v="2134"/>
    <n v="1.421993589700875E-2"/>
    <n v="0.31630740393626994"/>
    <n v="337.5"/>
    <n v="337.5"/>
    <n v="0"/>
    <n v="675"/>
    <n v="675"/>
    <n v="0"/>
    <n v="0"/>
    <n v="337.5"/>
    <n v="0.5"/>
  </r>
  <r>
    <s v="Redbull_yeniyil_ligatus1"/>
    <x v="0"/>
    <x v="0"/>
    <s v="Q1"/>
    <d v="2016-01-29T00:00:00"/>
    <d v="2016-01-31T00:00:00"/>
    <n v="0"/>
    <x v="1"/>
    <x v="11"/>
    <s v="Redbull_yeniyil_ligatus1"/>
    <s v="Completed"/>
    <s v="Ligatus"/>
    <s v="RON"/>
    <s v="Xaxis Display Plus"/>
    <s v="cpc"/>
    <s v="Selected Sites"/>
    <s v="Ad Bundles"/>
    <n v="0.3"/>
    <m/>
    <n v="722"/>
    <n v="722"/>
    <n v="0"/>
    <n v="722"/>
    <n v="722"/>
    <n v="1"/>
    <n v="0"/>
    <n v="0.21659999999999999"/>
    <n v="216"/>
    <n v="215.7834"/>
    <n v="0"/>
    <n v="0"/>
    <n v="0"/>
    <n v="0"/>
    <n v="-216"/>
    <e v="#DIV/0!"/>
  </r>
  <r>
    <s v="ElcaKozmetik_MK_Ligatus2"/>
    <x v="0"/>
    <x v="0"/>
    <s v="Q1"/>
    <d v="2016-01-29T00:00:00"/>
    <d v="2016-01-31T00:00:00"/>
    <n v="0"/>
    <x v="2"/>
    <x v="2"/>
    <s v="ElcaKozmetik_MK_Ligatus2"/>
    <s v="Completed"/>
    <s v="Ligatus"/>
    <s v="RON"/>
    <s v="Xaxis Display Plus"/>
    <s v="cpc"/>
    <s v="Selected Sites"/>
    <s v="Ad Bundles"/>
    <n v="0.3"/>
    <m/>
    <n v="3121"/>
    <n v="3121"/>
    <n v="0"/>
    <n v="3121"/>
    <n v="3121"/>
    <n v="1"/>
    <n v="0"/>
    <n v="0.93629999999999991"/>
    <n v="936"/>
    <n v="935.06370000000004"/>
    <n v="0"/>
    <n v="0"/>
    <n v="0"/>
    <n v="0"/>
    <n v="-936"/>
    <e v="#DIV/0!"/>
  </r>
  <r>
    <s v="Vodafone_Corp_Cozumler_LAL_Medyanet_OcakKalan_MS"/>
    <x v="0"/>
    <x v="1"/>
    <s v="Q1"/>
    <d v="2016-02-01T00:00:00"/>
    <d v="2016-02-01T00:00:00"/>
    <n v="0"/>
    <x v="2"/>
    <x v="14"/>
    <s v="Vodafone_Corp_Cozumler_LAL_OcakKalan_MS"/>
    <s v="Completed"/>
    <s v="Medyanet"/>
    <s v="RON"/>
    <s v="Xaxis Lookalike"/>
    <s v="cpm"/>
    <s v="Selected Sites"/>
    <s v="Ad Bundles"/>
    <n v="0.1"/>
    <n v="1.3"/>
    <n v="2900000"/>
    <n v="3158447"/>
    <n v="0"/>
    <n v="2900000"/>
    <m/>
    <n v="0"/>
    <e v="#DIV/0!"/>
    <n v="290"/>
    <n v="290"/>
    <n v="0"/>
    <n v="3770"/>
    <n v="0"/>
    <n v="-3770"/>
    <n v="0"/>
    <n v="-290"/>
    <e v="#DIV/0!"/>
  </r>
  <r>
    <s v="Vodafone_Corp_Cozumler_LAL_Adinteraction_OcakKalan_MS"/>
    <x v="0"/>
    <x v="1"/>
    <s v="Q1"/>
    <d v="2016-02-01T00:00:00"/>
    <d v="2016-02-01T00:00:00"/>
    <n v="0"/>
    <x v="2"/>
    <x v="14"/>
    <s v="Vodafone_Corp_Cozumler_LAL_OcakKalan_MS"/>
    <s v="Completed"/>
    <s v="Adinteraction"/>
    <s v="RON"/>
    <s v="Xaxis Lookalike"/>
    <s v="cpm"/>
    <s v="Selected Sites"/>
    <s v="Ad Bundles"/>
    <n v="0.15"/>
    <n v="1.3"/>
    <n v="2000000"/>
    <n v="2133781"/>
    <n v="0"/>
    <n v="2000000"/>
    <m/>
    <n v="0"/>
    <e v="#DIV/0!"/>
    <n v="300"/>
    <n v="300"/>
    <n v="0"/>
    <n v="2600"/>
    <n v="0"/>
    <n v="-2600"/>
    <n v="0"/>
    <n v="-300"/>
    <e v="#DIV/0!"/>
  </r>
  <r>
    <s v="Vodafone_Yazar_Kasa_interest_Adinteraction_OcakKalan_MS"/>
    <x v="0"/>
    <x v="1"/>
    <s v="Q1"/>
    <d v="2016-02-01T00:00:00"/>
    <d v="2016-02-01T00:00:00"/>
    <n v="0"/>
    <x v="2"/>
    <x v="14"/>
    <s v="Vodafone_Yazar_Kasa_interest_OcakKalan_MS"/>
    <s v="Completed"/>
    <s v="Adinteraction"/>
    <s v="RON"/>
    <s v="Xaxis Display Plus"/>
    <s v="cpm"/>
    <s v="Selected Sites"/>
    <s v="Ad Bundles"/>
    <n v="0.15"/>
    <n v="0.8"/>
    <n v="2000000"/>
    <n v="2228991"/>
    <n v="0"/>
    <n v="2000000"/>
    <m/>
    <n v="0"/>
    <e v="#DIV/0!"/>
    <n v="300"/>
    <n v="300"/>
    <n v="0"/>
    <n v="1600"/>
    <n v="0"/>
    <n v="-1600"/>
    <n v="0"/>
    <n v="-300"/>
    <e v="#DIV/0!"/>
  </r>
  <r>
    <s v="Altinbas0216_Sevgililer_Günü_SemDigital_Preroll_MEC"/>
    <x v="0"/>
    <x v="1"/>
    <s v="Q1"/>
    <d v="2016-02-09T00:00:00"/>
    <d v="2016-02-14T00:00:00"/>
    <n v="0"/>
    <x v="1"/>
    <x v="25"/>
    <s v="Altinbas0216_Sevgililer_Günü_Preroll_MEC"/>
    <s v="Completed"/>
    <s v="Sem Digital"/>
    <s v="RON"/>
    <s v="Xaxis Tv"/>
    <s v="cpv"/>
    <s v="Pre/Mid/Post Rolls RON"/>
    <s v="Online Video"/>
    <n v="0.02"/>
    <n v="3.2500000000000001E-2"/>
    <n v="10000"/>
    <n v="20399"/>
    <n v="0"/>
    <n v="10000"/>
    <n v="149"/>
    <n v="7.3042796215500756E-3"/>
    <n v="4.4494463087248324"/>
    <n v="200"/>
    <n v="200"/>
    <n v="0"/>
    <n v="325"/>
    <n v="662.96749999999997"/>
    <n v="337.96749999999997"/>
    <n v="0"/>
    <n v="462.96749999999997"/>
    <n v="0.69832608687454512"/>
  </r>
  <r>
    <s v="Altinbas0216_Sevgililer_Günü_Clickvol_Preroll_MEC"/>
    <x v="0"/>
    <x v="1"/>
    <s v="Q1"/>
    <d v="2016-02-09T00:00:00"/>
    <d v="2016-02-14T00:00:00"/>
    <n v="0"/>
    <x v="1"/>
    <x v="25"/>
    <s v="Altinbas0216_Sevgililer_Günü_Preroll_MEC"/>
    <s v="Completed"/>
    <s v="Clickvol"/>
    <s v="RON"/>
    <s v="Xaxis Tv"/>
    <s v="cpv"/>
    <s v="Pre/Mid/Post Rolls RON"/>
    <s v="Online Video"/>
    <m/>
    <n v="3.2500000000000001E-2"/>
    <n v="10000"/>
    <n v="305"/>
    <n v="9695"/>
    <n v="305"/>
    <n v="25"/>
    <n v="8.1967213114754092E-2"/>
    <n v="0.39649999999999996"/>
    <n v="0"/>
    <n v="0"/>
    <n v="0"/>
    <n v="325"/>
    <n v="9.9124999999999996"/>
    <n v="-315.08749999999998"/>
    <n v="0"/>
    <n v="9.9124999999999996"/>
    <n v="1"/>
  </r>
  <r>
    <s v="Altinbas0216_Sevgililer_Günü_Acunn_Preroll_MEC"/>
    <x v="0"/>
    <x v="1"/>
    <s v="Q1"/>
    <d v="2016-02-09T00:00:00"/>
    <d v="2016-02-14T00:00:00"/>
    <n v="0"/>
    <x v="1"/>
    <x v="25"/>
    <s v="Altinbas0216_Sevgililer_Günü_Preroll_MEC"/>
    <s v="Completed"/>
    <s v="Acunn"/>
    <s v="RON"/>
    <s v="Xaxis Tv"/>
    <s v="cpv"/>
    <s v="Pre/Mid/Post Rolls RON"/>
    <s v="Online Video"/>
    <n v="0.01"/>
    <n v="3.2500000000000001E-2"/>
    <n v="100000"/>
    <n v="100081"/>
    <n v="0"/>
    <n v="100000"/>
    <n v="5769"/>
    <n v="5.7643308919774983E-2"/>
    <n v="0.33211995146472528"/>
    <n v="1000"/>
    <n v="0"/>
    <n v="-1000"/>
    <n v="3250"/>
    <n v="1916"/>
    <n v="-1334"/>
    <n v="0"/>
    <n v="1916"/>
    <n v="1"/>
  </r>
  <r>
    <s v="Altinbas0216_Sevgililer_Günü_Digitalm_Preroll_MEC"/>
    <x v="0"/>
    <x v="1"/>
    <s v="Q1"/>
    <d v="2016-02-09T00:00:00"/>
    <d v="2016-02-14T00:00:00"/>
    <n v="0"/>
    <x v="1"/>
    <x v="25"/>
    <s v="Altinbas0216_Sevgililer_Günü_Preroll_MEC"/>
    <s v="Completed"/>
    <s v="Digitalm"/>
    <s v="RON"/>
    <s v="Xaxis Tv"/>
    <s v="cpv"/>
    <s v="Pre/Mid/Post Rolls RON"/>
    <s v="Online Video"/>
    <n v="6.0000000000000001E-3"/>
    <n v="3.2500000000000001E-2"/>
    <n v="50000"/>
    <n v="26203"/>
    <n v="23797"/>
    <n v="26203"/>
    <n v="731"/>
    <n v="2.7897568980651072E-2"/>
    <n v="1.1649760601915187"/>
    <n v="300"/>
    <n v="157.21799999999999"/>
    <n v="-142.78200000000001"/>
    <n v="1625"/>
    <n v="851.59750000000008"/>
    <n v="-773.40249999999992"/>
    <n v="0"/>
    <n v="694.37950000000012"/>
    <n v="0.81538461538461549"/>
  </r>
  <r>
    <s v="Altinbas0216_Sevgililer_Günü_Midyo_Preroll_MEC"/>
    <x v="0"/>
    <x v="1"/>
    <s v="Q1"/>
    <d v="2016-02-09T00:00:00"/>
    <d v="2016-02-14T00:00:00"/>
    <n v="0"/>
    <x v="1"/>
    <x v="25"/>
    <s v="Altinbas0216_Sevgililer_Günü_Preroll_MEC"/>
    <s v="Completed"/>
    <s v="Midyo"/>
    <s v="RON"/>
    <s v="Xaxis Tv"/>
    <s v="cpv"/>
    <s v="Pre/Mid/Post Rolls RON"/>
    <s v="Online Video"/>
    <n v="5.0000000000000001E-3"/>
    <n v="3.2500000000000001E-2"/>
    <n v="40000"/>
    <n v="41533"/>
    <n v="0"/>
    <n v="40000"/>
    <n v="2501"/>
    <n v="6.0217176702862786E-2"/>
    <n v="0.53971311475409833"/>
    <n v="200"/>
    <n v="200"/>
    <n v="0"/>
    <n v="1300"/>
    <n v="1349.8225"/>
    <n v="49.822499999999991"/>
    <n v="0"/>
    <n v="1149.8225"/>
    <n v="0.85183237055242444"/>
  </r>
  <r>
    <s v="Altinbas0216_Sevgililer_Günü_Matrouge_Preroll_MEC"/>
    <x v="0"/>
    <x v="1"/>
    <s v="Q1"/>
    <d v="2016-02-09T00:00:00"/>
    <d v="2016-02-14T00:00:00"/>
    <n v="0"/>
    <x v="1"/>
    <x v="25"/>
    <s v="Altinbas0216_Sevgililer_Günü_Preroll_MEC"/>
    <s v="Completed"/>
    <s v="Matrouge"/>
    <s v="RON"/>
    <s v="Xaxis Tv"/>
    <s v="cpv"/>
    <s v="Pre/Mid/Post Rolls RON"/>
    <s v="Online Video"/>
    <n v="0.02"/>
    <n v="3.2500000000000001E-2"/>
    <n v="5000"/>
    <n v="6478"/>
    <n v="0"/>
    <n v="5000"/>
    <n v="73"/>
    <n v="1.1268910157456005E-2"/>
    <n v="2.884041095890411"/>
    <n v="100"/>
    <n v="100"/>
    <n v="0"/>
    <n v="162.5"/>
    <n v="210.535"/>
    <n v="48.034999999999997"/>
    <n v="0"/>
    <n v="110.535"/>
    <n v="0.52501959294179112"/>
  </r>
  <r>
    <s v="Altinbas0216_Sevgililer_Günü_Clickvol_interest_MEC"/>
    <x v="0"/>
    <x v="1"/>
    <s v="Q1"/>
    <d v="2016-02-09T00:00:00"/>
    <d v="2016-02-14T00:00:00"/>
    <n v="0"/>
    <x v="1"/>
    <x v="25"/>
    <s v="Altinbas0216_Sevgililer_Günü_interest_MEC"/>
    <s v="Completed"/>
    <s v="Clickvol"/>
    <s v="RON"/>
    <s v="Xaxis Display Plus"/>
    <s v="cpm"/>
    <s v="Selected Sites"/>
    <s v="Ad Bundles"/>
    <n v="0.5"/>
    <n v="0.8"/>
    <n v="100000"/>
    <n v="0"/>
    <n v="100000"/>
    <n v="0"/>
    <n v="0"/>
    <e v="#DIV/0!"/>
    <e v="#DIV/0!"/>
    <n v="50"/>
    <n v="0"/>
    <n v="-50"/>
    <n v="80"/>
    <n v="0"/>
    <n v="-80"/>
    <n v="0"/>
    <n v="0"/>
    <e v="#DIV/0!"/>
  </r>
  <r>
    <s v="Altinbas0216_Sevgililer_Günü_Popmarker_interest_MEC"/>
    <x v="0"/>
    <x v="1"/>
    <s v="Q1"/>
    <d v="2016-02-09T00:00:00"/>
    <d v="2016-02-14T00:00:00"/>
    <n v="0"/>
    <x v="1"/>
    <x v="25"/>
    <s v="Altinbas0216_Sevgililer_Günü_interest_MEC"/>
    <s v="Completed"/>
    <s v="Popmarker"/>
    <s v="RON"/>
    <s v="Xaxis Display Plus"/>
    <s v="cpm"/>
    <s v="Selected Sites"/>
    <s v="Ad Bundles"/>
    <n v="1"/>
    <n v="0.8"/>
    <n v="1000000"/>
    <n v="279000"/>
    <n v="721000"/>
    <n v="279000"/>
    <m/>
    <n v="0"/>
    <e v="#DIV/0!"/>
    <n v="1000"/>
    <n v="279"/>
    <n v="-721"/>
    <n v="800"/>
    <n v="223.2"/>
    <n v="-576.79999999999995"/>
    <n v="0"/>
    <n v="-55.800000000000011"/>
    <n v="-0.25000000000000006"/>
  </r>
  <r>
    <s v="Altinbas0216_Sevgililer_Günü_Medyanet_interest_MEC"/>
    <x v="0"/>
    <x v="1"/>
    <s v="Q1"/>
    <d v="2016-02-09T00:00:00"/>
    <d v="2016-02-14T00:00:00"/>
    <n v="0"/>
    <x v="1"/>
    <x v="25"/>
    <s v="Altinbas0216_Sevgililer_Günü_interest_MEC"/>
    <s v="Completed"/>
    <s v="Medyanet"/>
    <s v="RON"/>
    <s v="Xaxis Display Plus"/>
    <s v="cpm"/>
    <s v="Selected Sites"/>
    <s v="Ad Bundles"/>
    <n v="0.1"/>
    <n v="0.8"/>
    <n v="2000000"/>
    <n v="2055329"/>
    <n v="0"/>
    <n v="2000000"/>
    <m/>
    <n v="0"/>
    <e v="#DIV/0!"/>
    <n v="200"/>
    <n v="200"/>
    <n v="0"/>
    <n v="1600"/>
    <n v="936"/>
    <n v="-664"/>
    <n v="0"/>
    <n v="736"/>
    <n v="0.78632478632478631"/>
  </r>
  <r>
    <s v="Altinbas0216_Sevgililer_Günü_Digitalm_interest_MEC"/>
    <x v="0"/>
    <x v="1"/>
    <s v="Q1"/>
    <d v="2016-02-09T00:00:00"/>
    <d v="2016-02-14T00:00:00"/>
    <n v="0"/>
    <x v="1"/>
    <x v="25"/>
    <s v="Altinbas0216_Sevgililer_Günü_interest_MEC"/>
    <s v="Completed"/>
    <s v="Digitalm"/>
    <s v="RON"/>
    <s v="Xaxis Display Plus"/>
    <s v="cpm"/>
    <s v="Selected Sites"/>
    <s v="Ad Bundles"/>
    <n v="0.2"/>
    <n v="0.8"/>
    <n v="2500000"/>
    <n v="2506146"/>
    <n v="0"/>
    <n v="2500000"/>
    <n v="1056"/>
    <n v="4.2136411845119956E-4"/>
    <n v="1.8985954545454544"/>
    <n v="500"/>
    <n v="500"/>
    <n v="0"/>
    <n v="2000"/>
    <n v="2004.9168"/>
    <n v="4.9167999999999665"/>
    <n v="0"/>
    <n v="1504.9168"/>
    <n v="0.75061309277272747"/>
  </r>
  <r>
    <s v="Altinbas0216_Sevgililer_Günü_Nokta_interest_MEC"/>
    <x v="0"/>
    <x v="1"/>
    <s v="Q1"/>
    <d v="2016-02-09T00:00:00"/>
    <d v="2016-02-14T00:00:00"/>
    <n v="0"/>
    <x v="1"/>
    <x v="25"/>
    <s v="Altinbas0216_Sevgililer_Günü_interest_MEC"/>
    <s v="Completed"/>
    <s v="Nokta"/>
    <s v="RON"/>
    <s v="Xaxis Display Plus"/>
    <s v="cpm"/>
    <s v="Selected Sites"/>
    <s v="Ad Bundles"/>
    <n v="0.1"/>
    <n v="0.8"/>
    <n v="500000"/>
    <n v="507437"/>
    <n v="0"/>
    <n v="500000"/>
    <m/>
    <n v="0"/>
    <e v="#DIV/0!"/>
    <n v="50"/>
    <n v="50"/>
    <n v="0"/>
    <n v="400"/>
    <n v="405.94960000000003"/>
    <n v="5.9496000000000322"/>
    <n v="0"/>
    <n v="355.94960000000003"/>
    <n v="0.87683200081980617"/>
  </r>
  <r>
    <s v="Altinbas0216_Sevgililer_Günü_Commedya_interest_MEC"/>
    <x v="0"/>
    <x v="1"/>
    <s v="Q1"/>
    <d v="2016-02-09T00:00:00"/>
    <d v="2016-02-14T00:00:00"/>
    <n v="0"/>
    <x v="1"/>
    <x v="25"/>
    <s v="Altinbas0216_Sevgililer_Günü_interest_MEC"/>
    <s v="Completed"/>
    <s v="Commedya"/>
    <s v="RON"/>
    <s v="Xaxis Display Plus"/>
    <s v="cpm"/>
    <s v="Selected Sites"/>
    <s v="Ad Bundles"/>
    <n v="0.1"/>
    <n v="0.8"/>
    <n v="500000"/>
    <n v="538291"/>
    <n v="0"/>
    <n v="500000"/>
    <m/>
    <n v="0"/>
    <e v="#DIV/0!"/>
    <n v="50"/>
    <n v="50"/>
    <n v="0"/>
    <n v="400"/>
    <n v="430.63280000000003"/>
    <n v="30.632800000000032"/>
    <n v="0"/>
    <n v="380.63280000000003"/>
    <n v="0.88389179830240516"/>
  </r>
  <r>
    <s v="Altinbas0216_Sevgililer_Günü_Clickvol_interstitial_MEC"/>
    <x v="0"/>
    <x v="1"/>
    <s v="Q1"/>
    <d v="2016-02-09T00:00:00"/>
    <d v="2016-02-14T00:00:00"/>
    <n v="0"/>
    <x v="1"/>
    <x v="25"/>
    <s v="Altinbas0216_Sevgililer_Günü_interstitial_MEC"/>
    <s v="Completed"/>
    <s v="Clickvol"/>
    <s v="RON"/>
    <s v="Xaxis Rich Media"/>
    <s v="cpm"/>
    <s v="Interstitial"/>
    <s v="Interstitial"/>
    <n v="2.5"/>
    <n v="4"/>
    <n v="100000"/>
    <n v="44102"/>
    <n v="55898"/>
    <n v="44102"/>
    <n v="4086"/>
    <n v="9.2648859462155911E-2"/>
    <n v="4.3173764072442486E-2"/>
    <n v="250"/>
    <n v="110.255"/>
    <n v="-139.745"/>
    <n v="400"/>
    <n v="176.40799999999999"/>
    <n v="-223.59200000000001"/>
    <n v="0"/>
    <n v="66.152999999999992"/>
    <n v="0.375"/>
  </r>
  <r>
    <s v="Altinbas0216_Sevgililer_Günü_SemDigital_interstitial_MEC"/>
    <x v="0"/>
    <x v="1"/>
    <s v="Q1"/>
    <d v="2016-02-09T00:00:00"/>
    <d v="2016-02-14T00:00:00"/>
    <n v="0"/>
    <x v="1"/>
    <x v="25"/>
    <s v="Altinbas0216_Sevgililer_Günü_interstitial_MEC"/>
    <s v="Completed"/>
    <s v="Sem Digital"/>
    <s v="RON"/>
    <s v="Xaxis Rich Media"/>
    <s v="cpm"/>
    <s v="Interstitial"/>
    <s v="Interstitial"/>
    <n v="1.5"/>
    <n v="4"/>
    <n v="50000"/>
    <n v="52856"/>
    <n v="0"/>
    <n v="50000"/>
    <n v="186"/>
    <n v="3.5189950052974118E-3"/>
    <n v="1.1366881720430109"/>
    <n v="75"/>
    <n v="75"/>
    <n v="0"/>
    <n v="200"/>
    <n v="211.42400000000001"/>
    <n v="11.424000000000007"/>
    <n v="0"/>
    <n v="136.42400000000001"/>
    <n v="0.64526260027243831"/>
  </r>
  <r>
    <s v="Altinbas0216_Sevgililer_Günü_Acunn_interstitial_MEC"/>
    <x v="0"/>
    <x v="1"/>
    <s v="Q1"/>
    <d v="2016-02-09T00:00:00"/>
    <d v="2016-02-14T00:00:00"/>
    <n v="0"/>
    <x v="1"/>
    <x v="25"/>
    <s v="Altinbas0216_Sevgililer_Günü_interstitial_MEC"/>
    <s v="Completed"/>
    <s v="Acunn"/>
    <s v="RON"/>
    <s v="Xaxis Rich Media"/>
    <s v="cpm"/>
    <s v="Interstitial"/>
    <s v="Interstitial"/>
    <n v="1.5"/>
    <n v="4"/>
    <n v="550000"/>
    <n v="556125"/>
    <n v="0"/>
    <n v="550000"/>
    <n v="3922"/>
    <n v="7.0523713193976177E-3"/>
    <n v="0.51121876593574711"/>
    <n v="825"/>
    <n v="0"/>
    <n v="-825"/>
    <n v="2200"/>
    <n v="2005"/>
    <n v="-195"/>
    <n v="0"/>
    <n v="2005"/>
    <n v="1"/>
  </r>
  <r>
    <s v="Altinbas0216_Sevgililer_Günü_Medyanet_interstitial_MEC"/>
    <x v="0"/>
    <x v="1"/>
    <s v="Q1"/>
    <d v="2016-02-09T00:00:00"/>
    <d v="2016-02-14T00:00:00"/>
    <n v="0"/>
    <x v="1"/>
    <x v="25"/>
    <s v="Altinbas0216_Sevgililer_Günü_interstitial_MEC"/>
    <s v="Completed"/>
    <s v="Medyanet"/>
    <s v="RON"/>
    <s v="Xaxis Rich Media"/>
    <s v="cpm"/>
    <s v="Interstitial"/>
    <s v="Interstitial"/>
    <n v="0.5"/>
    <n v="4"/>
    <n v="500000"/>
    <n v="501326"/>
    <n v="0"/>
    <n v="500000"/>
    <n v="3921"/>
    <n v="7.8212580237210921E-3"/>
    <n v="0.51142667686814591"/>
    <n v="250"/>
    <n v="250"/>
    <n v="0"/>
    <n v="2000"/>
    <n v="2005.3040000000001"/>
    <n v="5.3040000000000873"/>
    <n v="0"/>
    <n v="1755.3040000000001"/>
    <n v="0.87533062318730726"/>
  </r>
  <r>
    <s v="Altinbas0216_Sevgililer_Günü_Digitalm_interstitial_MEC"/>
    <x v="0"/>
    <x v="1"/>
    <s v="Q1"/>
    <d v="2016-02-09T00:00:00"/>
    <d v="2016-02-14T00:00:00"/>
    <n v="0"/>
    <x v="1"/>
    <x v="25"/>
    <s v="Altinbas0216_Sevgililer_Günü_interstitial_MEC"/>
    <s v="Completed"/>
    <s v="Digitalm"/>
    <s v="RON"/>
    <s v="Xaxis Rich Media"/>
    <s v="cpm"/>
    <s v="Interstitial"/>
    <s v="Interstitial"/>
    <n v="2.5"/>
    <n v="4"/>
    <n v="150000"/>
    <n v="150643"/>
    <n v="0"/>
    <n v="150000"/>
    <n v="1055"/>
    <n v="7.0033124672238337E-3"/>
    <n v="0.57115829383886252"/>
    <n v="375"/>
    <n v="375"/>
    <n v="0"/>
    <n v="600"/>
    <n v="602.572"/>
    <n v="2.5720000000000027"/>
    <n v="0"/>
    <n v="227.572"/>
    <n v="0.37766773099314271"/>
  </r>
  <r>
    <s v="Arzum0216_Face_Cleasing_Pro_Clickvol_interest_MEC"/>
    <x v="0"/>
    <x v="1"/>
    <s v="Q1"/>
    <d v="2016-02-01T00:00:00"/>
    <d v="2016-02-29T00:00:00"/>
    <n v="0"/>
    <x v="1"/>
    <x v="24"/>
    <s v="Arzum0216_Face_Cleasing_Pro_interest_MEC"/>
    <s v="Completed"/>
    <s v="Clickvol"/>
    <s v="RON"/>
    <s v="Xaxis Display Plus"/>
    <s v="cpm"/>
    <s v="Selected Sites"/>
    <s v="Ad Bundles"/>
    <n v="0.5"/>
    <n v="1.6"/>
    <n v="750000"/>
    <n v="16804"/>
    <n v="733196"/>
    <n v="16804"/>
    <n v="719"/>
    <n v="4.2787431563913354E-2"/>
    <n v="3.7394158553546594E-2"/>
    <n v="375"/>
    <n v="8.4019999999999992"/>
    <n v="-366.59800000000001"/>
    <n v="1200"/>
    <n v="26.886400000000002"/>
    <n v="-1173.1135999999999"/>
    <n v="0"/>
    <n v="18.484400000000001"/>
    <n v="0.6875"/>
  </r>
  <r>
    <s v="Arzum0216_Face_Cleasing_Pro_Clickvol_interest_MEC"/>
    <x v="0"/>
    <x v="1"/>
    <s v="Q1"/>
    <d v="2016-02-01T00:00:00"/>
    <d v="2016-02-29T00:00:00"/>
    <n v="0"/>
    <x v="1"/>
    <x v="24"/>
    <s v="Arzum0216_Face_Cleasing_Pro_interest_MEC"/>
    <s v="Completed"/>
    <s v="Clickvol"/>
    <s v="RON"/>
    <s v="Xaxis Display Plus"/>
    <s v="cpc"/>
    <s v="Selected Sites"/>
    <s v="Ad Bundles"/>
    <n v="0.5"/>
    <n v="1.6"/>
    <n v="5000"/>
    <n v="757"/>
    <n v="4243"/>
    <n v="757"/>
    <m/>
    <n v="0"/>
    <e v="#DIV/0!"/>
    <n v="2.5"/>
    <n v="151"/>
    <n v="148.5"/>
    <n v="8"/>
    <n v="1.2112000000000001"/>
    <n v="-6.7888000000000002"/>
    <n v="0"/>
    <n v="-149.78880000000001"/>
    <n v="-123.66974900924703"/>
  </r>
  <r>
    <s v="Arzum0216_Face_Cleasing_Pro_Digitalm_interest_MEC"/>
    <x v="0"/>
    <x v="1"/>
    <s v="Q1"/>
    <d v="2016-02-01T00:00:00"/>
    <d v="2016-02-29T00:00:00"/>
    <n v="0"/>
    <x v="1"/>
    <x v="24"/>
    <s v="Arzum0216_Face_Cleasing_Pro_interest_MEC"/>
    <s v="Completed"/>
    <s v="Digitalm"/>
    <s v="RON"/>
    <s v="Xaxis Display Plus"/>
    <s v="cpm"/>
    <s v="Selected Sites"/>
    <s v="Ad Bundles"/>
    <n v="0.2"/>
    <n v="1.6"/>
    <n v="400000"/>
    <n v="363457"/>
    <n v="36543"/>
    <n v="363457"/>
    <n v="135"/>
    <n v="3.7143320943055163E-4"/>
    <n v="4.3076385185185195"/>
    <n v="80"/>
    <n v="72.691400000000002"/>
    <n v="-7.3085999999999984"/>
    <n v="640"/>
    <n v="581.53120000000013"/>
    <n v="-58.468799999999874"/>
    <n v="0"/>
    <n v="508.83980000000014"/>
    <n v="0.875"/>
  </r>
  <r>
    <s v="Arzum0216_Face_Cleasing_Pro_Medyanet_interest_MEC"/>
    <x v="0"/>
    <x v="1"/>
    <s v="Q1"/>
    <d v="2016-02-01T00:00:00"/>
    <d v="2016-02-29T00:00:00"/>
    <n v="0"/>
    <x v="1"/>
    <x v="24"/>
    <s v="Arzum0216_Face_Cleasing_Pro_interest_MEC"/>
    <s v="Completed"/>
    <s v="Medyanet"/>
    <s v="RON"/>
    <s v="Xaxis Display Plus"/>
    <s v="cpm"/>
    <s v="Selected Sites"/>
    <s v="Ad Bundles"/>
    <n v="0.1"/>
    <n v="1.6"/>
    <n v="1500000"/>
    <n v="1645208"/>
    <n v="0"/>
    <n v="1500000"/>
    <m/>
    <n v="0"/>
    <e v="#DIV/0!"/>
    <n v="150"/>
    <n v="150"/>
    <n v="0"/>
    <n v="2400"/>
    <n v="1615"/>
    <n v="-785"/>
    <n v="0"/>
    <n v="1465"/>
    <n v="0.90712074303405577"/>
  </r>
  <r>
    <s v="Arzum0216_Face_Cleasing_Pro_Bond_interest_MEC"/>
    <x v="0"/>
    <x v="1"/>
    <s v="Q1"/>
    <d v="2016-02-01T00:00:00"/>
    <d v="2016-02-29T00:00:00"/>
    <n v="0"/>
    <x v="1"/>
    <x v="24"/>
    <s v="Arzum0216_Face_Cleasing_Pro_interest_MEC"/>
    <s v="Completed"/>
    <s v="Bond Digital"/>
    <s v="RON"/>
    <s v="Xaxis Display Plus"/>
    <s v="cpm"/>
    <s v="Selected Sites"/>
    <s v="Ad Bundles"/>
    <n v="0.5"/>
    <n v="1.6"/>
    <n v="250000"/>
    <n v="250446"/>
    <n v="0"/>
    <n v="250000"/>
    <m/>
    <n v="0"/>
    <e v="#DIV/0!"/>
    <n v="125"/>
    <n v="125"/>
    <n v="0"/>
    <n v="400"/>
    <n v="400.71360000000004"/>
    <n v="0.7136000000000422"/>
    <n v="0"/>
    <n v="275.71360000000004"/>
    <n v="0.68805650719117095"/>
  </r>
  <r>
    <s v="Arzum0216_Face_Cleasing_Pro_Popmarker_Pin_MEC"/>
    <x v="0"/>
    <x v="1"/>
    <s v="Q1"/>
    <d v="2016-02-01T00:00:00"/>
    <d v="2016-02-29T00:00:00"/>
    <n v="0"/>
    <x v="1"/>
    <x v="24"/>
    <s v="Arzum0216_Face_Cleasing_Pro_Pin_MEC"/>
    <s v="Completed"/>
    <s v="Popmarker"/>
    <s v="RON"/>
    <s v="Xaxis Pin"/>
    <s v="cpm"/>
    <s v="Selected Sites"/>
    <s v="Ad Bundles"/>
    <n v="1"/>
    <n v="3"/>
    <n v="190000"/>
    <n v="190947"/>
    <n v="0"/>
    <n v="190000"/>
    <m/>
    <n v="0"/>
    <e v="#DIV/0!"/>
    <n v="190"/>
    <n v="190"/>
    <n v="0"/>
    <n v="570"/>
    <n v="570"/>
    <n v="0"/>
    <n v="0"/>
    <n v="380"/>
    <n v="0.66666666666666663"/>
  </r>
  <r>
    <s v="Bimeks0216_Binlerce_Urun_%5_Bipara_Medyanet_İnterstitial_MEC"/>
    <x v="0"/>
    <x v="1"/>
    <s v="Q1"/>
    <d v="2016-02-03T00:00:00"/>
    <d v="2016-02-04T00:00:00"/>
    <n v="0"/>
    <x v="1"/>
    <x v="10"/>
    <s v="Bimeks0216_Binlerce_Urun_%5_Bipara_İnterstitial_MEC"/>
    <s v="Completed"/>
    <s v="Medyanet"/>
    <s v="RON"/>
    <s v="Xaxis Rich Media"/>
    <s v="cpm"/>
    <s v="Interstitial"/>
    <s v="Interstitial"/>
    <n v="0.5"/>
    <n v="4.5"/>
    <n v="250000"/>
    <n v="260895"/>
    <n v="0"/>
    <n v="250000"/>
    <n v="1677"/>
    <n v="6.4278732823549707E-3"/>
    <n v="0.67084078711985684"/>
    <n v="125"/>
    <n v="125"/>
    <n v="0"/>
    <n v="1125"/>
    <n v="1125"/>
    <n v="0"/>
    <n v="0"/>
    <n v="1000"/>
    <n v="0.88888888888888884"/>
  </r>
  <r>
    <s v="Bimeks0216_Binlerce_Urun_%5_Bipara_Bond_İnterstitial_MEC"/>
    <x v="0"/>
    <x v="1"/>
    <s v="Q1"/>
    <d v="2016-02-03T00:00:00"/>
    <d v="2016-02-04T00:00:00"/>
    <n v="0"/>
    <x v="1"/>
    <x v="10"/>
    <s v="Bimeks0216_Binlerce_Urun_%5_Bipara_İnterstitial_MEC"/>
    <s v="Completed"/>
    <s v="Bond Digital"/>
    <s v="RON"/>
    <s v="Xaxis Rich Media"/>
    <s v="cpm"/>
    <s v="Interstitial"/>
    <s v="Interstitial"/>
    <n v="2.25"/>
    <n v="4.5"/>
    <n v="150000"/>
    <n v="151148"/>
    <n v="0"/>
    <n v="150000"/>
    <n v="1013"/>
    <n v="6.7020403842591369E-3"/>
    <n v="0.49358341559723595"/>
    <n v="337.5"/>
    <n v="337.5"/>
    <n v="0"/>
    <n v="675"/>
    <n v="500"/>
    <n v="-175"/>
    <n v="0"/>
    <n v="162.5"/>
    <n v="0.32500000000000001"/>
  </r>
  <r>
    <s v="Bimeks0216_Binlerce_Urun_%5_Bipara_Digitalm_İnterstitial_MEC"/>
    <x v="0"/>
    <x v="1"/>
    <s v="Q1"/>
    <d v="2016-02-03T00:00:00"/>
    <d v="2016-02-04T00:00:00"/>
    <n v="0"/>
    <x v="1"/>
    <x v="10"/>
    <s v="Bimeks0216_Binlerce_Urun_%5_Bipara_İnterstitial_MEC"/>
    <s v="Completed"/>
    <s v="Digitalm"/>
    <s v="RON"/>
    <s v="Xaxis Rich Media"/>
    <s v="cpm"/>
    <s v="Interstitial"/>
    <s v="Interstitial"/>
    <n v="2.5"/>
    <n v="4.5"/>
    <n v="250000"/>
    <n v="252157"/>
    <n v="0"/>
    <n v="250000"/>
    <n v="1696"/>
    <n v="6.725968345118319E-3"/>
    <n v="0.66332547169811318"/>
    <n v="625"/>
    <n v="625"/>
    <n v="0"/>
    <n v="1125"/>
    <n v="1125"/>
    <n v="0"/>
    <n v="0"/>
    <n v="500"/>
    <n v="0.44444444444444442"/>
  </r>
  <r>
    <s v="Bimeks0216_Binlerce_Urun_%5_Bipara_Acunn_İnterstitial_MEC"/>
    <x v="0"/>
    <x v="1"/>
    <s v="Q1"/>
    <d v="2016-02-03T00:00:00"/>
    <d v="2016-02-04T00:00:00"/>
    <n v="0"/>
    <x v="1"/>
    <x v="10"/>
    <s v="Bimeks0216_Binlerce_Urun_%5_Bipara_İnterstitial_MEC"/>
    <s v="Completed"/>
    <s v="Acunn"/>
    <s v="RON"/>
    <s v="Xaxis Rich Media"/>
    <s v="cpm"/>
    <s v="Interstitial"/>
    <s v="Interstitial"/>
    <n v="1.5"/>
    <n v="4.5"/>
    <n v="500000"/>
    <n v="501944"/>
    <n v="0"/>
    <n v="500000"/>
    <n v="1375"/>
    <n v="2.7393494094958802E-3"/>
    <n v="1.6363636363636365"/>
    <n v="750"/>
    <n v="0"/>
    <n v="-750"/>
    <n v="2250"/>
    <n v="2250"/>
    <n v="0"/>
    <n v="0"/>
    <n v="2250"/>
    <n v="1"/>
  </r>
  <r>
    <s v="Bimeks0216_Binlerce_Urun_Kdv_Kadar_Bipara_Medyanet_interstitial_MEC"/>
    <x v="0"/>
    <x v="1"/>
    <s v="Q1"/>
    <d v="2016-02-04T00:00:00"/>
    <d v="2016-02-07T00:00:00"/>
    <n v="0"/>
    <x v="1"/>
    <x v="10"/>
    <s v="Bimeks0216_Binlerce_Urun_Kdv_Kadar_Bipara_interstitial_MEC"/>
    <s v="Completed"/>
    <s v="Medyanet"/>
    <s v="RON"/>
    <s v="Xaxis Rich Media"/>
    <s v="cpm"/>
    <s v="Interstitial"/>
    <s v="Interstitial"/>
    <n v="0.5"/>
    <n v="4.5"/>
    <n v="250000"/>
    <n v="258779"/>
    <n v="0"/>
    <n v="250000"/>
    <n v="2932"/>
    <n v="1.1330131115739685E-2"/>
    <n v="0.38369713506139153"/>
    <n v="125"/>
    <n v="125"/>
    <n v="0"/>
    <n v="1125"/>
    <n v="1125"/>
    <n v="0"/>
    <n v="0"/>
    <n v="1000"/>
    <n v="0.88888888888888884"/>
  </r>
  <r>
    <s v="Bimeks0216_Binlerce_Urun_Kdv_Kadar_Bipara_Acunn_interstitial_MEC"/>
    <x v="0"/>
    <x v="1"/>
    <s v="Q1"/>
    <d v="2016-02-04T00:00:00"/>
    <d v="2016-02-07T00:00:00"/>
    <n v="0"/>
    <x v="1"/>
    <x v="10"/>
    <s v="Bimeks0216_Binlerce_Urun_Kdv_Kadar_Bipara_interstitial_MEC"/>
    <s v="Completed"/>
    <s v="Acunn"/>
    <s v="RON"/>
    <s v="Xaxis Rich Media"/>
    <s v="cpm"/>
    <s v="Interstitial"/>
    <s v="Interstitial"/>
    <n v="1.5"/>
    <n v="4.5"/>
    <n v="500000"/>
    <n v="505928"/>
    <n v="0"/>
    <n v="500000"/>
    <n v="4646"/>
    <n v="9.1831248715232208E-3"/>
    <n v="0.48428755919070166"/>
    <n v="750"/>
    <n v="0"/>
    <n v="-750"/>
    <n v="2250"/>
    <n v="2250"/>
    <n v="0"/>
    <n v="0"/>
    <n v="2250"/>
    <n v="1"/>
  </r>
  <r>
    <s v="Bimeks0216_Binlerce_Urun_Kdv_Kadar_Bipara_Digitalm_interstitial_MEC"/>
    <x v="0"/>
    <x v="1"/>
    <s v="Q1"/>
    <d v="2016-02-04T00:00:00"/>
    <d v="2016-02-07T00:00:00"/>
    <n v="0"/>
    <x v="1"/>
    <x v="10"/>
    <s v="Bimeks0216_Binlerce_Urun_Kdv_Kadar_Bipara_interstitial_MEC"/>
    <s v="Completed"/>
    <s v="Digitalm"/>
    <s v="RON"/>
    <s v="Xaxis Rich Media"/>
    <s v="cpm"/>
    <s v="Interstitial"/>
    <s v="Interstitial"/>
    <n v="2.5"/>
    <n v="4.5"/>
    <n v="250000"/>
    <n v="250943"/>
    <n v="0"/>
    <n v="250000"/>
    <n v="1941"/>
    <n v="7.7348242429555718E-3"/>
    <n v="0.57959814528593512"/>
    <n v="625"/>
    <n v="625"/>
    <n v="0"/>
    <n v="1125"/>
    <n v="1125"/>
    <n v="0"/>
    <n v="0"/>
    <n v="500"/>
    <n v="0.44444444444444442"/>
  </r>
  <r>
    <s v="Danon0216_Bebelac_Gold_Sem_Preroll_MEC"/>
    <x v="0"/>
    <x v="1"/>
    <s v="Q1"/>
    <d v="2016-02-03T00:00:00"/>
    <d v="2016-02-29T00:00:00"/>
    <n v="0"/>
    <x v="1"/>
    <x v="17"/>
    <s v="Danon0216_Bebelac_Gold_Preroll_MEC"/>
    <s v="Completed"/>
    <s v="Sem Digital"/>
    <s v="RON"/>
    <s v="Xaxis Tv"/>
    <s v="cpv"/>
    <s v="Pre/Mid/Post Rolls RON"/>
    <s v="Online Video"/>
    <n v="0.02"/>
    <n v="0.03"/>
    <n v="5000"/>
    <n v="0"/>
    <n v="5000"/>
    <n v="0"/>
    <n v="0"/>
    <e v="#DIV/0!"/>
    <e v="#DIV/0!"/>
    <n v="100"/>
    <n v="0"/>
    <n v="-100"/>
    <n v="150"/>
    <n v="0"/>
    <n v="-150"/>
    <n v="0"/>
    <n v="0"/>
    <e v="#DIV/0!"/>
  </r>
  <r>
    <s v="Danon0216_Bebelac_Gold_Matrouge_Preroll_MEC"/>
    <x v="0"/>
    <x v="1"/>
    <s v="Q1"/>
    <d v="2016-02-03T00:00:00"/>
    <d v="2016-02-29T00:00:00"/>
    <n v="0"/>
    <x v="1"/>
    <x v="17"/>
    <s v="Danon0216_Bebelac_Gold_Preroll_MEC"/>
    <s v="Completed"/>
    <s v="Matrouge"/>
    <s v="RON"/>
    <s v="Xaxis Tv"/>
    <s v="cpv"/>
    <s v="Pre/Mid/Post Rolls RON"/>
    <s v="Online Video"/>
    <n v="0.02"/>
    <n v="0.03"/>
    <n v="5000"/>
    <n v="0"/>
    <n v="5000"/>
    <n v="0"/>
    <n v="0"/>
    <e v="#DIV/0!"/>
    <e v="#DIV/0!"/>
    <n v="100"/>
    <n v="0"/>
    <n v="-100"/>
    <n v="150"/>
    <n v="0"/>
    <n v="-150"/>
    <n v="0"/>
    <n v="0"/>
    <e v="#DIV/0!"/>
  </r>
  <r>
    <s v="Danon0216_Bebelac_Gold_digitalm_Preroll_MEC"/>
    <x v="0"/>
    <x v="1"/>
    <s v="Q1"/>
    <d v="2016-02-03T00:00:00"/>
    <d v="2016-02-29T00:00:00"/>
    <n v="0"/>
    <x v="1"/>
    <x v="17"/>
    <s v="Danon0216_Bebelac_Gold_Preroll_MEC"/>
    <s v="Completed"/>
    <s v="Digitalm"/>
    <s v="RON"/>
    <s v="Xaxis Tv"/>
    <s v="cpv"/>
    <s v="Pre/Mid/Post Rolls RON"/>
    <s v="Online Video"/>
    <n v="6.0000000000000001E-3"/>
    <n v="0.03"/>
    <n v="15000"/>
    <n v="0"/>
    <n v="15000"/>
    <n v="0"/>
    <n v="0"/>
    <e v="#DIV/0!"/>
    <e v="#DIV/0!"/>
    <n v="90"/>
    <n v="0"/>
    <n v="-90"/>
    <n v="450"/>
    <n v="0"/>
    <n v="-450"/>
    <n v="0"/>
    <n v="0"/>
    <e v="#DIV/0!"/>
  </r>
  <r>
    <s v="Danon0216_Bebelac_Gold_Clickvol_Preroll_MEC"/>
    <x v="0"/>
    <x v="1"/>
    <s v="Q1"/>
    <d v="2016-02-03T00:00:00"/>
    <d v="2016-02-29T00:00:00"/>
    <n v="0"/>
    <x v="1"/>
    <x v="17"/>
    <s v="Danon0216_Bebelac_Gold_Preroll_MEC"/>
    <s v="Completed"/>
    <s v="Clickvol"/>
    <s v="RON"/>
    <s v="Xaxis Tv"/>
    <s v="cpv"/>
    <s v="Pre/Mid/Post Rolls RON"/>
    <s v="Online Video"/>
    <m/>
    <n v="0.03"/>
    <n v="15000"/>
    <n v="278"/>
    <n v="14722"/>
    <n v="278"/>
    <m/>
    <n v="0"/>
    <e v="#DIV/0!"/>
    <n v="0"/>
    <n v="0"/>
    <n v="0"/>
    <n v="450"/>
    <n v="8.34"/>
    <n v="-441.66"/>
    <n v="0"/>
    <n v="8.34"/>
    <n v="1"/>
  </r>
  <r>
    <s v="Danon0216_Bebelac_Gold_Acunn_Preroll_MEC"/>
    <x v="0"/>
    <x v="1"/>
    <s v="Q1"/>
    <d v="2016-02-03T00:00:00"/>
    <d v="2016-02-29T00:00:00"/>
    <n v="0"/>
    <x v="1"/>
    <x v="17"/>
    <s v="Danon0216_Bebelac_Gold_Preroll_MEC"/>
    <s v="Completed"/>
    <s v="Acunn"/>
    <s v="RON"/>
    <s v="Xaxis Tv"/>
    <s v="cpv"/>
    <s v="Pre/Mid/Post Rolls RON"/>
    <s v="Online Video"/>
    <n v="0.01"/>
    <n v="0.03"/>
    <n v="25000"/>
    <n v="35329"/>
    <n v="0"/>
    <n v="25000"/>
    <n v="8400"/>
    <n v="0.23776500891618785"/>
    <n v="0.10714285714285714"/>
    <n v="250"/>
    <n v="0"/>
    <n v="-250"/>
    <n v="750"/>
    <n v="900"/>
    <n v="150"/>
    <n v="0"/>
    <n v="900"/>
    <n v="1"/>
  </r>
  <r>
    <s v="Danon0216_Bebelac_Gold_Nokta_Preroll_MEC"/>
    <x v="0"/>
    <x v="1"/>
    <s v="Q1"/>
    <d v="2016-02-03T00:00:00"/>
    <d v="2016-02-29T00:00:00"/>
    <n v="0"/>
    <x v="1"/>
    <x v="17"/>
    <s v="Danon0216_Bebelac_Gold_Preroll_MEC"/>
    <s v="Completed"/>
    <s v="Nokta"/>
    <s v="RON"/>
    <s v="Xaxis Tv"/>
    <s v="cpv"/>
    <s v="Pre/Mid/Post Rolls RON"/>
    <s v="Online Video"/>
    <n v="1.2E-2"/>
    <n v="0.03"/>
    <n v="50000"/>
    <n v="6076"/>
    <n v="43924"/>
    <n v="6076"/>
    <n v="2151"/>
    <n v="0.35401579986833442"/>
    <n v="4.6490004649000466E-2"/>
    <n v="600"/>
    <n v="72.912000000000006"/>
    <n v="-527.08799999999997"/>
    <n v="1500"/>
    <n v="100"/>
    <n v="-1400"/>
    <n v="0"/>
    <n v="27.087999999999994"/>
    <n v="0.27087999999999995"/>
  </r>
  <r>
    <s v="Hopi0216_Sevgililer_Günü_Acunn_interstitial_MEC"/>
    <x v="0"/>
    <x v="1"/>
    <s v="Q1"/>
    <d v="2016-02-01T00:00:00"/>
    <d v="2016-02-14T00:00:00"/>
    <n v="0"/>
    <x v="1"/>
    <x v="26"/>
    <s v="Hopi0216_Sevgililer_Günü_interstitial_MEC"/>
    <s v="Completed"/>
    <s v="Acunn"/>
    <s v="RON"/>
    <s v="Xaxis Rich Media"/>
    <s v="cpm"/>
    <s v="Interstitial"/>
    <s v="Interstitial"/>
    <n v="1.5"/>
    <n v="4.25"/>
    <n v="950000"/>
    <n v="953098"/>
    <n v="0"/>
    <n v="950000"/>
    <n v="9723"/>
    <n v="1.0201469313753675E-2"/>
    <n v="0.41660665432479688"/>
    <n v="1425"/>
    <n v="0"/>
    <n v="-1425"/>
    <n v="4037.5"/>
    <n v="4050.6664999999998"/>
    <n v="13.166499999999814"/>
    <n v="0"/>
    <n v="4050.6664999999998"/>
    <n v="1"/>
  </r>
  <r>
    <s v="Hopi0216_Sevgililer_Günü_Medyanet_interstitial_MEC"/>
    <x v="0"/>
    <x v="1"/>
    <s v="Q1"/>
    <d v="2016-02-01T00:00:00"/>
    <d v="2016-02-14T00:00:00"/>
    <n v="0"/>
    <x v="1"/>
    <x v="26"/>
    <s v="Hopi0216_Sevgililer_Günü_interstitial_MEC"/>
    <s v="Completed"/>
    <s v="Medyanet"/>
    <s v="RON"/>
    <s v="Xaxis Rich Media"/>
    <s v="cpm"/>
    <s v="Interstitial"/>
    <s v="Interstitial"/>
    <n v="0.5"/>
    <n v="4.25"/>
    <n v="500000"/>
    <n v="467116"/>
    <n v="32884"/>
    <n v="467116"/>
    <n v="6019"/>
    <n v="1.288545029500167E-2"/>
    <n v="0.329829373650108"/>
    <n v="250"/>
    <n v="233.55799999999999"/>
    <n v="-16.442000000000007"/>
    <n v="2125"/>
    <n v="1985.2429999999999"/>
    <n v="-139.75700000000006"/>
    <n v="0"/>
    <n v="1751.6849999999999"/>
    <n v="0.88235294117647056"/>
  </r>
  <r>
    <s v="Hopi0216_Sevgililer_Günü_Digitalm_interstitial_MEC"/>
    <x v="0"/>
    <x v="1"/>
    <s v="Q1"/>
    <d v="2016-02-01T00:00:00"/>
    <d v="2016-02-14T00:00:00"/>
    <n v="0"/>
    <x v="1"/>
    <x v="26"/>
    <s v="Hopi0216_Sevgililer_Günü_interstitial_MEC"/>
    <s v="Completed"/>
    <s v="Digitalm"/>
    <s v="RON"/>
    <s v="Xaxis Rich Media"/>
    <s v="cpm"/>
    <s v="Interstitial"/>
    <s v="Interstitial"/>
    <n v="2.5"/>
    <n v="4.25"/>
    <n v="500000"/>
    <n v="500303"/>
    <n v="0"/>
    <n v="500000"/>
    <n v="4950"/>
    <n v="9.8940042334345387E-3"/>
    <n v="0.4295530808080808"/>
    <n v="1250"/>
    <n v="1250"/>
    <n v="0"/>
    <n v="2125"/>
    <n v="2126.28775"/>
    <n v="1.28774999999996"/>
    <n v="0"/>
    <n v="876.28774999999996"/>
    <n v="0.41212096058024128"/>
  </r>
  <r>
    <s v="Hopi0216_Sevgililer_Günü_DeskFive_interstitial_MEC"/>
    <x v="0"/>
    <x v="1"/>
    <s v="Q1"/>
    <d v="2016-02-01T00:00:00"/>
    <d v="2016-02-14T00:00:00"/>
    <n v="0"/>
    <x v="1"/>
    <x v="26"/>
    <s v="Hopi0216_Sevgililer_Günü_interstitial_MEC"/>
    <s v="Completed"/>
    <s v="Desk Five"/>
    <s v="RON"/>
    <s v="Xaxis Rich Media"/>
    <s v="cpm"/>
    <s v="Interstitial"/>
    <s v="Interstitial"/>
    <n v="2.5"/>
    <n v="4.25"/>
    <n v="250000"/>
    <n v="242382"/>
    <n v="7618"/>
    <n v="242382"/>
    <n v="6304"/>
    <n v="2.6008531986698682E-2"/>
    <n v="0.16340791560913703"/>
    <n v="625"/>
    <n v="605.95500000000004"/>
    <n v="-19.044999999999959"/>
    <n v="1062.5"/>
    <n v="1030.1234999999999"/>
    <n v="-32.376500000000078"/>
    <n v="0"/>
    <n v="424.16849999999988"/>
    <n v="0.41176470588235287"/>
  </r>
  <r>
    <s v="Hopi0216_Sevgililer_Günü_Clickvol_interstitial_MEC"/>
    <x v="0"/>
    <x v="1"/>
    <s v="Q1"/>
    <d v="2016-02-01T00:00:00"/>
    <d v="2016-02-14T00:00:00"/>
    <n v="0"/>
    <x v="1"/>
    <x v="26"/>
    <s v="Hopi0216_Sevgililer_Günü_interstitial_MEC"/>
    <s v="Completed"/>
    <s v="Clickvol"/>
    <s v="RON"/>
    <s v="Xaxis Rich Media"/>
    <s v="cpm"/>
    <s v="Interstitial"/>
    <s v="Interstitial"/>
    <n v="2.5"/>
    <n v="4.25"/>
    <n v="200000"/>
    <n v="47615"/>
    <n v="152385"/>
    <n v="47615"/>
    <n v="2637"/>
    <n v="5.5381707445132836E-2"/>
    <n v="0.30640879787637465"/>
    <n v="500"/>
    <n v="119.03750000000001"/>
    <n v="-380.96249999999998"/>
    <n v="850"/>
    <n v="808"/>
    <n v="-42"/>
    <n v="0"/>
    <n v="688.96249999999998"/>
    <n v="0.85267636138613856"/>
  </r>
  <r>
    <s v="Ikea0216_Somestr_Interstitial_Digitalm_MEC"/>
    <x v="0"/>
    <x v="1"/>
    <s v="Q1"/>
    <d v="2016-02-01T00:00:00"/>
    <d v="2016-02-07T00:00:00"/>
    <n v="0"/>
    <x v="1"/>
    <x v="1"/>
    <s v="Ikea0216_Somestr_Interstitial_MEC"/>
    <s v="Completed"/>
    <s v="Digitalm"/>
    <s v="RON"/>
    <s v="Xaxis Rich Media"/>
    <s v="cpm"/>
    <s v="Interstitial"/>
    <s v="Interstitial"/>
    <n v="2.5"/>
    <n v="4.25"/>
    <n v="250000"/>
    <n v="250620"/>
    <n v="0"/>
    <n v="250000"/>
    <n v="1906"/>
    <n v="7.6051392546484719E-3"/>
    <n v="0.55883263378803782"/>
    <n v="625"/>
    <n v="625"/>
    <n v="0"/>
    <n v="1062.5"/>
    <n v="1065.135"/>
    <n v="2.6349999999999909"/>
    <n v="0"/>
    <n v="440.13499999999999"/>
    <n v="0.41321992047956363"/>
  </r>
  <r>
    <s v="Ikea0216_Somestr_Interstitial_Medyanet_MEC"/>
    <x v="0"/>
    <x v="1"/>
    <s v="Q1"/>
    <d v="2016-02-01T00:00:00"/>
    <d v="2016-02-07T00:00:00"/>
    <n v="0"/>
    <x v="1"/>
    <x v="1"/>
    <s v="Ikea0216_Somestr_Interstitial_MEC"/>
    <s v="Completed"/>
    <s v="Medyanet"/>
    <s v="RON"/>
    <s v="Xaxis Rich Media"/>
    <s v="cpm"/>
    <s v="Interstitial"/>
    <s v="Interstitial"/>
    <n v="0.5"/>
    <n v="4.25"/>
    <n v="300000"/>
    <n v="297825"/>
    <n v="2175"/>
    <n v="297825"/>
    <n v="2370"/>
    <n v="7.9576932762528332E-3"/>
    <n v="0.44303797468354428"/>
    <n v="150"/>
    <n v="148.91249999999999"/>
    <n v="-1.0875000000000057"/>
    <n v="1275"/>
    <n v="1050"/>
    <n v="-225"/>
    <n v="0"/>
    <n v="901.08749999999998"/>
    <n v="0.85817857142857146"/>
  </r>
  <r>
    <s v="Redbull0216_Theme_Clipkit_SYNC_MEC"/>
    <x v="0"/>
    <x v="1"/>
    <s v="Q1"/>
    <d v="2016-02-07T00:00:00"/>
    <d v="2016-02-28T00:00:00"/>
    <n v="0"/>
    <x v="1"/>
    <x v="11"/>
    <s v="Redbull0216_Theme_SYNC_MEC"/>
    <s v="Completed"/>
    <s v="Clipkit"/>
    <s v="RON"/>
    <s v="Xaxis SYNC"/>
    <s v="cpv"/>
    <s v="Pre/Mid/Post Rolls RON"/>
    <s v="Online Video"/>
    <n v="3.5000000000000003E-2"/>
    <n v="5.5E-2"/>
    <n v="182000"/>
    <n v="188069"/>
    <n v="0"/>
    <n v="182000"/>
    <n v="12691"/>
    <n v="6.7480552350467113E-2"/>
    <n v="0.7887479316050745"/>
    <n v="6370.0000000000009"/>
    <n v="6370.0000000000009"/>
    <n v="0"/>
    <n v="10010"/>
    <n v="10010"/>
    <n v="0"/>
    <n v="0"/>
    <n v="3639.9999999999991"/>
    <n v="0.36363636363636354"/>
  </r>
  <r>
    <s v="Xerox0216_Medyanet_interest_MEC"/>
    <x v="0"/>
    <x v="1"/>
    <s v="Q1"/>
    <d v="2016-02-05T00:00:00"/>
    <d v="2016-02-25T00:00:00"/>
    <n v="0"/>
    <x v="1"/>
    <x v="27"/>
    <s v="Xerox0216_interest_MEC"/>
    <s v="Completed"/>
    <s v="Medyanet"/>
    <s v="RON"/>
    <s v="Xaxis Display Plus"/>
    <s v="cpm"/>
    <s v="Selected Sites"/>
    <s v="Ad Bundles"/>
    <n v="0.1"/>
    <n v="1"/>
    <n v="1000000"/>
    <n v="1020371"/>
    <n v="0"/>
    <n v="1000000"/>
    <m/>
    <n v="0"/>
    <e v="#DIV/0!"/>
    <n v="100"/>
    <n v="100"/>
    <n v="0"/>
    <n v="1000"/>
    <n v="1000"/>
    <n v="0"/>
    <n v="0"/>
    <n v="900"/>
    <n v="0.9"/>
  </r>
  <r>
    <s v="Xerox0216_Reklamstore_interest_MEC"/>
    <x v="0"/>
    <x v="1"/>
    <s v="Q1"/>
    <d v="2016-02-05T00:00:00"/>
    <d v="2016-02-25T00:00:00"/>
    <n v="0"/>
    <x v="1"/>
    <x v="27"/>
    <s v="Xerox0216_interest_MEC"/>
    <s v="Completed"/>
    <s v="Reklamstore"/>
    <s v="RON"/>
    <s v="Xaxis Display Plus"/>
    <s v="cpm"/>
    <s v="Selected Sites"/>
    <s v="Ad Bundles"/>
    <n v="0.17"/>
    <n v="1"/>
    <n v="1500000"/>
    <n v="1500285"/>
    <n v="0"/>
    <n v="1500000"/>
    <n v="344"/>
    <n v="2.2928976827736063E-4"/>
    <n v="3.6337209302325579"/>
    <n v="255.00000000000003"/>
    <n v="255.00000000000003"/>
    <n v="0"/>
    <n v="1500"/>
    <n v="1250"/>
    <n v="-250"/>
    <n v="0"/>
    <n v="995"/>
    <n v="0.79600000000000004"/>
  </r>
  <r>
    <s v="Xerox0216_Digitalm_interest_MEC"/>
    <x v="0"/>
    <x v="1"/>
    <s v="Q1"/>
    <d v="2016-02-05T00:00:00"/>
    <d v="2016-02-25T00:00:00"/>
    <n v="0"/>
    <x v="1"/>
    <x v="27"/>
    <s v="Xerox0216_interest_MEC"/>
    <s v="Completed"/>
    <s v="Digitalm"/>
    <s v="RON"/>
    <s v="Xaxis Display Plus"/>
    <s v="cpm"/>
    <s v="Selected Sites"/>
    <s v="Ad Bundles"/>
    <n v="0.2"/>
    <n v="1"/>
    <n v="1000000"/>
    <n v="1035907"/>
    <n v="0"/>
    <n v="1000000"/>
    <n v="234"/>
    <n v="2.2588900354954643E-4"/>
    <n v="4.2735042735042734"/>
    <n v="200"/>
    <n v="200"/>
    <n v="0"/>
    <n v="1000"/>
    <n v="1000"/>
    <n v="0"/>
    <n v="0"/>
    <n v="800"/>
    <n v="0.8"/>
  </r>
  <r>
    <s v="Ford0216_Ekoservis_interest_Medyanet_MS"/>
    <x v="0"/>
    <x v="1"/>
    <s v="Q1"/>
    <d v="2016-02-01T00:00:00"/>
    <d v="2016-02-29T00:00:00"/>
    <n v="0"/>
    <x v="2"/>
    <x v="15"/>
    <s v="Ford0216_Ekoservis_interest_MS"/>
    <s v="Completed"/>
    <s v="Medyanet"/>
    <s v="RON"/>
    <s v="Xaxis Display Plus"/>
    <s v="cpm"/>
    <s v="Selected Sites"/>
    <s v="Ad Bundles"/>
    <n v="0.1"/>
    <n v="1.4"/>
    <n v="1250000"/>
    <n v="1260391"/>
    <n v="0"/>
    <n v="1250000"/>
    <m/>
    <n v="0"/>
    <e v="#DIV/0!"/>
    <n v="125"/>
    <n v="125"/>
    <n v="0"/>
    <n v="1750"/>
    <n v="1494"/>
    <n v="-256"/>
    <n v="0"/>
    <n v="1369"/>
    <n v="0.91633199464524762"/>
  </r>
  <r>
    <s v="Ford0216_Ekoservis_interest_Digitalm_MS"/>
    <x v="0"/>
    <x v="1"/>
    <s v="Q1"/>
    <d v="2016-02-01T00:00:00"/>
    <d v="2016-02-29T00:00:00"/>
    <n v="0"/>
    <x v="2"/>
    <x v="15"/>
    <s v="Ford0216_Ekoservis_interest_MS"/>
    <s v="Completed"/>
    <s v="Digitalm"/>
    <s v="RON"/>
    <s v="Xaxis Display Plus"/>
    <s v="cpm"/>
    <s v="Selected Sites"/>
    <s v="Ad Bundles"/>
    <n v="0.2"/>
    <n v="1.4"/>
    <n v="1000000"/>
    <n v="813261"/>
    <n v="186739"/>
    <n v="813261"/>
    <n v="439"/>
    <n v="5.3980210535117259E-4"/>
    <n v="2.5935430523917993"/>
    <n v="200"/>
    <n v="162.65219999999999"/>
    <n v="-37.347800000000007"/>
    <n v="1400"/>
    <n v="1138.5654"/>
    <n v="-261.43460000000005"/>
    <n v="0"/>
    <n v="975.91319999999996"/>
    <n v="0.8571428571428571"/>
  </r>
  <r>
    <s v="Ford0216_Ekoservis_interest_Bond_MS"/>
    <x v="0"/>
    <x v="1"/>
    <s v="Q1"/>
    <d v="2016-02-01T00:00:00"/>
    <d v="2016-02-29T00:00:00"/>
    <n v="0"/>
    <x v="2"/>
    <x v="15"/>
    <s v="Ford0216_Ekoservis_interest_MS"/>
    <s v="Completed"/>
    <s v="Bond Digital"/>
    <s v="RON"/>
    <s v="Xaxis Display Plus"/>
    <s v="cpm"/>
    <s v="Selected Sites"/>
    <s v="Ad Bundles"/>
    <n v="0.5"/>
    <n v="1.4"/>
    <n v="500000"/>
    <n v="500051"/>
    <n v="0"/>
    <n v="500000"/>
    <m/>
    <n v="0"/>
    <e v="#DIV/0!"/>
    <n v="250"/>
    <n v="250"/>
    <n v="0"/>
    <n v="700"/>
    <n v="700.07139999999993"/>
    <n v="7.1399999999925967E-2"/>
    <n v="0"/>
    <n v="450.07139999999993"/>
    <n v="0.64289356771323602"/>
  </r>
  <r>
    <s v="Ford0216_Cmax_Medyanet_interest_MS"/>
    <x v="0"/>
    <x v="1"/>
    <s v="Q1"/>
    <d v="2016-02-08T00:00:00"/>
    <d v="2016-02-29T00:00:00"/>
    <n v="0"/>
    <x v="2"/>
    <x v="15"/>
    <s v="Ford0216_Cmax_nterest_MS"/>
    <s v="Completed"/>
    <s v="Medyanet"/>
    <s v="RON"/>
    <s v="Xaxis Display Plus"/>
    <s v="cpm"/>
    <s v="Selected Sites"/>
    <s v="Ad Bundles"/>
    <n v="0.1"/>
    <n v="1.5"/>
    <n v="1500000"/>
    <n v="1678936"/>
    <n v="0"/>
    <n v="1500000"/>
    <m/>
    <n v="0"/>
    <e v="#DIV/0!"/>
    <n v="150"/>
    <n v="150"/>
    <n v="0"/>
    <n v="2250"/>
    <n v="2518.404"/>
    <n v="268.404"/>
    <n v="0"/>
    <n v="2368.404"/>
    <n v="0.94043846817269983"/>
  </r>
  <r>
    <s v="Ford0216_Cmax_Bond_interest_MS"/>
    <x v="0"/>
    <x v="1"/>
    <s v="Q1"/>
    <d v="2016-02-08T00:00:00"/>
    <d v="2016-02-29T00:00:00"/>
    <n v="0"/>
    <x v="2"/>
    <x v="15"/>
    <s v="Ford0216_Cmax_nterest_MS"/>
    <s v="Completed"/>
    <s v="Bond Digital"/>
    <s v="RON"/>
    <s v="Xaxis Display Plus"/>
    <s v="cpm"/>
    <s v="Selected Sites"/>
    <s v="Ad Bundles"/>
    <n v="0.5"/>
    <n v="1.5"/>
    <n v="500000"/>
    <n v="460155"/>
    <n v="39845"/>
    <n v="460155"/>
    <m/>
    <n v="0"/>
    <e v="#DIV/0!"/>
    <n v="250"/>
    <n v="230.07749999999999"/>
    <n v="-19.922500000000014"/>
    <n v="750"/>
    <n v="310"/>
    <n v="-440"/>
    <n v="0"/>
    <n v="79.922500000000014"/>
    <n v="0.25781451612903228"/>
  </r>
  <r>
    <s v="Ford0216_Cmax_Digitalm_interest_MS"/>
    <x v="0"/>
    <x v="1"/>
    <s v="Q1"/>
    <d v="2016-02-08T00:00:00"/>
    <d v="2016-02-29T00:00:00"/>
    <n v="0"/>
    <x v="2"/>
    <x v="15"/>
    <s v="Ford0216_Cmax_nterest_MS"/>
    <s v="Completed"/>
    <s v="Digitalm"/>
    <s v="RON"/>
    <s v="Xaxis Display Plus"/>
    <s v="cpm"/>
    <s v="Selected Sites"/>
    <s v="Ad Bundles"/>
    <n v="0.2"/>
    <n v="1.5"/>
    <n v="1500000"/>
    <n v="1115167"/>
    <n v="384833"/>
    <n v="1115167"/>
    <n v="1025"/>
    <n v="9.1914484557021508E-4"/>
    <n v="1.6319517073170733"/>
    <n v="300"/>
    <n v="223.0334"/>
    <n v="-76.9666"/>
    <n v="2250"/>
    <n v="1672.7505000000001"/>
    <n v="-577.2494999999999"/>
    <n v="0"/>
    <n v="1449.7171000000001"/>
    <n v="0.8666666666666667"/>
  </r>
  <r>
    <s v="Nike0216_BFI_Faz1_Clipkit_Seeding_MS"/>
    <x v="0"/>
    <x v="1"/>
    <s v="Q1"/>
    <d v="2016-02-08T00:00:00"/>
    <d v="2016-02-13T00:00:00"/>
    <n v="0"/>
    <x v="2"/>
    <x v="28"/>
    <s v="Nike0216_BFI_Faz1_Seeding_MS"/>
    <s v="Completed"/>
    <s v="Clipkit"/>
    <s v="RON"/>
    <s v="Xaxis Seeding"/>
    <s v="cpc"/>
    <s v="Pre/Mid/Post Rolls RON"/>
    <s v="Online Video"/>
    <n v="0.45"/>
    <n v="0.6"/>
    <n v="25000"/>
    <n v="28012"/>
    <n v="0"/>
    <n v="25000"/>
    <m/>
    <n v="0"/>
    <e v="#DIV/0!"/>
    <n v="11.25"/>
    <n v="11250"/>
    <n v="11238.75"/>
    <n v="15"/>
    <n v="15000"/>
    <n v="14985"/>
    <n v="0"/>
    <n v="3750"/>
    <n v="0.25"/>
  </r>
  <r>
    <s v="Vodafone0216_Jumper_Akıl_Kupu_Digitalm_interest_MS"/>
    <x v="0"/>
    <x v="1"/>
    <s v="Q1"/>
    <d v="2016-02-10T00:00:00"/>
    <d v="2016-02-25T00:00:00"/>
    <n v="0"/>
    <x v="2"/>
    <x v="14"/>
    <s v="Vodafone0216_Jumper_Akıl_Kupu_interest_MS"/>
    <s v="Completed"/>
    <s v="Digitalm"/>
    <s v="RON"/>
    <s v="Xaxis Display Plus"/>
    <s v="cpm"/>
    <s v="Selected Sites"/>
    <s v="Ad Bundles"/>
    <n v="0.2"/>
    <n v="0.8"/>
    <n v="3500000"/>
    <n v="2021092"/>
    <n v="1478908"/>
    <n v="2021092"/>
    <n v="570"/>
    <n v="2.8202575637328734E-4"/>
    <n v="0.78421052631578947"/>
    <n v="700"/>
    <n v="404.21840000000003"/>
    <n v="-295.78159999999997"/>
    <n v="2800"/>
    <n v="447"/>
    <n v="-2353"/>
    <n v="0"/>
    <n v="42.781599999999969"/>
    <n v="9.5708277404921632E-2"/>
  </r>
  <r>
    <s v="Vodafone0216_Jumper_Akıl_Kupu_Medyanet_interest_MS"/>
    <x v="0"/>
    <x v="1"/>
    <s v="Q1"/>
    <d v="2016-02-10T00:00:00"/>
    <d v="2016-02-25T00:00:00"/>
    <n v="0"/>
    <x v="2"/>
    <x v="14"/>
    <s v="Vodafone0216_Jumper_Akıl_Kupu_interest_MS"/>
    <s v="Completed"/>
    <s v="Medyanet"/>
    <s v="RON"/>
    <s v="Xaxis Display Plus"/>
    <s v="cpm"/>
    <s v="Selected Sites"/>
    <s v="Ad Bundles"/>
    <n v="0.1"/>
    <n v="0.8"/>
    <n v="1500000"/>
    <n v="1308959"/>
    <n v="191041"/>
    <n v="1308959"/>
    <m/>
    <n v="0"/>
    <e v="#DIV/0!"/>
    <n v="150"/>
    <n v="130.89590000000001"/>
    <n v="-19.104099999999988"/>
    <n v="1200"/>
    <n v="1047.1672000000001"/>
    <n v="-152.83279999999991"/>
    <n v="0"/>
    <n v="916.27130000000011"/>
    <n v="0.875"/>
  </r>
  <r>
    <s v="Vodafone0216_Jumper_Akıl_Kupu_bond_interest_MS"/>
    <x v="0"/>
    <x v="1"/>
    <s v="Q1"/>
    <d v="2016-02-10T00:00:00"/>
    <d v="2016-02-25T00:00:00"/>
    <n v="0"/>
    <x v="2"/>
    <x v="14"/>
    <s v="Vodafone0216_Jumper_Akıl_Kupu_interest_MS"/>
    <s v="Completed"/>
    <s v="Bond Digital"/>
    <s v="RON"/>
    <s v="Xaxis Display Plus"/>
    <s v="cpm"/>
    <s v="Selected Sites"/>
    <s v="Ad Bundles"/>
    <n v="0.5"/>
    <n v="0.8"/>
    <n v="1000000"/>
    <n v="881787"/>
    <n v="118213"/>
    <n v="881787"/>
    <m/>
    <n v="0"/>
    <e v="#DIV/0!"/>
    <n v="500"/>
    <n v="440.89350000000002"/>
    <n v="-59.106499999999983"/>
    <n v="800"/>
    <n v="705.42960000000005"/>
    <n v="-94.57039999999995"/>
    <n v="0"/>
    <n v="264.53610000000003"/>
    <n v="0.375"/>
  </r>
  <r>
    <s v="Vodafone0216_Jumper_Akıl_Kupu_Reklamstore_interest_MS"/>
    <x v="0"/>
    <x v="1"/>
    <s v="Q1"/>
    <d v="2016-02-10T00:00:00"/>
    <d v="2016-02-25T00:00:00"/>
    <n v="0"/>
    <x v="2"/>
    <x v="14"/>
    <s v="Vodafone0216_Jumper_Akıl_Kupu_interest_MS"/>
    <s v="Completed"/>
    <s v="Reklamstore"/>
    <s v="RON"/>
    <s v="Xaxis Display Plus"/>
    <s v="cpm"/>
    <s v="Selected Sites"/>
    <s v="Ad Bundles"/>
    <n v="0.35"/>
    <n v="0.8"/>
    <n v="1000000"/>
    <n v="1001312"/>
    <n v="0"/>
    <n v="1000000"/>
    <n v="1114"/>
    <n v="1.1125403470646511E-3"/>
    <n v="0.71907504488330343"/>
    <n v="350"/>
    <n v="350"/>
    <n v="0"/>
    <n v="800"/>
    <n v="801.04960000000005"/>
    <n v="1.0496000000000549"/>
    <n v="0"/>
    <n v="451.04960000000005"/>
    <n v="0.5630732478987569"/>
  </r>
  <r>
    <s v="Vodafone0216_Corp_Cözümler_Subat_Bond_interest_MS"/>
    <x v="0"/>
    <x v="1"/>
    <s v="Q1"/>
    <d v="2016-02-01T00:00:00"/>
    <d v="2016-02-29T00:00:00"/>
    <n v="0"/>
    <x v="2"/>
    <x v="14"/>
    <s v="Vodafone0216_Corp_Cözümler_Subat_interest_MS"/>
    <s v="Completed"/>
    <s v="Bond Digital"/>
    <s v="RON"/>
    <s v="Xaxis Lookalike"/>
    <s v="cpm"/>
    <s v="Selected Sites"/>
    <s v="Ad Bundles"/>
    <n v="0.5"/>
    <n v="1.3"/>
    <n v="2000000"/>
    <n v="2004509"/>
    <n v="0"/>
    <n v="2000000"/>
    <m/>
    <n v="0"/>
    <e v="#DIV/0!"/>
    <n v="1000"/>
    <n v="1000"/>
    <n v="0"/>
    <n v="2600"/>
    <n v="2600"/>
    <n v="0"/>
    <n v="0"/>
    <n v="1600"/>
    <n v="0.61538461538461542"/>
  </r>
  <r>
    <s v="Vodafone0216_Corp_Cözümler_Subat_Adinteraction_interest_MS"/>
    <x v="0"/>
    <x v="1"/>
    <s v="Q1"/>
    <d v="2016-02-01T00:00:00"/>
    <d v="2016-02-29T00:00:00"/>
    <n v="0"/>
    <x v="2"/>
    <x v="14"/>
    <s v="Vodafone0216_Corp_Cözümler_Subat_interest_MS"/>
    <s v="Completed"/>
    <s v="Adinteraction"/>
    <s v="RON"/>
    <s v="Xaxis Lookalike"/>
    <s v="cpm"/>
    <s v="Selected Sites"/>
    <s v="Ad Bundles"/>
    <n v="0.15"/>
    <n v="1.3"/>
    <n v="1000000"/>
    <n v="1045511"/>
    <n v="0"/>
    <n v="1000000"/>
    <m/>
    <n v="0"/>
    <e v="#DIV/0!"/>
    <n v="150"/>
    <n v="150"/>
    <n v="0"/>
    <n v="1300"/>
    <n v="1300"/>
    <n v="0"/>
    <n v="0"/>
    <n v="1150"/>
    <n v="0.88461538461538458"/>
  </r>
  <r>
    <s v="Vodafone0216_Corp_Cözümler_Subat_Medyanet_interest_MS"/>
    <x v="0"/>
    <x v="1"/>
    <s v="Q1"/>
    <d v="2016-02-01T00:00:00"/>
    <d v="2016-02-29T00:00:00"/>
    <n v="0"/>
    <x v="2"/>
    <x v="14"/>
    <s v="Vodafone0216_Corp_Cözümler_Subat_interest_MS"/>
    <s v="Completed"/>
    <s v="Medyanet"/>
    <s v="RON"/>
    <s v="Xaxis Lookalike"/>
    <s v="cpm"/>
    <s v="Selected Sites"/>
    <s v="Ad Bundles"/>
    <n v="0.1"/>
    <n v="1.3"/>
    <n v="2000000"/>
    <n v="2093629"/>
    <n v="0"/>
    <n v="2000000"/>
    <m/>
    <n v="0"/>
    <e v="#DIV/0!"/>
    <n v="200"/>
    <n v="200"/>
    <n v="0"/>
    <n v="2600"/>
    <n v="2600"/>
    <n v="0"/>
    <n v="0"/>
    <n v="2400"/>
    <n v="0.92307692307692313"/>
  </r>
  <r>
    <s v="Vodafone0216_Corp_Cözümler_Subat_Digitalm_interest_MS"/>
    <x v="0"/>
    <x v="1"/>
    <s v="Q1"/>
    <d v="2016-02-01T00:00:00"/>
    <d v="2016-02-29T00:00:00"/>
    <n v="0"/>
    <x v="2"/>
    <x v="14"/>
    <s v="Vodafone0216_Corp_Cözümler_Subat_interest_MS"/>
    <s v="Completed"/>
    <s v="Digitalm"/>
    <s v="RON"/>
    <s v="Xaxis Lookalike"/>
    <s v="cpm"/>
    <s v="Selected Sites"/>
    <s v="Ad Bundles"/>
    <n v="0.2"/>
    <n v="1.3"/>
    <n v="3000000"/>
    <n v="3045091"/>
    <n v="0"/>
    <n v="3000000"/>
    <n v="517"/>
    <n v="1.6978146137504592E-4"/>
    <n v="2.5145067698259189"/>
    <n v="600"/>
    <n v="600"/>
    <n v="0"/>
    <n v="3900"/>
    <n v="1300"/>
    <n v="-2600"/>
    <n v="0"/>
    <n v="700"/>
    <n v="0.53846153846153844"/>
  </r>
  <r>
    <s v="Vodafone0216_Corp_Cözümler_Subat_Ligatus_interest_MS"/>
    <x v="0"/>
    <x v="1"/>
    <s v="Q1"/>
    <d v="2016-02-01T00:00:00"/>
    <d v="2016-02-29T00:00:00"/>
    <n v="0"/>
    <x v="2"/>
    <x v="14"/>
    <s v="Vodafone0216_Corp_Cözümler_Subat_interest_MS"/>
    <s v="Completed"/>
    <s v="Ligatus"/>
    <s v="RON"/>
    <s v="Xaxis Lookalike"/>
    <s v="cpm"/>
    <s v="Selected Sites"/>
    <s v="Ad Bundles"/>
    <n v="0.3"/>
    <n v="1.3"/>
    <n v="5000"/>
    <n v="5000"/>
    <n v="0"/>
    <n v="5000"/>
    <n v="0"/>
    <n v="0"/>
    <e v="#DIV/0!"/>
    <n v="1.5"/>
    <n v="1500"/>
    <n v="1498.5"/>
    <n v="6.5"/>
    <n v="6.5"/>
    <n v="0"/>
    <n v="0"/>
    <n v="-1493.5"/>
    <n v="-229.76923076923077"/>
  </r>
  <r>
    <s v="Akbank0216_Cocuk_Tiyatrosu_Nokta_interest_MC"/>
    <x v="0"/>
    <x v="1"/>
    <s v="Q1"/>
    <d v="2016-02-08T00:00:00"/>
    <d v="2016-02-27T00:00:00"/>
    <n v="0"/>
    <x v="0"/>
    <x v="9"/>
    <s v="Akbank0216_Cocuk_Tiyatrosu_interest_MC"/>
    <s v="Completed"/>
    <s v="Nokta"/>
    <s v="RON"/>
    <s v="Xaxis Display Plus"/>
    <s v="cpm"/>
    <s v="Selected Sites"/>
    <s v="Ad Bundles"/>
    <n v="0.1"/>
    <n v="1"/>
    <n v="500000"/>
    <n v="511512"/>
    <n v="0"/>
    <n v="500000"/>
    <m/>
    <n v="0"/>
    <e v="#DIV/0!"/>
    <n v="50"/>
    <n v="50"/>
    <n v="0"/>
    <n v="500"/>
    <n v="511.512"/>
    <n v="11.512"/>
    <n v="0"/>
    <n v="461.512"/>
    <n v="0.90225058258652779"/>
  </r>
  <r>
    <s v="Akbank0216_Cocuk_Tiyatrosu_Clickvol_interest_MC"/>
    <x v="0"/>
    <x v="1"/>
    <s v="Q1"/>
    <d v="2016-02-08T00:00:00"/>
    <d v="2016-02-27T00:00:00"/>
    <n v="0"/>
    <x v="0"/>
    <x v="9"/>
    <s v="Akbank0216_Cocuk_Tiyatrosu_interest_MC"/>
    <s v="Completed"/>
    <s v="Clickvol"/>
    <s v="RON"/>
    <s v="Xaxis Display Plus"/>
    <s v="cpm"/>
    <s v="Selected Sites"/>
    <s v="Ad Bundles"/>
    <n v="0.5"/>
    <n v="1"/>
    <n v="300000"/>
    <n v="83583"/>
    <n v="216417"/>
    <n v="83583"/>
    <m/>
    <n v="0"/>
    <e v="#DIV/0!"/>
    <n v="150"/>
    <n v="41.791499999999999"/>
    <n v="-108.2085"/>
    <n v="300"/>
    <n v="83.582999999999998"/>
    <n v="-216.417"/>
    <n v="0"/>
    <n v="41.791499999999999"/>
    <n v="0.5"/>
  </r>
  <r>
    <s v="Akbank0216_Cocuk_Tiyatrosu_Medyanet_interest_MC"/>
    <x v="0"/>
    <x v="1"/>
    <s v="Q1"/>
    <d v="2016-02-08T00:00:00"/>
    <d v="2016-02-27T00:00:00"/>
    <n v="0"/>
    <x v="0"/>
    <x v="9"/>
    <s v="Akbank0216_Cocuk_Tiyatrosu_interest_MC"/>
    <s v="Completed"/>
    <s v="Medyanet"/>
    <s v="RON"/>
    <s v="Xaxis Display Plus"/>
    <s v="cpm"/>
    <s v="Selected Sites"/>
    <s v="Ad Bundles"/>
    <n v="0.1"/>
    <n v="1"/>
    <n v="1500000"/>
    <n v="1646398"/>
    <n v="0"/>
    <n v="1500000"/>
    <m/>
    <n v="0"/>
    <e v="#DIV/0!"/>
    <n v="150"/>
    <n v="150"/>
    <n v="0"/>
    <n v="1500"/>
    <n v="1033.01"/>
    <n v="-466.99"/>
    <n v="0"/>
    <n v="883.01"/>
    <n v="0.85479327402445282"/>
  </r>
  <r>
    <s v="Akbank0216_Cocuk_Tiyatrosu_Digitalm_interest_MC"/>
    <x v="0"/>
    <x v="1"/>
    <s v="Q1"/>
    <d v="2016-02-08T00:00:00"/>
    <d v="2016-02-27T00:00:00"/>
    <n v="0"/>
    <x v="0"/>
    <x v="9"/>
    <s v="Akbank0216_Cocuk_Tiyatrosu_interest_MC"/>
    <s v="Completed"/>
    <s v="Digitalm"/>
    <s v="RON"/>
    <s v="Xaxis Display Plus"/>
    <s v="cpm"/>
    <s v="Selected Sites"/>
    <s v="Ad Bundles"/>
    <n v="0.2"/>
    <n v="1"/>
    <n v="1000000"/>
    <n v="625894"/>
    <n v="374106"/>
    <n v="625894"/>
    <n v="94"/>
    <n v="1.5018517512550047E-4"/>
    <n v="6.6584468085106385"/>
    <n v="200"/>
    <n v="125.17880000000001"/>
    <n v="-74.82119999999999"/>
    <n v="1000"/>
    <n v="625.89400000000001"/>
    <n v="-374.10599999999999"/>
    <n v="0"/>
    <n v="500.71519999999998"/>
    <n v="0.79999999999999993"/>
  </r>
  <r>
    <s v="Akbank0216_Mtv_Medyanet_interest_MC"/>
    <x v="0"/>
    <x v="1"/>
    <s v="Q1"/>
    <d v="2016-02-01T00:00:00"/>
    <d v="2016-02-14T00:00:00"/>
    <n v="0"/>
    <x v="0"/>
    <x v="9"/>
    <s v="Akbank0216_Mtv_interest_MC"/>
    <s v="Completed"/>
    <s v="Medyanet"/>
    <s v="RON"/>
    <s v="Xaxis Display Plus"/>
    <s v="cpm"/>
    <s v="Selected Sites"/>
    <s v="Ad Bundles"/>
    <n v="0.1"/>
    <n v="0.8"/>
    <n v="1250000"/>
    <n v="1303444"/>
    <n v="0"/>
    <n v="1250000"/>
    <m/>
    <n v="0"/>
    <e v="#DIV/0!"/>
    <n v="125"/>
    <n v="125"/>
    <n v="0"/>
    <n v="1000"/>
    <n v="800"/>
    <n v="-200"/>
    <n v="0"/>
    <n v="675"/>
    <n v="0.84375"/>
  </r>
  <r>
    <s v="Akbank0216_Mtv_Digitalm_interest_MC"/>
    <x v="0"/>
    <x v="1"/>
    <s v="Q1"/>
    <d v="2016-02-01T00:00:00"/>
    <d v="2016-02-14T00:00:00"/>
    <n v="0"/>
    <x v="0"/>
    <x v="9"/>
    <s v="Akbank0216_Mtv_interest_MC"/>
    <s v="Completed"/>
    <s v="Digitalm"/>
    <s v="RON"/>
    <s v="Xaxis Display Plus"/>
    <s v="cpm"/>
    <s v="Selected Sites"/>
    <s v="Ad Bundles"/>
    <n v="0.2"/>
    <n v="0.8"/>
    <n v="1000000"/>
    <n v="1026245"/>
    <n v="0"/>
    <n v="1000000"/>
    <n v="297"/>
    <n v="2.8940457687978992E-4"/>
    <n v="2.6936026936026938"/>
    <n v="200"/>
    <n v="200"/>
    <n v="0"/>
    <n v="800"/>
    <n v="800"/>
    <n v="0"/>
    <n v="0"/>
    <n v="600"/>
    <n v="0.75"/>
  </r>
  <r>
    <s v="Akbank0216_Mtv_HurriyetEmlak_interest_MC"/>
    <x v="0"/>
    <x v="1"/>
    <s v="Q1"/>
    <d v="2016-02-01T00:00:00"/>
    <d v="2016-02-14T00:00:00"/>
    <n v="0"/>
    <x v="0"/>
    <x v="9"/>
    <s v="Akbank0216_Mtv_interest_MC"/>
    <s v="Completed"/>
    <s v="Hurriyetemlak"/>
    <s v="RON"/>
    <s v="Xaxis Display Plus"/>
    <s v="cpm"/>
    <s v="Selected Sites"/>
    <s v="Ad Bundles"/>
    <n v="0.15"/>
    <n v="0.8"/>
    <n v="240000"/>
    <n v="301573"/>
    <n v="0"/>
    <n v="240000"/>
    <m/>
    <n v="0"/>
    <e v="#DIV/0!"/>
    <n v="36"/>
    <n v="36"/>
    <n v="0"/>
    <n v="192"/>
    <n v="192"/>
    <n v="0"/>
    <n v="0"/>
    <n v="156"/>
    <n v="0.8125"/>
  </r>
  <r>
    <s v="Akbank0216_Sevgililer_Gunu_Popmarker_Pin_MC"/>
    <x v="0"/>
    <x v="1"/>
    <s v="Q1"/>
    <d v="2016-02-08T00:00:00"/>
    <d v="2016-02-14T00:00:00"/>
    <n v="0"/>
    <x v="0"/>
    <x v="9"/>
    <s v="Akbank0216_Sevgililer_Gunu_Pin_MC"/>
    <s v="Completed"/>
    <s v="Popmarker"/>
    <s v="RON"/>
    <s v="Xaxis Pin"/>
    <s v="cpm"/>
    <s v="Selected Sites"/>
    <s v="Ad Bundles"/>
    <n v="1"/>
    <n v="3"/>
    <n v="1000000"/>
    <n v="1001775"/>
    <n v="0"/>
    <n v="1000000"/>
    <m/>
    <n v="0"/>
    <e v="#DIV/0!"/>
    <n v="1000"/>
    <n v="1000"/>
    <n v="0"/>
    <n v="3000"/>
    <n v="2500"/>
    <n v="-500"/>
    <n v="0"/>
    <n v="1500"/>
    <n v="0.6"/>
  </r>
  <r>
    <s v="Akbank0216_Sevgililer_Gunu_Sem_interest_MC"/>
    <x v="0"/>
    <x v="1"/>
    <s v="Q1"/>
    <d v="2016-02-08T00:00:00"/>
    <d v="2016-02-14T00:00:00"/>
    <n v="0"/>
    <x v="0"/>
    <x v="9"/>
    <s v="Akbank0216_Sevgililer_Gunu_interest_MC"/>
    <s v="Completed"/>
    <s v="Sem Digital"/>
    <s v="RON"/>
    <s v="Xaxis Display Plus"/>
    <s v="cpm"/>
    <s v="Selected Sites"/>
    <s v="Ad Bundles"/>
    <n v="0.2"/>
    <n v="1"/>
    <n v="100000"/>
    <n v="301969"/>
    <n v="0"/>
    <n v="100000"/>
    <m/>
    <n v="0"/>
    <e v="#DIV/0!"/>
    <n v="20"/>
    <n v="20"/>
    <n v="0"/>
    <n v="100"/>
    <n v="100"/>
    <n v="0"/>
    <n v="0"/>
    <n v="80"/>
    <n v="0.8"/>
  </r>
  <r>
    <s v="Akbank0216_Sevgililer_Gunu_Reklamz_interest_MC"/>
    <x v="0"/>
    <x v="1"/>
    <s v="Q1"/>
    <d v="2016-02-08T00:00:00"/>
    <d v="2016-02-14T00:00:00"/>
    <n v="0"/>
    <x v="0"/>
    <x v="9"/>
    <s v="Akbank0216_Sevgililer_Gunu_interest_MC"/>
    <s v="Completed"/>
    <s v="Reklamz"/>
    <s v="RON"/>
    <s v="Xaxis Display Plus"/>
    <s v="cpm"/>
    <s v="Selected Sites"/>
    <s v="Ad Bundles"/>
    <n v="0.1"/>
    <n v="1"/>
    <n v="100000"/>
    <n v="21028"/>
    <n v="78972"/>
    <n v="21028"/>
    <m/>
    <n v="0"/>
    <e v="#DIV/0!"/>
    <n v="10"/>
    <n v="2.1027999999999998"/>
    <n v="-7.8971999999999998"/>
    <n v="100"/>
    <n v="100"/>
    <n v="0"/>
    <n v="0"/>
    <n v="97.897199999999998"/>
    <n v="0.97897199999999995"/>
  </r>
  <r>
    <s v="Akbank0216_Sevgililer_Gunu_Clickvol_interest_MC"/>
    <x v="0"/>
    <x v="1"/>
    <s v="Q1"/>
    <d v="2016-02-08T00:00:00"/>
    <d v="2016-02-14T00:00:00"/>
    <n v="0"/>
    <x v="0"/>
    <x v="9"/>
    <s v="Akbank0216_Sevgililer_Gunu_interest_MC"/>
    <s v="Completed"/>
    <s v="Clickvol"/>
    <s v="RON"/>
    <s v="Xaxis Display Plus"/>
    <s v="cpm"/>
    <s v="Selected Sites"/>
    <s v="Ad Bundles"/>
    <n v="0.5"/>
    <n v="1"/>
    <n v="100000"/>
    <n v="32092"/>
    <n v="67908"/>
    <n v="32092"/>
    <m/>
    <n v="0"/>
    <e v="#DIV/0!"/>
    <n v="50"/>
    <n v="16.045999999999999"/>
    <n v="-33.954000000000001"/>
    <n v="100"/>
    <n v="100"/>
    <n v="0"/>
    <n v="0"/>
    <n v="83.954000000000008"/>
    <n v="0.83954000000000006"/>
  </r>
  <r>
    <s v="Akbank0216_Sevgililer_Gunu_Medyanet_interest_MC"/>
    <x v="0"/>
    <x v="1"/>
    <s v="Q1"/>
    <d v="2016-02-08T00:00:00"/>
    <d v="2016-02-14T00:00:00"/>
    <n v="0"/>
    <x v="0"/>
    <x v="9"/>
    <s v="Akbank0216_Sevgililer_Gunu_interest_MC"/>
    <s v="Completed"/>
    <s v="Medyanet"/>
    <s v="RON"/>
    <s v="Xaxis Display Plus"/>
    <s v="cpm"/>
    <s v="Selected Sites"/>
    <s v="Ad Bundles"/>
    <n v="0.1"/>
    <n v="1"/>
    <n v="1750000"/>
    <n v="1953446"/>
    <n v="0"/>
    <n v="1750000"/>
    <m/>
    <n v="0"/>
    <e v="#DIV/0!"/>
    <n v="175"/>
    <n v="175"/>
    <n v="0"/>
    <n v="1750"/>
    <n v="1450"/>
    <n v="-300"/>
    <n v="0"/>
    <n v="1275"/>
    <n v="0.87931034482758619"/>
  </r>
  <r>
    <s v="Akbank0216_Sevgililer_Gunu_Digitalm_interest_MC"/>
    <x v="0"/>
    <x v="1"/>
    <s v="Q1"/>
    <d v="2016-02-08T00:00:00"/>
    <d v="2016-02-14T00:00:00"/>
    <n v="0"/>
    <x v="0"/>
    <x v="9"/>
    <s v="Akbank0216_Sevgililer_Gunu_interest_MC"/>
    <s v="Completed"/>
    <s v="Digitalm"/>
    <s v="RON"/>
    <s v="Xaxis Display Plus"/>
    <s v="cpm"/>
    <s v="Selected Sites"/>
    <s v="Ad Bundles"/>
    <n v="0.2"/>
    <n v="1"/>
    <n v="1750000"/>
    <n v="1774444"/>
    <n v="0"/>
    <n v="1750000"/>
    <n v="379"/>
    <n v="2.1358803095504846E-4"/>
    <n v="4.6174142480211078"/>
    <n v="350"/>
    <n v="350"/>
    <n v="0"/>
    <n v="1750"/>
    <n v="1750"/>
    <n v="0"/>
    <n v="0"/>
    <n v="1400"/>
    <n v="0.8"/>
  </r>
  <r>
    <s v="Bayer0216_KSTV_Digitalm_LAL_MC"/>
    <x v="0"/>
    <x v="1"/>
    <s v="Q1"/>
    <d v="2016-02-08T00:00:00"/>
    <d v="2016-02-29T00:00:00"/>
    <n v="0"/>
    <x v="0"/>
    <x v="7"/>
    <s v="Bayer0216_KSTV_LAL_MC"/>
    <s v="Completed"/>
    <s v="Digitalm"/>
    <s v="RON"/>
    <s v="Xaxis Lookalike"/>
    <s v="cpm"/>
    <s v="Selected Sites"/>
    <s v="Ad Bundles"/>
    <n v="0.2"/>
    <n v="1.4"/>
    <n v="1000000"/>
    <n v="1015469"/>
    <n v="0"/>
    <n v="1000000"/>
    <n v="132"/>
    <n v="1.2998919710990685E-4"/>
    <n v="10.770125757575755"/>
    <n v="200"/>
    <n v="200"/>
    <n v="0"/>
    <n v="1400"/>
    <n v="1421.6565999999998"/>
    <n v="21.656599999999798"/>
    <n v="0"/>
    <n v="1221.6565999999998"/>
    <n v="0.859319050746854"/>
  </r>
  <r>
    <s v="Bayer0216_KSTV_Medyanet_LAL_MC"/>
    <x v="0"/>
    <x v="1"/>
    <s v="Q1"/>
    <d v="2016-02-08T00:00:00"/>
    <d v="2016-02-29T00:00:00"/>
    <n v="0"/>
    <x v="0"/>
    <x v="7"/>
    <s v="Bayer0216_KSTV_LAL_MC"/>
    <s v="Completed"/>
    <s v="Medyanet"/>
    <s v="RON"/>
    <s v="Xaxis Lookalike"/>
    <s v="cpm"/>
    <s v="Selected Sites"/>
    <s v="Ad Bundles"/>
    <n v="0.1"/>
    <n v="1.4"/>
    <n v="1500000"/>
    <n v="1159452"/>
    <n v="340548"/>
    <n v="1159452"/>
    <m/>
    <n v="0"/>
    <e v="#DIV/0!"/>
    <n v="150"/>
    <n v="115.9452"/>
    <n v="-34.0548"/>
    <n v="2100"/>
    <n v="728"/>
    <n v="-1372"/>
    <n v="0"/>
    <n v="612.0548"/>
    <n v="0.84073461538461536"/>
  </r>
  <r>
    <s v="Bayer0216_KSTV_Reklamz_LAL_MC"/>
    <x v="0"/>
    <x v="1"/>
    <s v="Q1"/>
    <d v="2016-02-08T00:00:00"/>
    <d v="2016-02-29T00:00:00"/>
    <n v="0"/>
    <x v="0"/>
    <x v="7"/>
    <s v="Bayer0216_KSTV_LAL_MC"/>
    <s v="Completed"/>
    <s v="Reklamz"/>
    <s v="RON"/>
    <s v="Xaxis Lookalike"/>
    <s v="cpm"/>
    <s v="Selected Sites"/>
    <s v="Ad Bundles"/>
    <n v="0.1"/>
    <n v="1.4"/>
    <n v="200000"/>
    <n v="97846"/>
    <n v="102154"/>
    <n v="97846"/>
    <m/>
    <n v="0"/>
    <e v="#DIV/0!"/>
    <n v="20"/>
    <n v="9.7846000000000011"/>
    <n v="-10.215399999999999"/>
    <n v="280"/>
    <n v="136.98439999999999"/>
    <n v="-143.01560000000001"/>
    <n v="0"/>
    <n v="127.1998"/>
    <n v="0.9285714285714286"/>
  </r>
  <r>
    <s v="Bayer0216_KSTV_Nokta_LAL_MC"/>
    <x v="0"/>
    <x v="1"/>
    <s v="Q1"/>
    <d v="2016-02-08T00:00:00"/>
    <d v="2016-02-29T00:00:00"/>
    <n v="0"/>
    <x v="0"/>
    <x v="7"/>
    <s v="Bayer0216_KSTV_LAL_MC"/>
    <s v="Completed"/>
    <s v="Nokta"/>
    <s v="RON"/>
    <s v="Xaxis Lookalike"/>
    <s v="cpm"/>
    <s v="Selected Sites"/>
    <s v="Ad Bundles"/>
    <n v="0.1"/>
    <n v="1.4"/>
    <n v="500000"/>
    <n v="502310"/>
    <n v="0"/>
    <n v="500000"/>
    <m/>
    <n v="0"/>
    <e v="#DIV/0!"/>
    <n v="50"/>
    <n v="50"/>
    <n v="0"/>
    <n v="700"/>
    <n v="703.23400000000004"/>
    <n v="3.2340000000000373"/>
    <n v="0"/>
    <n v="653.23400000000004"/>
    <n v="0.92889991098268854"/>
  </r>
  <r>
    <s v="Bayer0216_KSTV_Appnexus_LAL_MC"/>
    <x v="0"/>
    <x v="1"/>
    <s v="Q1"/>
    <d v="2016-02-08T00:00:00"/>
    <d v="2016-02-29T00:00:00"/>
    <n v="0"/>
    <x v="0"/>
    <x v="7"/>
    <s v="Bayer0216_KSTV_LAL_MC"/>
    <s v="Completed"/>
    <s v="Appnexus"/>
    <s v="RON"/>
    <s v="Xaxis Lookalike"/>
    <s v="cpm"/>
    <s v="Selected Sites"/>
    <s v="Ad Bundles"/>
    <m/>
    <n v="1.4"/>
    <n v="250000"/>
    <n v="191782"/>
    <n v="58218"/>
    <n v="191782"/>
    <n v="38"/>
    <n v="1.9814163998706864E-4"/>
    <n v="7.0656526315789474"/>
    <n v="0"/>
    <n v="90"/>
    <n v="90"/>
    <n v="350"/>
    <n v="268.4948"/>
    <n v="-81.505200000000002"/>
    <n v="0"/>
    <n v="178.4948"/>
    <n v="0.66479797746548541"/>
  </r>
  <r>
    <s v="Bayer0216_KSTV_Sem_LAL_MC"/>
    <x v="0"/>
    <x v="1"/>
    <s v="Q1"/>
    <d v="2016-02-08T00:00:00"/>
    <d v="2016-02-29T00:00:00"/>
    <n v="0"/>
    <x v="0"/>
    <x v="7"/>
    <s v="Bayer0216_KSTV_LAL_MC"/>
    <s v="Completed"/>
    <s v="Sem Digital"/>
    <s v="RON"/>
    <s v="Xaxis Lookalike"/>
    <s v="cpm"/>
    <s v="Selected Sites"/>
    <s v="Ad Bundles"/>
    <n v="0.2"/>
    <n v="1.4"/>
    <n v="250000"/>
    <n v="332923"/>
    <n v="0"/>
    <n v="250000"/>
    <m/>
    <n v="0"/>
    <e v="#DIV/0!"/>
    <n v="50"/>
    <n v="50"/>
    <n v="0"/>
    <n v="350"/>
    <n v="466.09219999999993"/>
    <n v="116.09219999999993"/>
    <n v="0"/>
    <n v="416.09219999999993"/>
    <n v="0.89272508743978118"/>
  </r>
  <r>
    <s v="Bayer0216_Bepanthol_Skin_Care_Clipkit_SYNC_MC"/>
    <x v="0"/>
    <x v="1"/>
    <s v="Q1"/>
    <d v="2016-02-09T00:00:00"/>
    <d v="2016-02-29T00:00:00"/>
    <n v="0"/>
    <x v="0"/>
    <x v="7"/>
    <s v="Bayer0216_Bepanthol_Skin_Care_SYNC_MC"/>
    <s v="Completed"/>
    <s v="Clipkit"/>
    <s v="RON"/>
    <s v="Xaxis SYNC"/>
    <s v="cpv"/>
    <s v="Pre/Mid/Post Rolls RON"/>
    <s v="Online Video"/>
    <n v="3.5000000000000003E-2"/>
    <n v="0.06"/>
    <n v="244000"/>
    <n v="244718"/>
    <n v="0"/>
    <n v="244000"/>
    <n v="14105"/>
    <n v="5.7637770821925643E-2"/>
    <n v="1.0375044310528181"/>
    <n v="8540"/>
    <n v="8540"/>
    <n v="0"/>
    <n v="14640"/>
    <n v="14634"/>
    <n v="-6"/>
    <n v="0"/>
    <n v="6094"/>
    <n v="0.41642749760830944"/>
  </r>
  <r>
    <s v="Bayer0216_Bepanthol_Skin_Care_Midyo_Preroll_MC"/>
    <x v="0"/>
    <x v="1"/>
    <s v="Q1"/>
    <d v="2016-02-08T00:00:00"/>
    <d v="2016-02-29T00:00:00"/>
    <n v="0"/>
    <x v="0"/>
    <x v="7"/>
    <s v="Bayer0216_Bepanthol_Skin_Care_Preroll_MC"/>
    <s v="Completed"/>
    <s v="Midyo"/>
    <s v="RON"/>
    <s v="Xaxis Tv"/>
    <s v="cpv"/>
    <s v="Pre/Mid/Post Rolls RON"/>
    <s v="Online Video"/>
    <n v="5.0000000000000001E-3"/>
    <n v="3.3000000000000002E-2"/>
    <n v="50000"/>
    <n v="58500"/>
    <n v="0"/>
    <n v="50000"/>
    <n v="4450"/>
    <n v="7.6068376068376062E-2"/>
    <n v="0.3707865168539326"/>
    <n v="250"/>
    <n v="250"/>
    <n v="0"/>
    <n v="1650"/>
    <n v="1650"/>
    <n v="0"/>
    <n v="0"/>
    <n v="1400"/>
    <n v="0.84848484848484851"/>
  </r>
  <r>
    <s v="Bayer0216_Bepanthol_Skin_Care_Acunn_Preroll_MC"/>
    <x v="0"/>
    <x v="1"/>
    <s v="Q1"/>
    <d v="2016-02-08T00:00:00"/>
    <d v="2016-02-29T00:00:00"/>
    <n v="0"/>
    <x v="0"/>
    <x v="7"/>
    <s v="Bayer0216_Bepanthol_Skin_Care_Preroll_MC"/>
    <s v="Completed"/>
    <s v="Acunn"/>
    <s v="RON"/>
    <s v="Xaxis Tv"/>
    <s v="cpv"/>
    <s v="Pre/Mid/Post Rolls RON"/>
    <s v="Online Video"/>
    <n v="0.01"/>
    <n v="3.3000000000000002E-2"/>
    <n v="50000"/>
    <n v="53016"/>
    <n v="0"/>
    <n v="50000"/>
    <n v="1618"/>
    <n v="3.0519088577033348E-2"/>
    <n v="0.51915945611866499"/>
    <n v="500"/>
    <n v="0"/>
    <n v="-500"/>
    <n v="1650"/>
    <n v="840"/>
    <n v="-810"/>
    <n v="0"/>
    <n v="840"/>
    <n v="1"/>
  </r>
  <r>
    <s v="Bayer0216_Bepanthol_Skin_Care_Digitalm_Preroll_MC"/>
    <x v="0"/>
    <x v="1"/>
    <s v="Q1"/>
    <d v="2016-02-08T00:00:00"/>
    <d v="2016-02-29T00:00:00"/>
    <n v="0"/>
    <x v="0"/>
    <x v="7"/>
    <s v="Bayer0216_Bepanthol_Skin_Care_Preroll_MC"/>
    <s v="Completed"/>
    <s v="Digitalm"/>
    <s v="RON"/>
    <s v="Xaxis Tv"/>
    <s v="cpv"/>
    <s v="Pre/Mid/Post Rolls RON"/>
    <s v="Online Video"/>
    <n v="6.0000000000000001E-3"/>
    <n v="3.3000000000000002E-2"/>
    <n v="50000"/>
    <n v="48205"/>
    <n v="1795"/>
    <n v="48205"/>
    <n v="656"/>
    <n v="1.3608546831241573E-2"/>
    <n v="2.5152439024390243"/>
    <n v="300"/>
    <n v="289.23"/>
    <n v="-10.769999999999982"/>
    <n v="1650"/>
    <n v="1650"/>
    <n v="0"/>
    <n v="0"/>
    <n v="1360.77"/>
    <n v="0.82470909090909095"/>
  </r>
  <r>
    <s v="Bayer0216_Bepanthol_Skin_Care_Clickvol_Preroll_MC"/>
    <x v="0"/>
    <x v="1"/>
    <s v="Q1"/>
    <d v="2016-02-08T00:00:00"/>
    <d v="2016-02-29T00:00:00"/>
    <n v="0"/>
    <x v="0"/>
    <x v="7"/>
    <s v="Bayer0216_Bepanthol_Skin_Care_Preroll_MC"/>
    <s v="Completed"/>
    <s v="Clickvol"/>
    <s v="RON"/>
    <s v="Xaxis Tv"/>
    <s v="cpv"/>
    <s v="Pre/Mid/Post Rolls RON"/>
    <s v="Online Video"/>
    <m/>
    <n v="3.3000000000000002E-2"/>
    <n v="10000"/>
    <n v="565"/>
    <n v="9435"/>
    <n v="565"/>
    <n v="97"/>
    <n v="0.17168141592920355"/>
    <n v="3.402061855670103"/>
    <n v="0"/>
    <n v="0"/>
    <n v="0"/>
    <n v="330"/>
    <n v="330"/>
    <n v="0"/>
    <n v="0"/>
    <n v="330"/>
    <n v="1"/>
  </r>
  <r>
    <s v="Bayer0216_Bepanthol_Skin_Care_Sem_Preroll_MC"/>
    <x v="0"/>
    <x v="1"/>
    <s v="Q1"/>
    <d v="2016-02-08T00:00:00"/>
    <d v="2016-02-29T00:00:00"/>
    <n v="0"/>
    <x v="0"/>
    <x v="7"/>
    <s v="Bayer0216_Bepanthol_Skin_Care_Preroll_MC"/>
    <s v="Completed"/>
    <s v="Sem Digital"/>
    <s v="RON"/>
    <s v="Xaxis Tv"/>
    <s v="cpv"/>
    <s v="Pre/Mid/Post Rolls RON"/>
    <s v="Online Video"/>
    <n v="0.02"/>
    <n v="3.3000000000000002E-2"/>
    <n v="10000"/>
    <n v="27592"/>
    <n v="0"/>
    <n v="10000"/>
    <n v="197"/>
    <n v="7.1397506523630042E-3"/>
    <n v="1.6751269035532994"/>
    <n v="200"/>
    <n v="200"/>
    <n v="0"/>
    <n v="330"/>
    <n v="330"/>
    <n v="0"/>
    <n v="0"/>
    <n v="130"/>
    <n v="0.39393939393939392"/>
  </r>
  <r>
    <s v="Bellona0216_Acunn_Preroll_MC"/>
    <x v="0"/>
    <x v="1"/>
    <s v="Q1"/>
    <d v="2016-02-08T00:00:00"/>
    <d v="2016-02-29T00:00:00"/>
    <n v="0"/>
    <x v="0"/>
    <x v="29"/>
    <s v="Bellona0216_Preroll_MC"/>
    <s v="Completed"/>
    <s v="Acunn"/>
    <s v="RON"/>
    <s v="Xaxis Tv"/>
    <s v="cpv"/>
    <s v="Pre/Mid/Post Rolls RON"/>
    <s v="Online Video"/>
    <n v="0.01"/>
    <n v="3.3000000000000002E-2"/>
    <n v="40000"/>
    <n v="41135"/>
    <n v="0"/>
    <n v="40000"/>
    <n v="1713"/>
    <n v="4.1643369393460555E-2"/>
    <n v="0.76240513718622305"/>
    <n v="400"/>
    <n v="0"/>
    <n v="-400"/>
    <n v="1320"/>
    <n v="1306"/>
    <n v="-14"/>
    <n v="0"/>
    <n v="1306"/>
    <n v="1"/>
  </r>
  <r>
    <s v="Bellona0216_Digitalm_Preroll_MC"/>
    <x v="0"/>
    <x v="1"/>
    <s v="Q1"/>
    <d v="2016-02-08T00:00:00"/>
    <d v="2016-02-29T00:00:00"/>
    <n v="0"/>
    <x v="0"/>
    <x v="29"/>
    <s v="Bellona0216_Preroll_MC"/>
    <s v="Completed"/>
    <s v="Digitalm"/>
    <s v="RON"/>
    <s v="Xaxis Tv"/>
    <s v="cpv"/>
    <s v="Pre/Mid/Post Rolls RON"/>
    <s v="Online Video"/>
    <n v="6.0000000000000001E-3"/>
    <n v="3.3000000000000002E-2"/>
    <n v="40000"/>
    <n v="33097"/>
    <n v="6903"/>
    <n v="33097"/>
    <n v="484"/>
    <n v="1.4623681904704354E-2"/>
    <n v="2.3615702479338845"/>
    <n v="240"/>
    <n v="198.58199999999999"/>
    <n v="-41.418000000000006"/>
    <n v="1320"/>
    <n v="1143"/>
    <n v="-177"/>
    <n v="0"/>
    <n v="944.41800000000001"/>
    <n v="0.82626246719160101"/>
  </r>
  <r>
    <s v="GSK0216_Breathe_Right_Acunn_Preroll_MC"/>
    <x v="0"/>
    <x v="1"/>
    <s v="Q1"/>
    <d v="2016-02-09T00:00:00"/>
    <d v="2016-02-29T00:00:00"/>
    <n v="0"/>
    <x v="0"/>
    <x v="0"/>
    <s v="GSK0216_Breathe_Right_Preroll_MC"/>
    <s v="Completed"/>
    <s v="Acunn"/>
    <s v="RON"/>
    <s v="Xaxis Tv"/>
    <s v="cpv"/>
    <s v="Pre/Mid/Post Rolls RON"/>
    <s v="Online Video"/>
    <n v="0.01"/>
    <n v="3.3000000000000002E-2"/>
    <n v="70000"/>
    <n v="70488"/>
    <n v="0"/>
    <n v="70000"/>
    <n v="6096"/>
    <n v="8.6482805583929179E-2"/>
    <n v="0.37893700787401574"/>
    <n v="700"/>
    <n v="0"/>
    <n v="-700"/>
    <n v="2310"/>
    <n v="2310"/>
    <n v="0"/>
    <n v="0"/>
    <n v="2310"/>
    <n v="1"/>
  </r>
  <r>
    <s v="GSK0216_Breathe_Right_Bond_Preroll_MC"/>
    <x v="0"/>
    <x v="1"/>
    <s v="Q1"/>
    <d v="2016-02-09T00:00:00"/>
    <d v="2016-02-29T00:00:00"/>
    <n v="0"/>
    <x v="0"/>
    <x v="0"/>
    <s v="GSK0216_Breathe_Right_Preroll_MC"/>
    <s v="Completed"/>
    <s v="Bond Digital"/>
    <s v="RON"/>
    <s v="Xaxis Tv"/>
    <s v="cpv"/>
    <s v="Pre/Mid/Post Rolls RON"/>
    <s v="Online Video"/>
    <n v="0.01"/>
    <n v="3.3000000000000002E-2"/>
    <n v="55000"/>
    <n v="55072"/>
    <n v="0"/>
    <n v="55000"/>
    <m/>
    <n v="0"/>
    <e v="#DIV/0!"/>
    <n v="550"/>
    <n v="550"/>
    <n v="0"/>
    <n v="1815"/>
    <n v="1030"/>
    <n v="-785"/>
    <n v="0"/>
    <n v="480"/>
    <n v="0.46601941747572817"/>
  </r>
  <r>
    <s v="GSK0216_Breathe_Right_Matrouge_Preroll_MC"/>
    <x v="0"/>
    <x v="1"/>
    <s v="Q1"/>
    <d v="2016-02-09T00:00:00"/>
    <d v="2016-02-29T00:00:00"/>
    <n v="0"/>
    <x v="0"/>
    <x v="0"/>
    <s v="GSK0216_Breathe_Right_Preroll_MC"/>
    <s v="Completed"/>
    <s v="Matrouge"/>
    <s v="RON"/>
    <s v="Xaxis Tv"/>
    <s v="cpv"/>
    <s v="Pre/Mid/Post Rolls RON"/>
    <s v="Online Video"/>
    <n v="0.02"/>
    <n v="3.3000000000000002E-2"/>
    <n v="20000"/>
    <n v="79411"/>
    <n v="0"/>
    <n v="20000"/>
    <m/>
    <n v="0"/>
    <e v="#DIV/0!"/>
    <n v="400"/>
    <n v="400"/>
    <n v="0"/>
    <n v="660"/>
    <n v="660"/>
    <n v="0"/>
    <n v="0"/>
    <n v="260"/>
    <n v="0.39393939393939392"/>
  </r>
  <r>
    <s v="GSK0216_Corega_Nokta_Preroll_MC"/>
    <x v="0"/>
    <x v="1"/>
    <s v="Q1"/>
    <d v="2016-02-09T00:00:00"/>
    <d v="2016-02-29T00:00:00"/>
    <n v="0"/>
    <x v="0"/>
    <x v="0"/>
    <s v="GSK0216_Corega_Preroll_MC"/>
    <s v="Completed"/>
    <s v="Nokta"/>
    <s v="RON"/>
    <s v="Xaxis Tv"/>
    <s v="cpv"/>
    <s v="Pre/Mid/Post Rolls RON"/>
    <s v="Online Video"/>
    <n v="1.2E-2"/>
    <n v="3.3000000000000002E-2"/>
    <n v="85000"/>
    <n v="84934"/>
    <n v="66"/>
    <n v="84934"/>
    <n v="33565"/>
    <n v="0.39518920573621868"/>
    <n v="8.3569194100998057E-2"/>
    <n v="1020"/>
    <n v="1019.208"/>
    <n v="-0.79200000000003001"/>
    <n v="2805"/>
    <n v="2805"/>
    <n v="0"/>
    <n v="0"/>
    <n v="1785.7919999999999"/>
    <n v="0.63664598930481275"/>
  </r>
  <r>
    <s v="GSK0216_Corega_Acunn_Preroll_MC"/>
    <x v="0"/>
    <x v="1"/>
    <s v="Q1"/>
    <d v="2016-02-09T00:00:00"/>
    <d v="2016-02-29T00:00:00"/>
    <n v="0"/>
    <x v="0"/>
    <x v="0"/>
    <s v="GSK0216_Corega_Preroll_MC"/>
    <s v="Completed"/>
    <s v="Acunn"/>
    <s v="RON"/>
    <s v="Xaxis Tv"/>
    <s v="cpv"/>
    <s v="Pre/Mid/Post Rolls RON"/>
    <s v="Online Video"/>
    <n v="0.01"/>
    <n v="3.3000000000000002E-2"/>
    <n v="85000"/>
    <n v="86621"/>
    <n v="0"/>
    <n v="85000"/>
    <n v="19691"/>
    <n v="0.22732362821948487"/>
    <n v="8.607993499568331E-2"/>
    <n v="850"/>
    <n v="0"/>
    <n v="-850"/>
    <n v="2805"/>
    <n v="1695"/>
    <n v="-1110"/>
    <n v="0"/>
    <n v="1695"/>
    <n v="1"/>
  </r>
  <r>
    <s v="GSK0216_Otribebe_Acunn_Preroll_MC"/>
    <x v="0"/>
    <x v="1"/>
    <s v="Q1"/>
    <d v="2016-02-09T00:00:00"/>
    <d v="2016-02-29T00:00:00"/>
    <n v="0"/>
    <x v="0"/>
    <x v="0"/>
    <s v="GSK0216_Otribebe_Preroll_MC"/>
    <s v="Completed"/>
    <s v="Acunn"/>
    <s v="RON"/>
    <s v="Xaxis Tv"/>
    <s v="cpv"/>
    <s v="Pre/Mid/Post Rolls RON"/>
    <s v="Online Video"/>
    <n v="0.01"/>
    <n v="3.3000000000000002E-2"/>
    <n v="75000"/>
    <n v="75986"/>
    <n v="0"/>
    <n v="75000"/>
    <n v="8610"/>
    <n v="0.11331034664280262"/>
    <n v="0.18246225319396051"/>
    <n v="750"/>
    <n v="0"/>
    <n v="-750"/>
    <n v="2475"/>
    <n v="1571"/>
    <n v="-904"/>
    <n v="0"/>
    <n v="1571"/>
    <n v="1"/>
  </r>
  <r>
    <s v="GSK0216_Otribebe_Nokta_Preroll_MC"/>
    <x v="0"/>
    <x v="1"/>
    <s v="Q1"/>
    <d v="2016-02-09T00:00:00"/>
    <d v="2016-02-29T00:00:00"/>
    <n v="0"/>
    <x v="0"/>
    <x v="0"/>
    <s v="GSK0216_Otribebe_Preroll_MC"/>
    <s v="Completed"/>
    <s v="Nokta"/>
    <s v="RON"/>
    <s v="Xaxis Tv"/>
    <s v="cpv"/>
    <s v="Pre/Mid/Post Rolls RON"/>
    <s v="Online Video"/>
    <n v="1.2E-2"/>
    <n v="3.3000000000000002E-2"/>
    <n v="50000"/>
    <n v="50138"/>
    <n v="0"/>
    <n v="50000"/>
    <n v="13682"/>
    <n v="0.27288683234273403"/>
    <n v="0.12059640403449788"/>
    <n v="600"/>
    <n v="600"/>
    <n v="0"/>
    <n v="1650"/>
    <n v="1650"/>
    <n v="0"/>
    <n v="0"/>
    <n v="1050"/>
    <n v="0.63636363636363635"/>
  </r>
  <r>
    <s v="GSK0216_Otribebe_Clipkit_SYNC_MC"/>
    <x v="0"/>
    <x v="1"/>
    <s v="Q1"/>
    <d v="2016-02-09T00:00:00"/>
    <d v="2016-02-29T00:00:00"/>
    <n v="0"/>
    <x v="0"/>
    <x v="0"/>
    <s v="GSK0216_Otribebe_SYNC_MC"/>
    <s v="Completed"/>
    <s v="Clipkit"/>
    <s v="RON"/>
    <s v="Xaxis SYNC"/>
    <s v="cpv"/>
    <s v="Pre/Mid/Post Rolls RON"/>
    <s v="Online Video"/>
    <n v="3.5000000000000003E-2"/>
    <n v="0.06"/>
    <n v="400000"/>
    <n v="400934"/>
    <n v="0"/>
    <n v="400000"/>
    <n v="14582"/>
    <n v="3.6370075872836923E-2"/>
    <n v="1.6458647647784941"/>
    <n v="14000.000000000002"/>
    <n v="14000.000000000002"/>
    <n v="0"/>
    <n v="24000"/>
    <n v="24000"/>
    <n v="0"/>
    <n v="0"/>
    <n v="9999.9999999999982"/>
    <n v="0.41666666666666657"/>
  </r>
  <r>
    <s v="GSK0216_Paradontax_Bond_Preroll_MC"/>
    <x v="0"/>
    <x v="1"/>
    <s v="Q1"/>
    <d v="2016-02-09T00:00:00"/>
    <d v="2016-02-29T00:00:00"/>
    <n v="0"/>
    <x v="0"/>
    <x v="0"/>
    <s v="GSK0216_Paradontax_Preroll_MC"/>
    <s v="Completed"/>
    <s v="Bond Digital"/>
    <s v="RON"/>
    <s v="Xaxis Tv"/>
    <s v="cpv"/>
    <s v="Pre/Mid/Post Rolls RON"/>
    <s v="Online Video"/>
    <n v="0.01"/>
    <n v="3.3000000000000002E-2"/>
    <n v="35000"/>
    <n v="139"/>
    <n v="34861"/>
    <n v="139"/>
    <m/>
    <n v="0"/>
    <e v="#DIV/0!"/>
    <n v="350"/>
    <n v="1.3900000000000001"/>
    <n v="-348.61"/>
    <n v="1155"/>
    <n v="4.5870000000000006"/>
    <n v="-1150.413"/>
    <n v="0"/>
    <n v="3.1970000000000005"/>
    <n v="0.69696969696969702"/>
  </r>
  <r>
    <s v="GSK0216_Paradontax_Nokta_Preroll_MC"/>
    <x v="0"/>
    <x v="1"/>
    <s v="Q1"/>
    <d v="2016-02-09T00:00:00"/>
    <d v="2016-02-29T00:00:00"/>
    <n v="0"/>
    <x v="0"/>
    <x v="0"/>
    <s v="GSK0216_Paradontax_Preroll_MC"/>
    <s v="Completed"/>
    <s v="Nokta"/>
    <s v="RON"/>
    <s v="Xaxis Tv"/>
    <s v="cpv"/>
    <s v="Pre/Mid/Post Rolls RON"/>
    <s v="Online Video"/>
    <n v="1.2E-2"/>
    <n v="3.3000000000000002E-2"/>
    <n v="80000"/>
    <n v="79945"/>
    <n v="55"/>
    <n v="79945"/>
    <n v="29420"/>
    <n v="0.36800300206391895"/>
    <n v="3.3344663494221619E-2"/>
    <n v="960"/>
    <n v="959.34"/>
    <n v="-0.65999999999996817"/>
    <n v="2640"/>
    <n v="981"/>
    <n v="-1659"/>
    <n v="0"/>
    <n v="21.659999999999968"/>
    <n v="2.2079510703363881E-2"/>
  </r>
  <r>
    <s v="GSK0216_Paradontax_Acunn_Preroll_MC"/>
    <x v="0"/>
    <x v="1"/>
    <s v="Q1"/>
    <d v="2016-02-09T00:00:00"/>
    <d v="2016-02-29T00:00:00"/>
    <n v="0"/>
    <x v="0"/>
    <x v="0"/>
    <s v="GSK0216_Paradontax_Preroll_MC"/>
    <s v="Completed"/>
    <s v="Acunn"/>
    <s v="RON"/>
    <s v="Xaxis Tv"/>
    <s v="cpv"/>
    <s v="Pre/Mid/Post Rolls RON"/>
    <s v="Online Video"/>
    <n v="0.01"/>
    <n v="3.3000000000000002E-2"/>
    <n v="120000"/>
    <n v="121663"/>
    <n v="0"/>
    <n v="120000"/>
    <n v="18319"/>
    <n v="0.15057166106375808"/>
    <n v="0.2191647469840057"/>
    <n v="1200"/>
    <n v="0"/>
    <n v="-1200"/>
    <n v="3960"/>
    <n v="4014.8790000000004"/>
    <n v="54.87900000000036"/>
    <n v="0"/>
    <n v="4014.8790000000004"/>
    <n v="1"/>
  </r>
  <r>
    <s v="GSK0216_Paradontax_Clipkit_SYNC_MC"/>
    <x v="0"/>
    <x v="1"/>
    <s v="Q1"/>
    <d v="2016-02-09T00:00:00"/>
    <d v="2016-02-29T00:00:00"/>
    <n v="0"/>
    <x v="0"/>
    <x v="0"/>
    <s v="GSK0216_Paradontax_SYNC_MC"/>
    <s v="Completed"/>
    <s v="Clipkit"/>
    <s v="RON"/>
    <s v="Xaxis SYNC"/>
    <s v="cpv"/>
    <s v="Pre/Mid/Post Rolls RON"/>
    <s v="Online Video"/>
    <n v="3.5000000000000003E-2"/>
    <n v="0.06"/>
    <n v="250000"/>
    <n v="250622"/>
    <n v="0"/>
    <n v="250000"/>
    <n v="21503"/>
    <n v="8.5798533249275805E-2"/>
    <n v="0.69757708226759052"/>
    <n v="8750"/>
    <n v="8750"/>
    <n v="0"/>
    <n v="15000"/>
    <n v="15000"/>
    <n v="0"/>
    <n v="0"/>
    <n v="6250"/>
    <n v="0.41666666666666669"/>
  </r>
  <r>
    <s v="Pandora0216_Sevgililer_Gunu_Sem_İnterest_MC"/>
    <x v="0"/>
    <x v="1"/>
    <s v="Q1"/>
    <d v="2016-02-05T00:00:00"/>
    <d v="2016-02-29T00:00:00"/>
    <n v="0"/>
    <x v="0"/>
    <x v="30"/>
    <s v="Pandora0216_Sevgililer_Gunu_İnterest_MC"/>
    <s v="Completed"/>
    <s v="Sem Digital"/>
    <s v="RON"/>
    <s v="Xaxis Display Plus"/>
    <s v="cpm"/>
    <s v="Selected Sites"/>
    <s v="Ad Bundles"/>
    <n v="0.2"/>
    <n v="1.5"/>
    <n v="250000"/>
    <n v="446954"/>
    <n v="0"/>
    <n v="250000"/>
    <m/>
    <n v="0"/>
    <e v="#DIV/0!"/>
    <n v="50"/>
    <n v="50"/>
    <n v="0"/>
    <n v="375"/>
    <n v="670.43100000000004"/>
    <n v="295.43100000000004"/>
    <n v="0"/>
    <n v="620.43100000000004"/>
    <n v="0.925421109704056"/>
  </r>
  <r>
    <s v="Pandora0216_Sevgililer_Gunu_Digitalm_İnterest_MC"/>
    <x v="0"/>
    <x v="1"/>
    <s v="Q1"/>
    <d v="2016-02-05T00:00:00"/>
    <d v="2016-02-29T00:00:00"/>
    <n v="0"/>
    <x v="0"/>
    <x v="30"/>
    <s v="Pandora0216_Sevgililer_Gunu_İnterest_MC"/>
    <s v="Completed"/>
    <s v="Digitalm"/>
    <s v="RON"/>
    <s v="Xaxis Display Plus"/>
    <s v="cpm"/>
    <s v="Selected Sites"/>
    <s v="Ad Bundles"/>
    <n v="0.2"/>
    <n v="1.5"/>
    <n v="750000"/>
    <n v="401013"/>
    <n v="348987"/>
    <n v="401013"/>
    <n v="107"/>
    <n v="2.6682426754244873E-4"/>
    <n v="5.6216775700934578"/>
    <n v="150"/>
    <n v="80.202600000000004"/>
    <n v="-69.797399999999996"/>
    <n v="1125"/>
    <n v="601.51949999999999"/>
    <n v="-523.48050000000001"/>
    <n v="0"/>
    <n v="521.31690000000003"/>
    <n v="0.8666666666666667"/>
  </r>
  <r>
    <s v="Pandora0216_Sevgililer_Gunu_clickvol_İnterest_MC"/>
    <x v="0"/>
    <x v="1"/>
    <s v="Q1"/>
    <d v="2016-02-05T00:00:00"/>
    <d v="2016-02-29T00:00:00"/>
    <n v="0"/>
    <x v="0"/>
    <x v="30"/>
    <s v="Pandora0216_Sevgililer_Gunu_İnterest_MC"/>
    <s v="Completed"/>
    <s v="Clickvol"/>
    <s v="RON"/>
    <s v="Xaxis Display Plus"/>
    <s v="cpm"/>
    <s v="Selected Sites"/>
    <s v="Ad Bundles"/>
    <n v="0.5"/>
    <n v="1.5"/>
    <n v="250000"/>
    <n v="25815"/>
    <n v="224185"/>
    <n v="25815"/>
    <m/>
    <n v="0"/>
    <e v="#DIV/0!"/>
    <n v="125"/>
    <n v="12.907500000000001"/>
    <n v="-112.0925"/>
    <n v="375"/>
    <n v="1400"/>
    <n v="1025"/>
    <n v="0"/>
    <n v="1387.0925"/>
    <n v="0.99078035714285717"/>
  </r>
  <r>
    <s v="Pandora0216_Sevgililer_Gunu_Adinteraction_İnterest_MC"/>
    <x v="0"/>
    <x v="1"/>
    <s v="Q1"/>
    <d v="2016-02-05T00:00:00"/>
    <d v="2016-02-29T00:00:00"/>
    <n v="0"/>
    <x v="0"/>
    <x v="30"/>
    <s v="Pandora0216_Sevgililer_Gunu_İnterest_MC"/>
    <s v="Completed"/>
    <s v="Adinteraction"/>
    <s v="RON"/>
    <s v="Xaxis Display Plus"/>
    <s v="cpm"/>
    <s v="Selected Sites"/>
    <s v="Ad Bundles"/>
    <n v="0.15"/>
    <n v="1.5"/>
    <n v="500000"/>
    <n v="247834"/>
    <n v="252166"/>
    <n v="247834"/>
    <m/>
    <n v="0"/>
    <e v="#DIV/0!"/>
    <n v="75"/>
    <n v="37.1751"/>
    <n v="-37.8249"/>
    <n v="750"/>
    <n v="371.75099999999998"/>
    <n v="-378.24900000000002"/>
    <n v="0"/>
    <n v="334.57589999999999"/>
    <n v="0.9"/>
  </r>
  <r>
    <s v="Pandora0216_Sevgililer_Gunu_Nokta_İnterest_MC"/>
    <x v="0"/>
    <x v="1"/>
    <s v="Q1"/>
    <d v="2016-02-05T00:00:00"/>
    <d v="2016-02-29T00:00:00"/>
    <n v="0"/>
    <x v="0"/>
    <x v="30"/>
    <s v="Pandora0216_Sevgililer_Gunu_İnterest_MC"/>
    <s v="Completed"/>
    <s v="Nokta"/>
    <s v="RON"/>
    <s v="Xaxis Display Plus"/>
    <s v="cpm"/>
    <s v="Selected Sites"/>
    <s v="Ad Bundles"/>
    <n v="0.1"/>
    <n v="1.5"/>
    <n v="250000"/>
    <n v="107483"/>
    <n v="142517"/>
    <n v="107483"/>
    <m/>
    <n v="0"/>
    <e v="#DIV/0!"/>
    <n v="25"/>
    <n v="10.7483"/>
    <n v="-14.2517"/>
    <n v="375"/>
    <n v="161.22450000000001"/>
    <n v="-213.77549999999999"/>
    <n v="0"/>
    <n v="150.47620000000001"/>
    <n v="0.93333333333333335"/>
  </r>
  <r>
    <s v="Pandora0216_Sevgililer_Gunu_Medyanet_İnterest_MC"/>
    <x v="0"/>
    <x v="1"/>
    <s v="Q1"/>
    <d v="2016-02-05T00:00:00"/>
    <d v="2016-02-29T00:00:00"/>
    <n v="0"/>
    <x v="0"/>
    <x v="30"/>
    <s v="Pandora0216_Sevgililer_Gunu_İnterest_MC"/>
    <s v="Completed"/>
    <s v="Medyanet"/>
    <s v="RON"/>
    <s v="Xaxis Display Plus"/>
    <s v="cpm"/>
    <s v="Selected Sites"/>
    <s v="Ad Bundles"/>
    <n v="0.1"/>
    <n v="1.5"/>
    <n v="1250000"/>
    <n v="889920"/>
    <n v="360080"/>
    <n v="889920"/>
    <m/>
    <n v="0"/>
    <e v="#DIV/0!"/>
    <n v="125"/>
    <n v="88.992000000000004"/>
    <n v="-36.007999999999996"/>
    <n v="1875"/>
    <n v="1334.88"/>
    <n v="-540.11999999999989"/>
    <n v="0"/>
    <n v="1245.8880000000001"/>
    <n v="0.93333333333333335"/>
  </r>
  <r>
    <s v="Teknosa0216_Turuncu_Indirim_faz1_Acunn_interstitial_MC"/>
    <x v="0"/>
    <x v="1"/>
    <s v="Q1"/>
    <d v="2016-02-05T00:00:00"/>
    <d v="2016-02-08T00:00:00"/>
    <n v="0"/>
    <x v="0"/>
    <x v="6"/>
    <s v="Teknosa0216_Turuncu_Indirim_faz1_interstitial_MC"/>
    <s v="Completed"/>
    <s v="Acunn"/>
    <s v="RON"/>
    <s v="Xaxis Rich Media"/>
    <s v="cpm"/>
    <s v="Selected Sites"/>
    <s v="Interstitial"/>
    <n v="1.5"/>
    <n v="4.25"/>
    <n v="500000"/>
    <n v="546361"/>
    <n v="0"/>
    <n v="500000"/>
    <n v="5220"/>
    <n v="9.5541226405252214E-3"/>
    <n v="0.40708812260536398"/>
    <n v="750"/>
    <n v="0"/>
    <n v="-750"/>
    <n v="2125"/>
    <n v="2125"/>
    <n v="0"/>
    <n v="0"/>
    <n v="2125"/>
    <n v="1"/>
  </r>
  <r>
    <s v="Teknosa0216_Turuncu_Indirim_faz1_Bond_interstitial_MC"/>
    <x v="0"/>
    <x v="1"/>
    <s v="Q1"/>
    <d v="2016-02-05T00:00:00"/>
    <d v="2016-02-08T00:00:00"/>
    <n v="0"/>
    <x v="0"/>
    <x v="6"/>
    <s v="Teknosa0216_Turuncu_Indirim_faz1_interstitial_MC"/>
    <s v="Completed"/>
    <s v="Bond Digital"/>
    <s v="RON"/>
    <s v="Xaxis Rich Media"/>
    <s v="cpm"/>
    <s v="Selected Sites"/>
    <s v="Ad Bundles"/>
    <n v="2.25"/>
    <n v="4.25"/>
    <n v="250000"/>
    <n v="257805"/>
    <n v="0"/>
    <n v="250000"/>
    <n v="3815"/>
    <n v="1.4798006245030158E-2"/>
    <n v="0.27850589777195284"/>
    <n v="562.5"/>
    <n v="562.5"/>
    <n v="0"/>
    <n v="1062.5"/>
    <n v="1062.5"/>
    <n v="0"/>
    <n v="0"/>
    <n v="500"/>
    <n v="0.47058823529411764"/>
  </r>
  <r>
    <s v="Teknosa0216_Turuncu_Indirim_faz1_Digitalm_interstitial_MC"/>
    <x v="0"/>
    <x v="1"/>
    <s v="Q1"/>
    <d v="2016-02-05T00:00:00"/>
    <d v="2016-02-08T00:00:00"/>
    <n v="0"/>
    <x v="0"/>
    <x v="6"/>
    <s v="Teknosa0216_Turuncu_Indirim_faz1_interstitial_MC"/>
    <s v="Completed"/>
    <s v="Digitalm"/>
    <s v="RON"/>
    <s v="Xaxis Rich Media"/>
    <s v="cpm"/>
    <s v="Selected Sites"/>
    <s v="Ad Bundles"/>
    <n v="2.5"/>
    <n v="4.25"/>
    <n v="250000"/>
    <n v="251056"/>
    <n v="0"/>
    <n v="250000"/>
    <n v="1797"/>
    <n v="7.1577655981135682E-3"/>
    <n v="0.59126321647189761"/>
    <n v="625"/>
    <n v="625"/>
    <n v="0"/>
    <n v="1062.5"/>
    <n v="1062.5"/>
    <n v="0"/>
    <n v="0"/>
    <n v="437.5"/>
    <n v="0.41176470588235292"/>
  </r>
  <r>
    <s v="GSK0216_Sensodyne_Hypernova_Acunn_Preroll_MC"/>
    <x v="0"/>
    <x v="1"/>
    <s v="Q1"/>
    <d v="2016-02-10T00:00:00"/>
    <d v="2016-02-29T00:00:00"/>
    <n v="0"/>
    <x v="0"/>
    <x v="0"/>
    <s v="GSK0216_Sensodyne_Hypernova_Preroll_MC"/>
    <s v="Completed"/>
    <s v="Acunn"/>
    <s v="RON"/>
    <s v="Xaxis Tv"/>
    <s v="cpv"/>
    <s v="Selected Sites"/>
    <s v="Online Video"/>
    <n v="0.01"/>
    <n v="3.3000000000000002E-2"/>
    <n v="70000"/>
    <n v="71743"/>
    <n v="0"/>
    <n v="70000"/>
    <n v="7035"/>
    <n v="9.8058347155820083E-2"/>
    <n v="0.32835820895522388"/>
    <n v="700"/>
    <n v="0"/>
    <n v="-700"/>
    <n v="2310"/>
    <n v="2310"/>
    <n v="0"/>
    <n v="0"/>
    <n v="2310"/>
    <n v="1"/>
  </r>
  <r>
    <s v="GSK0216_Sensodyne_Hypernova_Nokta_Preroll_MC"/>
    <x v="0"/>
    <x v="1"/>
    <s v="Q1"/>
    <d v="2016-02-10T00:00:00"/>
    <d v="2016-02-29T00:00:00"/>
    <n v="0"/>
    <x v="0"/>
    <x v="0"/>
    <s v="GSK0216_Sensodyne_Hypernova_Preroll_MC"/>
    <s v="Completed"/>
    <s v="Nokta"/>
    <s v="RON"/>
    <s v="Xaxis Tv"/>
    <s v="cpv"/>
    <s v="Selected Sites"/>
    <s v="Ad Bundles"/>
    <n v="1.2E-2"/>
    <n v="3.3000000000000002E-2"/>
    <n v="70000"/>
    <n v="70103"/>
    <n v="0"/>
    <n v="70000"/>
    <n v="16766"/>
    <n v="0.23916237536196738"/>
    <n v="7.0976977215793866E-2"/>
    <n v="840"/>
    <n v="840"/>
    <n v="0"/>
    <n v="2310"/>
    <n v="1190"/>
    <n v="-1120"/>
    <n v="0"/>
    <n v="350"/>
    <n v="0.29411764705882354"/>
  </r>
  <r>
    <s v="GSK0216_Sensodyne_Hypernova_Clipkit_SYNC_MC"/>
    <x v="0"/>
    <x v="1"/>
    <s v="Q1"/>
    <d v="2016-02-10T00:00:00"/>
    <d v="2016-02-29T00:00:00"/>
    <n v="0"/>
    <x v="0"/>
    <x v="0"/>
    <s v="GSK0216_Sensodyne_Hypernova_SYNC_MC"/>
    <s v="Completed"/>
    <s v="Clipkit"/>
    <s v="RON"/>
    <s v="Xaxis SYNC"/>
    <s v="cpv"/>
    <s v="Pre/Mid/Post Rolls RON"/>
    <s v="Online Video"/>
    <n v="3.5000000000000003E-2"/>
    <n v="0.06"/>
    <n v="250000"/>
    <n v="250476"/>
    <n v="0"/>
    <n v="250000"/>
    <n v="12200"/>
    <n v="4.8707261374343253E-2"/>
    <n v="1.2295081967213115"/>
    <n v="8750"/>
    <n v="8750"/>
    <n v="0"/>
    <n v="15000"/>
    <n v="15000"/>
    <n v="0"/>
    <n v="0"/>
    <n v="6250"/>
    <n v="0.41666666666666669"/>
  </r>
  <r>
    <s v="Vodafone0216_Project_Agassi_Digitalm_interest_MS"/>
    <x v="0"/>
    <x v="1"/>
    <s v="Q1"/>
    <d v="2016-02-10T00:00:00"/>
    <d v="2016-02-29T00:00:00"/>
    <n v="0"/>
    <x v="2"/>
    <x v="14"/>
    <s v="Vodafone0216_Project_Agassi__interest_MS"/>
    <s v="Completed"/>
    <s v="Digitalm"/>
    <s v="RON"/>
    <s v="Xaxis Display Plus"/>
    <s v="cpm"/>
    <s v="Selected Sites"/>
    <s v="Ad Bundles"/>
    <n v="0.2"/>
    <n v="0.8"/>
    <n v="3000000"/>
    <n v="3002557"/>
    <n v="0"/>
    <n v="3000000"/>
    <n v="949"/>
    <n v="3.1606394150052771E-4"/>
    <n v="0.48682824025289778"/>
    <n v="600"/>
    <n v="600"/>
    <n v="0"/>
    <n v="2400"/>
    <n v="462"/>
    <n v="-1938"/>
    <n v="0"/>
    <n v="-138"/>
    <n v="-0.29870129870129869"/>
  </r>
  <r>
    <s v="Vodafone0216_Project_Agassi_Bond_interest_MS"/>
    <x v="0"/>
    <x v="1"/>
    <s v="Q1"/>
    <d v="2016-02-10T00:00:00"/>
    <d v="2016-02-29T00:00:00"/>
    <n v="0"/>
    <x v="2"/>
    <x v="14"/>
    <s v="Vodafone0216_Project_Agassi__interest_MS"/>
    <s v="Completed"/>
    <s v="Bond Digital"/>
    <s v="RON"/>
    <s v="Xaxis Display Plus"/>
    <s v="cpm"/>
    <s v="Selected Sites"/>
    <s v="Ad Bundles"/>
    <n v="0.5"/>
    <n v="0.8"/>
    <n v="2000000"/>
    <n v="966248"/>
    <n v="1033752"/>
    <n v="966248"/>
    <m/>
    <n v="0"/>
    <e v="#DIV/0!"/>
    <n v="1000"/>
    <n v="483.12400000000002"/>
    <n v="-516.87599999999998"/>
    <n v="1600"/>
    <n v="772.99840000000006"/>
    <n v="-827.00159999999994"/>
    <n v="0"/>
    <n v="289.87440000000004"/>
    <n v="0.375"/>
  </r>
  <r>
    <s v="Vodafone0216_Project_Agassi_Medyanet_interest_MS"/>
    <x v="0"/>
    <x v="1"/>
    <s v="Q1"/>
    <d v="2016-02-10T00:00:00"/>
    <d v="2016-02-29T00:00:00"/>
    <n v="0"/>
    <x v="2"/>
    <x v="14"/>
    <s v="Vodafone0216_Project_Agassi__interest_MS"/>
    <s v="Completed"/>
    <s v="Medyanet"/>
    <s v="RON"/>
    <s v="Xaxis Display Plus"/>
    <s v="cpm"/>
    <s v="Selected Sites"/>
    <s v="Ad Bundles"/>
    <n v="0.1"/>
    <n v="0.8"/>
    <n v="500000"/>
    <n v="455345"/>
    <n v="44655"/>
    <n v="455345"/>
    <m/>
    <n v="0"/>
    <e v="#DIV/0!"/>
    <n v="50"/>
    <n v="45.534500000000008"/>
    <n v="-4.4654999999999916"/>
    <n v="400"/>
    <n v="364.27600000000001"/>
    <n v="-35.72399999999999"/>
    <n v="0"/>
    <n v="318.74149999999997"/>
    <n v="0.87499999999999989"/>
  </r>
  <r>
    <s v="Vodafone0216_Project_Agassi_Reklamstore_interest_MS"/>
    <x v="0"/>
    <x v="1"/>
    <s v="Q1"/>
    <d v="2016-02-10T00:00:00"/>
    <d v="2016-02-29T00:00:00"/>
    <n v="0"/>
    <x v="2"/>
    <x v="14"/>
    <s v="Vodafone0216_Project_Agassi__interest_MS"/>
    <s v="Completed"/>
    <s v="Reklamstore"/>
    <s v="RON"/>
    <s v="Xaxis Display Plus"/>
    <s v="cpm"/>
    <s v="Selected Sites"/>
    <s v="Ad Bundles"/>
    <n v="0.35"/>
    <n v="0.8"/>
    <n v="1000000"/>
    <n v="1000998"/>
    <n v="0"/>
    <n v="1000000"/>
    <n v="1152"/>
    <n v="1.1508514502526479E-3"/>
    <n v="0.69513749999999996"/>
    <n v="350"/>
    <n v="350"/>
    <n v="0"/>
    <n v="800"/>
    <n v="800.79840000000002"/>
    <n v="0.7984000000000151"/>
    <n v="0"/>
    <n v="450.79840000000002"/>
    <n v="0.56293618968269665"/>
  </r>
  <r>
    <s v="Karcher0216_Acunn_Preroll_MX"/>
    <x v="0"/>
    <x v="1"/>
    <s v="Q1"/>
    <d v="2016-02-10T00:00:00"/>
    <d v="2016-02-21T00:00:00"/>
    <n v="0"/>
    <x v="3"/>
    <x v="4"/>
    <s v="Karcher0216_Preroll_MX"/>
    <s v="Completed"/>
    <s v="Acunn"/>
    <s v="RON"/>
    <s v="Xaxis Tv"/>
    <s v="cpv"/>
    <s v="Pre/Mid/Post Rolls RON"/>
    <s v="Online Video"/>
    <n v="0.01"/>
    <n v="3.3000000000000002E-2"/>
    <n v="20000"/>
    <n v="21046"/>
    <n v="0"/>
    <n v="20000"/>
    <n v="3140"/>
    <n v="0.14919699705407202"/>
    <n v="0"/>
    <n v="200"/>
    <n v="0"/>
    <n v="-200"/>
    <n v="660"/>
    <n v="0"/>
    <n v="-660"/>
    <n v="0"/>
    <n v="0"/>
    <e v="#DIV/0!"/>
  </r>
  <r>
    <s v="Karcher0216_Acunn_interstitial_MX"/>
    <x v="0"/>
    <x v="1"/>
    <s v="Q1"/>
    <d v="2016-02-10T00:00:00"/>
    <d v="2016-02-21T00:00:00"/>
    <n v="0"/>
    <x v="3"/>
    <x v="4"/>
    <s v="Karcher0216_interstitial_MX"/>
    <s v="Completed"/>
    <s v="Acunn"/>
    <s v="RON"/>
    <s v="Xaxis Rich Media"/>
    <s v="cpm"/>
    <s v="Interstitial"/>
    <s v="Interstitial"/>
    <n v="1.5"/>
    <n v="4.25"/>
    <n v="200000"/>
    <n v="201133"/>
    <n v="0"/>
    <n v="200000"/>
    <n v="1323"/>
    <n v="6.5777371192196205E-3"/>
    <n v="0"/>
    <n v="300"/>
    <n v="0"/>
    <n v="-300"/>
    <n v="850"/>
    <n v="0"/>
    <n v="-850"/>
    <n v="0"/>
    <n v="0"/>
    <e v="#DIV/0!"/>
  </r>
  <r>
    <s v="Karcher0216_Digitalm_interstitial_MX"/>
    <x v="0"/>
    <x v="1"/>
    <s v="Q1"/>
    <d v="2016-02-10T00:00:00"/>
    <d v="2016-02-21T00:00:00"/>
    <n v="0"/>
    <x v="3"/>
    <x v="4"/>
    <s v="Karcher0216_interstitial_MX"/>
    <s v="Completed"/>
    <s v="Digitalm"/>
    <s v="RON"/>
    <s v="Xaxis Rich Media"/>
    <s v="cpm"/>
    <s v="Interstitial"/>
    <s v="Interstitial"/>
    <n v="2.5"/>
    <n v="4.25"/>
    <n v="85000"/>
    <n v="85161"/>
    <n v="0"/>
    <n v="85000"/>
    <n v="707"/>
    <n v="8.3019222414015808E-3"/>
    <n v="0"/>
    <n v="212.5"/>
    <n v="212.5"/>
    <n v="0"/>
    <n v="361.25"/>
    <n v="0"/>
    <n v="-361.25"/>
    <n v="0"/>
    <n v="-212.5"/>
    <e v="#DIV/0!"/>
  </r>
  <r>
    <s v="Teknosa0216_Sevgililer_Gunu_Acunn_interstitial_MC"/>
    <x v="0"/>
    <x v="1"/>
    <s v="Q1"/>
    <d v="2016-02-11T00:00:00"/>
    <d v="2016-02-15T00:00:00"/>
    <n v="0"/>
    <x v="0"/>
    <x v="6"/>
    <s v="Teknosa0216_Sevgililer_Gunu_interstitial_MC"/>
    <s v="Completed"/>
    <s v="Acunn"/>
    <s v="RON"/>
    <s v="Xaxis Rich Media"/>
    <s v="cpm"/>
    <s v="Interstitial"/>
    <s v="Interstitial"/>
    <n v="1.5"/>
    <n v="4.25"/>
    <n v="500000"/>
    <n v="506724"/>
    <n v="0"/>
    <n v="500000"/>
    <n v="6091"/>
    <n v="1.2020350328778585E-2"/>
    <n v="0.25168281070431786"/>
    <n v="750"/>
    <n v="0"/>
    <n v="-750"/>
    <n v="2125"/>
    <n v="1533"/>
    <n v="-592"/>
    <n v="0"/>
    <n v="1533"/>
    <n v="1"/>
  </r>
  <r>
    <s v="Teknosa0216_Sevgililer_Gunu_DeskFive_interstitial_MC"/>
    <x v="0"/>
    <x v="1"/>
    <s v="Q1"/>
    <d v="2016-02-11T00:00:00"/>
    <d v="2016-02-15T00:00:00"/>
    <n v="0"/>
    <x v="0"/>
    <x v="6"/>
    <s v="Teknosa0216_Sevgililer_Gunu_interstitial_MC"/>
    <s v="Completed"/>
    <s v="Desk Five"/>
    <s v="RON"/>
    <s v="Xaxis Rich Media"/>
    <s v="cpm"/>
    <s v="Interstitial"/>
    <s v="Interstitial"/>
    <n v="2.5"/>
    <n v="4.25"/>
    <n v="150000"/>
    <n v="154391"/>
    <n v="0"/>
    <n v="150000"/>
    <n v="3928"/>
    <n v="2.5441897519933157E-2"/>
    <n v="0.16229633401221996"/>
    <n v="375"/>
    <n v="375"/>
    <n v="0"/>
    <n v="637.5"/>
    <n v="637.5"/>
    <n v="0"/>
    <n v="0"/>
    <n v="262.5"/>
    <n v="0.41176470588235292"/>
  </r>
  <r>
    <s v="Teknosa0216_Sevgililer_Gunu_Medyanet_interstitial_MC"/>
    <x v="0"/>
    <x v="1"/>
    <s v="Q1"/>
    <d v="2016-02-11T00:00:00"/>
    <d v="2016-02-15T00:00:00"/>
    <n v="0"/>
    <x v="0"/>
    <x v="6"/>
    <s v="Teknosa0216_Sevgililer_Gunu_interstitial_MC"/>
    <s v="Completed"/>
    <s v="Medyanet"/>
    <s v="RON"/>
    <s v="Xaxis Rich Media"/>
    <s v="cpm"/>
    <s v="Interstitial"/>
    <s v="Interstitial"/>
    <n v="0.5"/>
    <n v="4.25"/>
    <n v="200000"/>
    <n v="203907"/>
    <n v="0"/>
    <n v="200000"/>
    <n v="2277"/>
    <n v="1.1166855478232724E-2"/>
    <n v="0.3732981993851559"/>
    <n v="100"/>
    <n v="100"/>
    <n v="0"/>
    <n v="850"/>
    <n v="850"/>
    <n v="0"/>
    <n v="0"/>
    <n v="750"/>
    <n v="0.88235294117647056"/>
  </r>
  <r>
    <s v="Biscolata0216_Pia_Acunn_Preroll_ONE"/>
    <x v="0"/>
    <x v="1"/>
    <s v="Q1"/>
    <d v="2016-02-16T00:00:00"/>
    <d v="2016-02-29T00:00:00"/>
    <n v="0"/>
    <x v="0"/>
    <x v="31"/>
    <s v="Biscolata0216_Pia_Preroll_ONE"/>
    <s v="Completed"/>
    <s v="Acunn"/>
    <s v="RON"/>
    <s v="Xaxis Tv"/>
    <s v="cpv"/>
    <s v="Pre/Mid/Post Rolls RON"/>
    <s v="Online Video"/>
    <n v="0.01"/>
    <n v="0.03"/>
    <n v="40000"/>
    <n v="70781"/>
    <n v="0"/>
    <n v="40000"/>
    <n v="2429"/>
    <n v="3.4317119000861811E-2"/>
    <n v="0.49403046521202143"/>
    <n v="400"/>
    <n v="0"/>
    <n v="-400"/>
    <n v="1200"/>
    <n v="1200"/>
    <n v="0"/>
    <n v="0"/>
    <n v="1080"/>
    <n v="0.9"/>
  </r>
  <r>
    <s v="Biscolata0216_Pia_Midyo_Preroll_ONE"/>
    <x v="0"/>
    <x v="1"/>
    <s v="Q1"/>
    <d v="2016-02-16T00:00:00"/>
    <d v="2016-02-29T00:00:00"/>
    <n v="0"/>
    <x v="0"/>
    <x v="31"/>
    <s v="Biscolata0216_Pia_Preroll_ONE"/>
    <s v="Completed"/>
    <s v="Midyo"/>
    <s v="RON"/>
    <s v="Xaxis Tv"/>
    <s v="cpv"/>
    <s v="Pre/Mid/Post Rolls RON"/>
    <s v="Online Video"/>
    <n v="5.0000000000000001E-3"/>
    <n v="0.03"/>
    <n v="30000"/>
    <n v="31049"/>
    <n v="0"/>
    <n v="30000"/>
    <n v="2513"/>
    <n v="8.0936584108989018E-2"/>
    <n v="0.35813768404297652"/>
    <n v="150"/>
    <n v="150"/>
    <n v="0"/>
    <n v="900"/>
    <n v="900"/>
    <n v="0"/>
    <n v="0"/>
    <n v="750"/>
    <n v="0.83333333333333337"/>
  </r>
  <r>
    <s v="Vestel0216_LCD_Bond_interest_MC"/>
    <x v="0"/>
    <x v="1"/>
    <s v="Q1"/>
    <d v="2016-02-16T00:00:00"/>
    <d v="2016-02-29T00:00:00"/>
    <n v="0"/>
    <x v="0"/>
    <x v="19"/>
    <s v="Vestel0216_LCD_interest_MC"/>
    <s v="Completed"/>
    <s v="Bond Digital"/>
    <s v="RON"/>
    <s v="Xaxis Display Plus"/>
    <s v="cpm"/>
    <s v="Selected Sites"/>
    <s v="Ad Bundles"/>
    <n v="0.5"/>
    <n v="1.3"/>
    <n v="1000000"/>
    <n v="215747"/>
    <n v="784253"/>
    <n v="215747"/>
    <m/>
    <n v="0"/>
    <e v="#DIV/0!"/>
    <n v="500"/>
    <n v="107.87350000000001"/>
    <n v="-392.12649999999996"/>
    <n v="1300"/>
    <n v="280.47110000000004"/>
    <n v="-1019.5289"/>
    <n v="0"/>
    <n v="172.59760000000003"/>
    <n v="0.61538461538461542"/>
  </r>
  <r>
    <s v="Vestel0216_LCD_Mynet_interest_MC"/>
    <x v="0"/>
    <x v="1"/>
    <s v="Q1"/>
    <d v="2016-02-16T00:00:00"/>
    <d v="2016-02-29T00:00:00"/>
    <n v="0"/>
    <x v="0"/>
    <x v="19"/>
    <s v="Vestel0216_LCD_interest_MC"/>
    <s v="Completed"/>
    <s v="Digitalm"/>
    <s v="RON"/>
    <s v="Xaxis Display Plus"/>
    <s v="cpm"/>
    <s v="Selected Sites"/>
    <s v="Ad Bundles"/>
    <n v="0.2"/>
    <n v="1.3"/>
    <n v="1000000"/>
    <n v="1001474"/>
    <n v="0"/>
    <n v="1000000"/>
    <n v="333"/>
    <n v="3.3250988043623698E-4"/>
    <n v="2.810810810810811"/>
    <n v="200"/>
    <n v="200"/>
    <n v="0"/>
    <n v="1300"/>
    <n v="936"/>
    <n v="-364"/>
    <n v="0"/>
    <n v="736"/>
    <n v="0.78632478632478631"/>
  </r>
  <r>
    <s v="Vestel0216_LCD_Medyanet_interest_MC"/>
    <x v="0"/>
    <x v="1"/>
    <s v="Q1"/>
    <d v="2016-02-16T00:00:00"/>
    <d v="2016-02-29T00:00:00"/>
    <n v="0"/>
    <x v="0"/>
    <x v="19"/>
    <s v="Vestel0216_LCD_interest_MC"/>
    <s v="Completed"/>
    <s v="Medyanet"/>
    <s v="RON"/>
    <s v="Xaxis Display Plus"/>
    <s v="cpm"/>
    <s v="Selected Sites"/>
    <s v="Ad Bundles"/>
    <n v="0.1"/>
    <n v="1.3"/>
    <n v="700000"/>
    <n v="794542"/>
    <n v="0"/>
    <n v="700000"/>
    <m/>
    <n v="0"/>
    <e v="#DIV/0!"/>
    <n v="70"/>
    <n v="70"/>
    <n v="0"/>
    <n v="910"/>
    <n v="1032.9046000000001"/>
    <n v="122.90460000000007"/>
    <n v="0"/>
    <n v="962.90460000000007"/>
    <n v="0.93222994650231983"/>
  </r>
  <r>
    <s v="Bayer0216_Supradyn_Clipkit_SYNC_MC"/>
    <x v="0"/>
    <x v="1"/>
    <s v="Q1"/>
    <d v="2016-02-16T00:00:00"/>
    <d v="2016-02-29T00:00:00"/>
    <n v="0"/>
    <x v="0"/>
    <x v="7"/>
    <s v="Bayer0216_Supradyn_SYNC_MC"/>
    <s v="Completed"/>
    <s v="Clipkit"/>
    <s v="RON"/>
    <s v="Xaxis SYNC"/>
    <s v="cpv"/>
    <s v="Pre/Mid/Post Rolls RON"/>
    <s v="Online Video"/>
    <n v="3.5000000000000003E-2"/>
    <n v="0.06"/>
    <n v="325000"/>
    <n v="326216"/>
    <n v="0"/>
    <n v="325000"/>
    <n v="27169"/>
    <n v="8.3285307894156016E-2"/>
    <n v="0.71772976554160994"/>
    <n v="11375.000000000002"/>
    <n v="11375.000000000002"/>
    <n v="0"/>
    <n v="19500"/>
    <n v="19500"/>
    <n v="0"/>
    <n v="0"/>
    <n v="8124.9999999999982"/>
    <n v="0.41666666666666657"/>
  </r>
  <r>
    <s v="Bayer0216_Supradyn_Digitalmarcom_Audio_Recognition_MC"/>
    <x v="0"/>
    <x v="1"/>
    <s v="Q1"/>
    <d v="2016-02-16T00:00:00"/>
    <d v="2016-02-29T00:00:00"/>
    <n v="0"/>
    <x v="0"/>
    <x v="7"/>
    <s v="Bayer0216_Supradyn_Audio_Recognition_MC"/>
    <s v="Completed"/>
    <s v="Digital Marcom"/>
    <s v="RON"/>
    <s v="Xaxis Audio Recog"/>
    <s v="cpv"/>
    <s v="Pre/Mid/Post Rolls RON"/>
    <s v="Online Video"/>
    <n v="3.7499999999999999E-2"/>
    <n v="0.06"/>
    <n v="50000"/>
    <n v="50301"/>
    <n v="0"/>
    <n v="50000"/>
    <n v="4224"/>
    <n v="8.3974473668515542E-2"/>
    <n v="0.71022727272727271"/>
    <n v="1875"/>
    <n v="1875"/>
    <n v="0"/>
    <n v="3000"/>
    <n v="3000"/>
    <n v="0"/>
    <n v="0"/>
    <n v="1125"/>
    <n v="0.375"/>
  </r>
  <r>
    <s v="Bayer0216_Supradyn_Acunn_Audio_Recognition_MC"/>
    <x v="0"/>
    <x v="1"/>
    <s v="Q1"/>
    <d v="2016-02-16T00:00:00"/>
    <d v="2016-02-29T00:00:00"/>
    <n v="0"/>
    <x v="0"/>
    <x v="7"/>
    <s v="Bayer0216_Supradyn_Audio_Recognition_MC"/>
    <s v="Completed"/>
    <s v="Acunn"/>
    <s v="RON"/>
    <s v="Xaxis Audio Recog"/>
    <s v="cpv"/>
    <s v="Pre/Mid/Post Rolls RON"/>
    <s v="Online Video"/>
    <n v="0.01"/>
    <n v="0.06"/>
    <n v="35000"/>
    <n v="35581"/>
    <n v="0"/>
    <n v="35000"/>
    <n v="1859"/>
    <n v="5.2246985750822067E-2"/>
    <n v="1.0758472296933836"/>
    <n v="350"/>
    <n v="0"/>
    <n v="-350"/>
    <n v="2100"/>
    <n v="2000"/>
    <n v="-100"/>
    <n v="0"/>
    <n v="2000"/>
    <n v="1"/>
  </r>
  <r>
    <s v="GSK0216_Panaheat_Bond_Preroll_MC"/>
    <x v="0"/>
    <x v="1"/>
    <s v="Q1"/>
    <d v="2016-02-16T00:00:00"/>
    <d v="2016-02-29T00:00:00"/>
    <n v="0"/>
    <x v="0"/>
    <x v="0"/>
    <s v="GSK0216_Panaheat_Preroll_MC"/>
    <s v="Completed"/>
    <s v="Bond Digital"/>
    <s v="RON"/>
    <s v="Xaxis Tv"/>
    <s v="cpv"/>
    <s v="Pre/Mid/Post Rolls RON"/>
    <s v="Online Video"/>
    <n v="0.01"/>
    <n v="3.3000000000000002E-2"/>
    <n v="30000"/>
    <n v="30017"/>
    <n v="0"/>
    <n v="30000"/>
    <m/>
    <n v="0"/>
    <e v="#DIV/0!"/>
    <n v="300"/>
    <n v="300"/>
    <n v="0"/>
    <n v="990"/>
    <n v="990"/>
    <n v="0"/>
    <n v="0"/>
    <n v="690"/>
    <n v="0.69696969696969702"/>
  </r>
  <r>
    <s v="GSK0216_Panaheat_Acunn_Preroll_MC"/>
    <x v="0"/>
    <x v="1"/>
    <s v="Q1"/>
    <d v="2016-02-16T00:00:00"/>
    <d v="2016-02-29T00:00:00"/>
    <n v="0"/>
    <x v="0"/>
    <x v="0"/>
    <s v="GSK0216_Panaheat_Preroll_MC"/>
    <s v="Completed"/>
    <s v="Acunn"/>
    <s v="RON"/>
    <s v="Xaxis Tv"/>
    <s v="cpv"/>
    <s v="Pre/Mid/Post Rolls RON"/>
    <s v="Online Video"/>
    <n v="0.01"/>
    <n v="3.3000000000000002E-2"/>
    <n v="50000"/>
    <n v="50425"/>
    <n v="0"/>
    <n v="50000"/>
    <n v="3927"/>
    <n v="7.7878036688150715E-2"/>
    <n v="0.26101349630761395"/>
    <n v="500"/>
    <n v="0"/>
    <n v="-500"/>
    <n v="1650"/>
    <n v="1025"/>
    <n v="-625"/>
    <n v="0"/>
    <n v="1025"/>
    <n v="1"/>
  </r>
  <r>
    <s v="GSK0216_Panaheat_Midyo_Preroll_MC"/>
    <x v="0"/>
    <x v="1"/>
    <s v="Q1"/>
    <d v="2016-02-16T00:00:00"/>
    <d v="2016-02-29T00:00:00"/>
    <n v="0"/>
    <x v="0"/>
    <x v="0"/>
    <s v="GSK0216_Panaheat_Preroll_MC"/>
    <s v="Completed"/>
    <s v="Midyo"/>
    <s v="RON"/>
    <s v="Xaxis Tv"/>
    <s v="cpv"/>
    <s v="Pre/Mid/Post Rolls RON"/>
    <s v="Online Video"/>
    <n v="5.0000000000000001E-3"/>
    <n v="3.3000000000000002E-2"/>
    <n v="45000"/>
    <n v="46047"/>
    <n v="0"/>
    <n v="45000"/>
    <n v="510"/>
    <n v="1.1075640106847352E-2"/>
    <n v="2.9117647058823528"/>
    <n v="225"/>
    <n v="225"/>
    <n v="0"/>
    <n v="1485"/>
    <n v="1485"/>
    <n v="0"/>
    <n v="0"/>
    <n v="1260"/>
    <n v="0.84848484848484851"/>
  </r>
  <r>
    <s v="Bayer0216_Bepanthol_Digitalm_interest_MC"/>
    <x v="0"/>
    <x v="1"/>
    <s v="Q1"/>
    <d v="2016-02-16T00:00:00"/>
    <d v="2016-02-26T00:00:00"/>
    <n v="0"/>
    <x v="0"/>
    <x v="0"/>
    <s v="Bayer0216_Bepanthol_interest_MC"/>
    <s v="Completed"/>
    <s v="Digitalm"/>
    <s v="RON"/>
    <s v="Xaxis Display Plus"/>
    <s v="cpm"/>
    <s v="Selected Sites"/>
    <s v="Ad Bundles"/>
    <n v="0.2"/>
    <n v="1"/>
    <n v="2000000"/>
    <n v="2024536"/>
    <n v="0"/>
    <n v="2000000"/>
    <n v="296"/>
    <n v="1.4620634061335535E-4"/>
    <n v="3.4087837837837838"/>
    <n v="400"/>
    <n v="400"/>
    <n v="0"/>
    <n v="2000"/>
    <n v="1009"/>
    <n v="-991"/>
    <n v="0"/>
    <n v="609"/>
    <n v="0.60356788899900893"/>
  </r>
  <r>
    <s v="Bayer0216_Bepanthol_Bond_interest_MC"/>
    <x v="0"/>
    <x v="1"/>
    <s v="Q1"/>
    <d v="2016-02-16T00:00:00"/>
    <d v="2016-02-26T00:00:00"/>
    <n v="0"/>
    <x v="0"/>
    <x v="0"/>
    <s v="Bayer0216_Bepanthol_interest_MC"/>
    <s v="Completed"/>
    <s v="Bond Digital"/>
    <s v="RON"/>
    <s v="Xaxis Display Plus"/>
    <s v="cpm"/>
    <s v="Selected Sites"/>
    <s v="Ad Bundles"/>
    <n v="0.5"/>
    <n v="1"/>
    <n v="1500000"/>
    <n v="1266316"/>
    <n v="233684"/>
    <n v="1266316"/>
    <m/>
    <n v="0"/>
    <e v="#DIV/0!"/>
    <n v="750"/>
    <n v="633.15800000000002"/>
    <n v="-116.84199999999998"/>
    <n v="1500"/>
    <n v="1000"/>
    <n v="-500"/>
    <n v="0"/>
    <n v="366.84199999999998"/>
    <n v="0.366842"/>
  </r>
  <r>
    <s v="Bayer0216_Bepanthol_Nokta_interest_MC"/>
    <x v="0"/>
    <x v="1"/>
    <s v="Q1"/>
    <d v="2016-02-16T00:00:00"/>
    <d v="2016-02-26T00:00:00"/>
    <n v="0"/>
    <x v="0"/>
    <x v="0"/>
    <s v="Bayer0216_Bepanthol_interest_MC"/>
    <s v="Completed"/>
    <s v="Nokta"/>
    <s v="RON"/>
    <s v="Xaxis Display Plus"/>
    <s v="cpm"/>
    <s v="Selected Sites"/>
    <s v="Ad Bundles"/>
    <n v="0.1"/>
    <n v="1"/>
    <n v="500000"/>
    <n v="500634"/>
    <n v="0"/>
    <n v="500000"/>
    <m/>
    <n v="0"/>
    <e v="#DIV/0!"/>
    <n v="50"/>
    <n v="50"/>
    <n v="0"/>
    <n v="500"/>
    <n v="500.63400000000001"/>
    <n v="0.63400000000001455"/>
    <n v="0"/>
    <n v="450.63400000000001"/>
    <n v="0.90012663942121396"/>
  </r>
  <r>
    <s v="Bayer0216_Bepanthol_Medyanet_interest_MC"/>
    <x v="0"/>
    <x v="1"/>
    <s v="Q1"/>
    <d v="2016-02-16T00:00:00"/>
    <d v="2016-02-26T00:00:00"/>
    <n v="0"/>
    <x v="0"/>
    <x v="0"/>
    <s v="Bayer0216_Bepanthol_interest_MC"/>
    <s v="Completed"/>
    <s v="Medyanet"/>
    <s v="RON"/>
    <s v="Xaxis Display Plus"/>
    <s v="cpm"/>
    <s v="Selected Sites"/>
    <s v="Ad Bundles"/>
    <n v="0.1"/>
    <n v="1"/>
    <n v="2000000"/>
    <n v="2001113"/>
    <n v="0"/>
    <n v="2000000"/>
    <m/>
    <n v="0"/>
    <e v="#DIV/0!"/>
    <n v="200"/>
    <n v="200"/>
    <n v="0"/>
    <n v="2000"/>
    <n v="1750"/>
    <n v="-250"/>
    <n v="0"/>
    <n v="1550"/>
    <n v="0.88571428571428568"/>
  </r>
  <r>
    <s v="Lav0216_Digitalm_Preroll_MX"/>
    <x v="0"/>
    <x v="1"/>
    <s v="Q1"/>
    <d v="2016-02-16T00:00:00"/>
    <d v="2016-02-29T00:00:00"/>
    <n v="0"/>
    <x v="3"/>
    <x v="16"/>
    <s v="Lav0216_Preroll_MX"/>
    <s v="Completed"/>
    <s v="Digitalm"/>
    <s v="RON"/>
    <s v="Xaxis Tv"/>
    <s v="cpv"/>
    <s v="Pre/Mid/Post Rolls RON"/>
    <s v="Online Video"/>
    <n v="6.0000000000000001E-3"/>
    <n v="3.3000000000000002E-2"/>
    <n v="30000"/>
    <n v="30055"/>
    <n v="0"/>
    <n v="30000"/>
    <n v="883"/>
    <n v="2.9379470969888539E-2"/>
    <n v="0.78708946772366928"/>
    <n v="180"/>
    <n v="180"/>
    <n v="0"/>
    <n v="990"/>
    <n v="695"/>
    <n v="-295"/>
    <n v="0"/>
    <n v="515"/>
    <n v="0.74100719424460426"/>
  </r>
  <r>
    <s v="Lav0216_Acunn_Preroll_MX"/>
    <x v="0"/>
    <x v="1"/>
    <s v="Q1"/>
    <d v="2016-02-16T00:00:00"/>
    <d v="2016-02-29T00:00:00"/>
    <n v="0"/>
    <x v="3"/>
    <x v="16"/>
    <s v="Lav0216_Preroll_MX"/>
    <s v="Completed"/>
    <s v="Acunn"/>
    <s v="RON"/>
    <s v="Xaxis Tv"/>
    <s v="cpv"/>
    <s v="Pre/Mid/Post Rolls RON"/>
    <s v="Online Video"/>
    <n v="0.01"/>
    <n v="3.3000000000000002E-2"/>
    <n v="50000"/>
    <n v="50589"/>
    <n v="0"/>
    <n v="50000"/>
    <n v="2602"/>
    <n v="5.1434106228626778E-2"/>
    <n v="0.63412759415833975"/>
    <n v="500"/>
    <n v="0"/>
    <n v="-500"/>
    <n v="1650"/>
    <n v="1650"/>
    <n v="0"/>
    <n v="0"/>
    <n v="1650"/>
    <n v="1"/>
  </r>
  <r>
    <s v="Lav0216_Nokta_Preroll_MX"/>
    <x v="0"/>
    <x v="1"/>
    <s v="Q1"/>
    <d v="2016-02-16T00:00:00"/>
    <d v="2016-02-29T00:00:00"/>
    <n v="0"/>
    <x v="3"/>
    <x v="16"/>
    <s v="Lav0216_Preroll_MX"/>
    <s v="Completed"/>
    <s v="Nokta"/>
    <s v="RON"/>
    <s v="Xaxis Tv"/>
    <s v="cpv"/>
    <s v="Pre/Mid/Post Rolls RON"/>
    <s v="Online Video"/>
    <n v="1.2E-2"/>
    <n v="3.3000000000000002E-2"/>
    <n v="35000"/>
    <n v="35136"/>
    <n v="0"/>
    <n v="35000"/>
    <n v="2161"/>
    <n v="6.1503870673952639E-2"/>
    <n v="0.53447478019435446"/>
    <n v="420"/>
    <n v="420"/>
    <n v="0"/>
    <n v="1155"/>
    <n v="1155"/>
    <n v="0"/>
    <n v="0"/>
    <n v="735"/>
    <n v="0.63636363636363635"/>
  </r>
  <r>
    <s v="IKEA_Mutfak_Acunn_interstitial_MEC"/>
    <x v="0"/>
    <x v="1"/>
    <s v="Q1"/>
    <d v="2016-02-16T00:00:00"/>
    <d v="2016-02-29T00:00:00"/>
    <n v="0"/>
    <x v="1"/>
    <x v="1"/>
    <s v="IKEA_Mutfak_inetrsitital_MEC"/>
    <s v="Completed"/>
    <s v="Acunn"/>
    <s v="RON"/>
    <s v="Xaxis Rich Media"/>
    <s v="cpm"/>
    <s v="Interstitial"/>
    <s v="Interstitial"/>
    <n v="1.5"/>
    <n v="4.25"/>
    <n v="1000000"/>
    <n v="1004096"/>
    <n v="0"/>
    <n v="1000000"/>
    <n v="9725"/>
    <n v="9.6853288928548664E-3"/>
    <n v="0.43701799485861181"/>
    <n v="1500"/>
    <n v="0"/>
    <n v="-1500"/>
    <n v="4250"/>
    <n v="4250"/>
    <n v="0"/>
    <n v="0"/>
    <n v="4250"/>
    <n v="1"/>
  </r>
  <r>
    <s v="IKEA_Mutfak_Digitalm_interstitial_MEC"/>
    <x v="0"/>
    <x v="1"/>
    <s v="Q1"/>
    <d v="2016-02-16T00:00:00"/>
    <d v="2016-02-29T00:00:00"/>
    <n v="0"/>
    <x v="1"/>
    <x v="1"/>
    <s v="IKEA_Mutfak_inetrsitital_MEC"/>
    <s v="Completed"/>
    <s v="Digitalm"/>
    <s v="RON"/>
    <s v="Xaxis Rich Media"/>
    <s v="cpm"/>
    <s v="Interstitial"/>
    <s v="Interstitial"/>
    <n v="2.5"/>
    <n v="4.25"/>
    <n v="500000"/>
    <n v="3039261"/>
    <n v="0"/>
    <n v="500000"/>
    <n v="52914"/>
    <n v="1.7410153323455933E-2"/>
    <n v="8.7009109120459616E-2"/>
    <n v="1250"/>
    <n v="1250"/>
    <n v="0"/>
    <n v="2125"/>
    <n v="4604"/>
    <n v="2479"/>
    <n v="0"/>
    <n v="3354"/>
    <n v="0.7284969591659427"/>
  </r>
  <r>
    <s v="IKEA_Mutfak_Digitalm_interstitial_MEC"/>
    <x v="0"/>
    <x v="1"/>
    <s v="Q1"/>
    <d v="2016-02-16T00:00:00"/>
    <d v="2016-02-29T00:00:00"/>
    <n v="0"/>
    <x v="1"/>
    <x v="1"/>
    <s v="IKEA_Mutfak_inetrsitital_MEC"/>
    <s v="Completed"/>
    <s v="Clickvol"/>
    <s v="RON"/>
    <s v="Xaxis Rich Media"/>
    <s v="cpc"/>
    <s v="Interstitial"/>
    <s v="Interstitial"/>
    <n v="0.2"/>
    <n v="4.25"/>
    <n v="5000"/>
    <n v="5002"/>
    <n v="0"/>
    <n v="5000"/>
    <m/>
    <n v="0"/>
    <e v="#DIV/0!"/>
    <n v="1"/>
    <n v="1000"/>
    <n v="999"/>
    <n v="21.25"/>
    <n v="21.25"/>
    <n v="0"/>
    <n v="0"/>
    <n v="-978.75"/>
    <n v="-46.058823529411768"/>
  </r>
  <r>
    <s v="IKEA_Mutfak_Medyanetinterstitial_MEC"/>
    <x v="0"/>
    <x v="1"/>
    <s v="Q1"/>
    <d v="2016-02-16T00:00:00"/>
    <d v="2016-02-29T00:00:00"/>
    <n v="0"/>
    <x v="1"/>
    <x v="1"/>
    <s v="IKEA_Mutfak_inetrsitital_MEC"/>
    <s v="Completed"/>
    <s v="Medyanet"/>
    <s v="RON"/>
    <s v="Xaxis Rich Media"/>
    <s v="cpm"/>
    <s v="Interstitial"/>
    <s v="Interstitial"/>
    <n v="0.5"/>
    <n v="4.25"/>
    <n v="250000"/>
    <n v="250910"/>
    <n v="0"/>
    <n v="250000"/>
    <n v="2721"/>
    <n v="1.0844525925630705E-2"/>
    <n v="2.2050716648291071"/>
    <n v="125"/>
    <n v="125"/>
    <n v="0"/>
    <n v="1062.5"/>
    <n v="6000"/>
    <n v="4937.5"/>
    <n v="0"/>
    <n v="5875"/>
    <n v="0.97916666666666663"/>
  </r>
  <r>
    <s v="Vestel0216_Camasır_Makinası_Medyanet_İnterest_MC"/>
    <x v="0"/>
    <x v="1"/>
    <s v="Q1"/>
    <d v="2016-02-17T00:00:00"/>
    <d v="2016-02-25T00:00:00"/>
    <n v="0"/>
    <x v="0"/>
    <x v="19"/>
    <s v="Vestel0216_Camasır_Makinası_İnterest_MC"/>
    <s v="Completed"/>
    <s v="Medyanet"/>
    <s v="RON"/>
    <s v="Xaxis Display Plus"/>
    <s v="cpm"/>
    <s v="Selected Sites"/>
    <s v="Ad Bundles"/>
    <n v="0.1"/>
    <n v="1"/>
    <n v="2500000"/>
    <n v="2509476"/>
    <n v="0"/>
    <n v="2500000"/>
    <m/>
    <n v="0"/>
    <e v="#DIV/0!"/>
    <n v="250"/>
    <n v="250"/>
    <n v="0"/>
    <n v="2500"/>
    <n v="2500"/>
    <n v="0"/>
    <n v="0"/>
    <n v="2250"/>
    <n v="0.9"/>
  </r>
  <r>
    <s v="Vestel0216_Camasır_Makinası_Digitalm_İnterest_MC"/>
    <x v="0"/>
    <x v="1"/>
    <s v="Q1"/>
    <d v="2016-02-17T00:00:00"/>
    <d v="2016-02-25T00:00:00"/>
    <n v="0"/>
    <x v="0"/>
    <x v="19"/>
    <s v="Vestel0216_Camasır_Makinası_İnterest_MC"/>
    <s v="Completed"/>
    <s v="Digitalm"/>
    <s v="RON"/>
    <s v="Xaxis Display Plus"/>
    <s v="cpm"/>
    <s v="Selected Sites"/>
    <s v="Ad Bundles"/>
    <n v="0.2"/>
    <n v="1"/>
    <n v="2500000"/>
    <n v="2504663"/>
    <n v="0"/>
    <n v="2500000"/>
    <n v="832"/>
    <n v="3.3218041708605109E-4"/>
    <n v="3.0048076923076925"/>
    <n v="500"/>
    <n v="500"/>
    <n v="0"/>
    <n v="2500"/>
    <n v="2500"/>
    <n v="0"/>
    <n v="0"/>
    <n v="2000"/>
    <n v="0.8"/>
  </r>
  <r>
    <s v="Vestel0216_Camasır_Makinası_Memuruz_İnterest_MC"/>
    <x v="0"/>
    <x v="1"/>
    <s v="Q1"/>
    <d v="2016-02-17T00:00:00"/>
    <d v="2016-02-25T00:00:00"/>
    <n v="0"/>
    <x v="0"/>
    <x v="19"/>
    <s v="Vestel0216_Camasır_Makinası_İnterest_MC"/>
    <s v="Completed"/>
    <s v="Memuruz"/>
    <s v="RON"/>
    <s v="Xaxis Display Plus"/>
    <s v="cpm"/>
    <s v="Selected Sites"/>
    <s v="Ad Bundles"/>
    <n v="0.25"/>
    <n v="1"/>
    <n v="1000000"/>
    <n v="1077053"/>
    <n v="0"/>
    <n v="1000000"/>
    <m/>
    <n v="0"/>
    <e v="#DIV/0!"/>
    <n v="250"/>
    <n v="250"/>
    <n v="0"/>
    <n v="1000"/>
    <n v="750"/>
    <n v="-250"/>
    <n v="0"/>
    <n v="500"/>
    <n v="0.66666666666666663"/>
  </r>
  <r>
    <s v="Vestel0216_Camasır_Makinası_Popmarker_İnterest_MC"/>
    <x v="0"/>
    <x v="1"/>
    <s v="Q1"/>
    <d v="2016-02-17T00:00:00"/>
    <d v="2016-02-25T00:00:00"/>
    <n v="0"/>
    <x v="0"/>
    <x v="19"/>
    <s v="Vestel0216_Camasır_Makinası_İnterest_MC"/>
    <s v="Completed"/>
    <s v="Popmarker"/>
    <s v="RON"/>
    <s v="Xaxis Display Plus"/>
    <s v="cpm"/>
    <s v="Selected Sites"/>
    <s v="Ad Bundles"/>
    <n v="1"/>
    <n v="1"/>
    <n v="1000000"/>
    <n v="1001336"/>
    <n v="0"/>
    <n v="1000000"/>
    <m/>
    <n v="0"/>
    <e v="#DIV/0!"/>
    <n v="1000"/>
    <n v="1000"/>
    <n v="0"/>
    <n v="1000"/>
    <n v="1000"/>
    <n v="0"/>
    <n v="0"/>
    <n v="0"/>
    <n v="0"/>
  </r>
  <r>
    <s v="Vestel0216_Camasır_Makinası_Nokta_İnterest_MC"/>
    <x v="0"/>
    <x v="1"/>
    <s v="Q1"/>
    <d v="2016-02-17T00:00:00"/>
    <d v="2016-02-25T00:00:00"/>
    <n v="0"/>
    <x v="0"/>
    <x v="19"/>
    <s v="Vestel0216_Camasır_Makinası_İnterest_MC"/>
    <s v="Completed"/>
    <s v="Nokta"/>
    <s v="RON"/>
    <s v="Xaxis Display Plus"/>
    <s v="cpm"/>
    <s v="Selected Sites"/>
    <s v="Ad Bundles"/>
    <n v="0.1"/>
    <n v="1"/>
    <n v="500000"/>
    <n v="500668"/>
    <n v="0"/>
    <n v="500000"/>
    <m/>
    <n v="0"/>
    <e v="#DIV/0!"/>
    <n v="50"/>
    <n v="50"/>
    <n v="0"/>
    <n v="500"/>
    <n v="500"/>
    <n v="0"/>
    <n v="0"/>
    <n v="450"/>
    <n v="0.9"/>
  </r>
  <r>
    <s v="ZorluElektrik0216_THY_Shop_Miles_Medyanet_interstitial_MC"/>
    <x v="0"/>
    <x v="1"/>
    <s v="Q1"/>
    <d v="2016-02-12T00:00:00"/>
    <d v="2016-02-29T00:00:00"/>
    <n v="0"/>
    <x v="0"/>
    <x v="32"/>
    <s v="ZorluElektrik0216_THY_Shop_Miles_interstitial_MC"/>
    <s v="Completed"/>
    <s v="Medyanet"/>
    <s v="RON"/>
    <s v="Xaxis Rich Media"/>
    <s v="cpm"/>
    <s v="Interstitial"/>
    <s v="Interstitial"/>
    <n v="0.5"/>
    <n v="4.25"/>
    <n v="275000"/>
    <n v="276596"/>
    <n v="0"/>
    <n v="275000"/>
    <n v="1986"/>
    <n v="7.1801472183256445E-3"/>
    <n v="0.58849446122860016"/>
    <n v="137.5"/>
    <n v="137.5"/>
    <n v="0"/>
    <n v="1168.75"/>
    <n v="1168.75"/>
    <n v="0"/>
    <n v="0"/>
    <n v="1031.25"/>
    <n v="0.88235294117647056"/>
  </r>
  <r>
    <s v="Bimeks0216_Binlerce_urune_Kdv_Kadar_Bi_Para_Acunn_interstitial_MEC"/>
    <x v="0"/>
    <x v="1"/>
    <s v="Q1"/>
    <d v="2016-02-18T00:00:00"/>
    <d v="2016-02-23T00:00:00"/>
    <n v="0"/>
    <x v="1"/>
    <x v="10"/>
    <s v="Bimeks0216_Binlerce_urune_Kdv_Kadar_Bi_Para_interstitial_MEC"/>
    <s v="Completed"/>
    <s v="Acunn"/>
    <s v="RON"/>
    <s v="Xaxis Rich Media"/>
    <s v="cpm"/>
    <s v="Interstitial"/>
    <s v="Interstitial"/>
    <n v="1.5"/>
    <n v="4.5"/>
    <n v="500000"/>
    <n v="501669"/>
    <n v="0"/>
    <n v="500000"/>
    <n v="5095"/>
    <n v="1.0156098941732496E-2"/>
    <n v="0.44160942100098133"/>
    <n v="750"/>
    <n v="0"/>
    <n v="-750"/>
    <n v="2250"/>
    <n v="2250"/>
    <n v="0"/>
    <n v="0"/>
    <n v="2250"/>
    <n v="1"/>
  </r>
  <r>
    <s v="Bimeks0216_Binlerce_urune_Kdv_Kadar_Bi_Para_DeskFive_interstitial_MEC"/>
    <x v="0"/>
    <x v="1"/>
    <s v="Q1"/>
    <d v="2016-02-18T00:00:00"/>
    <d v="2016-02-23T00:00:00"/>
    <n v="0"/>
    <x v="1"/>
    <x v="10"/>
    <s v="Bimeks0216_Binlerce_urune_Kdv_Kadar_Bi_Para_interstitial_MEC"/>
    <s v="Completed"/>
    <s v="Desk Five"/>
    <s v="RON"/>
    <s v="Xaxis Rich Media"/>
    <s v="cpm"/>
    <s v="Interstitial"/>
    <s v="Interstitial"/>
    <n v="2.5"/>
    <n v="4.5"/>
    <n v="250000"/>
    <n v="265781"/>
    <n v="0"/>
    <n v="250000"/>
    <n v="9301"/>
    <n v="3.4994977067585718E-2"/>
    <n v="0.12633050209654875"/>
    <n v="625"/>
    <n v="625"/>
    <n v="0"/>
    <n v="1125"/>
    <n v="1175"/>
    <n v="50"/>
    <n v="0"/>
    <n v="550"/>
    <n v="0.46808510638297873"/>
  </r>
  <r>
    <s v="Bimeks0216_Binlerce_urune_Kdv_Kadar_Bi_Para_Bond_interstitial_MEC"/>
    <x v="0"/>
    <x v="1"/>
    <s v="Q1"/>
    <d v="2016-02-18T00:00:00"/>
    <d v="2016-02-23T00:00:00"/>
    <n v="0"/>
    <x v="1"/>
    <x v="10"/>
    <s v="Bimeks0216_Binlerce_urune_Kdv_Kadar_Bi_Para_interstitial_MEC"/>
    <s v="Completed"/>
    <s v="Bond Digital"/>
    <s v="RON"/>
    <s v="Xaxis Rich Media"/>
    <s v="cpm"/>
    <s v="Interstitial"/>
    <s v="Interstitial"/>
    <n v="2.25"/>
    <n v="4.5"/>
    <n v="350000"/>
    <n v="352356"/>
    <n v="0"/>
    <n v="350000"/>
    <n v="7771"/>
    <n v="2.2054399527750342E-2"/>
    <n v="0.20267661819585639"/>
    <n v="787.5"/>
    <n v="787.5"/>
    <n v="0"/>
    <n v="1575"/>
    <n v="1575"/>
    <n v="0"/>
    <n v="0"/>
    <n v="787.5"/>
    <n v="0.5"/>
  </r>
  <r>
    <s v="Tadim0216_Fistik_Ailesi_Nokta_Preroll_MEC"/>
    <x v="0"/>
    <x v="1"/>
    <s v="Q1"/>
    <d v="2016-02-19T00:00:00"/>
    <d v="2016-02-29T00:00:00"/>
    <n v="0"/>
    <x v="1"/>
    <x v="33"/>
    <s v="Tadim0216_Fistik_Ailesi_Preroll_MEC"/>
    <s v="Completed"/>
    <s v="Nokta"/>
    <s v="RON"/>
    <s v="Xaxis Tv"/>
    <s v="cpv"/>
    <s v="Pre/Mid/Post Rolls RON"/>
    <s v="Online Video"/>
    <n v="1.2E-2"/>
    <n v="3.5000000000000003E-2"/>
    <n v="50000"/>
    <n v="0"/>
    <n v="50000"/>
    <n v="0"/>
    <m/>
    <e v="#DIV/0!"/>
    <e v="#DIV/0!"/>
    <n v="600"/>
    <n v="0"/>
    <n v="-600"/>
    <n v="1750.0000000000002"/>
    <n v="0"/>
    <n v="-1750.0000000000002"/>
    <n v="0"/>
    <n v="0"/>
    <e v="#DIV/0!"/>
  </r>
  <r>
    <s v="Tadim0216_Fistik_Ailesi_Digitalm_Preroll_MEC"/>
    <x v="0"/>
    <x v="1"/>
    <s v="Q1"/>
    <d v="2016-02-19T00:00:00"/>
    <d v="2016-02-29T00:00:00"/>
    <n v="0"/>
    <x v="1"/>
    <x v="33"/>
    <s v="Tadim0216_Fistik_Ailesi_Preroll_MEC"/>
    <s v="Completed"/>
    <s v="Digitalm"/>
    <s v="RON"/>
    <s v="Xaxis Tv"/>
    <s v="cpv"/>
    <s v="Pre/Mid/Post Rolls RON"/>
    <s v="Online Video"/>
    <n v="6.0000000000000001E-3"/>
    <n v="3.5000000000000003E-2"/>
    <n v="50000"/>
    <n v="55111"/>
    <n v="0"/>
    <n v="50000"/>
    <n v="2170"/>
    <n v="3.9375079385240694E-2"/>
    <n v="0.88888709677419364"/>
    <n v="300"/>
    <n v="300"/>
    <n v="0"/>
    <n v="1750.0000000000002"/>
    <n v="1928.8850000000002"/>
    <n v="178.88499999999999"/>
    <n v="0"/>
    <n v="1628.8850000000002"/>
    <n v="0.8444697325138617"/>
  </r>
  <r>
    <s v="Tadim0216_Fistik_Ailesi_Acunn_Preroll_MEC"/>
    <x v="0"/>
    <x v="1"/>
    <s v="Q1"/>
    <d v="2016-02-19T00:00:00"/>
    <d v="2016-02-29T00:00:00"/>
    <n v="0"/>
    <x v="1"/>
    <x v="33"/>
    <s v="Tadim0216_Fistik_Ailesi_Preroll_MEC"/>
    <s v="Completed"/>
    <s v="Acunn"/>
    <s v="RON"/>
    <s v="Xaxis Tv"/>
    <s v="cpv"/>
    <s v="Pre/Mid/Post Rolls RON"/>
    <s v="Online Video"/>
    <n v="0.01"/>
    <n v="3.5000000000000003E-2"/>
    <n v="70000"/>
    <n v="70522"/>
    <n v="0"/>
    <n v="70000"/>
    <n v="9120"/>
    <n v="0.12932134653016081"/>
    <n v="0.27064364035087723"/>
    <n v="700"/>
    <n v="0"/>
    <n v="-700"/>
    <n v="2450.0000000000005"/>
    <n v="2468.2700000000004"/>
    <n v="18.269999999999982"/>
    <n v="0"/>
    <n v="2468.2700000000004"/>
    <n v="1"/>
  </r>
  <r>
    <s v="Avon0216_Matte_LS_Clipkit_SYNC_MX"/>
    <x v="0"/>
    <x v="1"/>
    <s v="Q1"/>
    <d v="2016-02-19T00:00:00"/>
    <d v="2016-02-29T00:00:00"/>
    <n v="0"/>
    <x v="3"/>
    <x v="34"/>
    <s v="Avon0216_Matte_LS_SYNC_MX"/>
    <s v="Completed"/>
    <s v="Clipkit"/>
    <s v="RON"/>
    <s v="Xaxis SYNC"/>
    <s v="cpv"/>
    <s v="Pre/Mid/Post Rolls RON"/>
    <s v="Online Video"/>
    <n v="3.5000000000000003E-2"/>
    <n v="0.06"/>
    <n v="67000"/>
    <n v="67692"/>
    <n v="0"/>
    <n v="67000"/>
    <n v="5639"/>
    <n v="8.3303787744489752E-2"/>
    <n v="0.72016314949459126"/>
    <n v="2345"/>
    <n v="2345"/>
    <n v="0"/>
    <n v="4020"/>
    <n v="4061"/>
    <n v="41"/>
    <n v="0"/>
    <n v="1716"/>
    <n v="0.42255602068456044"/>
  </r>
  <r>
    <s v="Teknosa0216_Turuncu_indirim_faz2_Bond_interstitial_MC"/>
    <x v="0"/>
    <x v="1"/>
    <s v="Q1"/>
    <d v="2016-02-19T00:00:00"/>
    <d v="2016-02-22T00:00:00"/>
    <n v="0"/>
    <x v="0"/>
    <x v="6"/>
    <s v="Teknosa0216_Turuncu_indirim_faz2_interstitial_MC"/>
    <s v="Completed"/>
    <s v="Bond Digital"/>
    <s v="RON"/>
    <s v="Xaxis Rich Media"/>
    <s v="cpm"/>
    <s v="Interstitial"/>
    <s v="Interstitial"/>
    <n v="2.25"/>
    <n v="4.25"/>
    <n v="250000"/>
    <n v="250830"/>
    <n v="0"/>
    <n v="250000"/>
    <n v="4022"/>
    <n v="1.6034764581589124E-2"/>
    <n v="0.24888115365489807"/>
    <n v="562.5"/>
    <n v="562.5"/>
    <n v="0"/>
    <n v="1062.5"/>
    <n v="1001"/>
    <n v="-61.5"/>
    <n v="0"/>
    <n v="438.5"/>
    <n v="0.43806193806193805"/>
  </r>
  <r>
    <s v="Teknosa0216_Turuncu_indirim_faz2_Acunn_interstitial_MC"/>
    <x v="0"/>
    <x v="1"/>
    <s v="Q1"/>
    <d v="2016-02-19T00:00:00"/>
    <d v="2016-02-22T00:00:00"/>
    <n v="0"/>
    <x v="0"/>
    <x v="6"/>
    <s v="Teknosa0216_Turuncu_indirim_faz2_interstitial_MC"/>
    <s v="Completed"/>
    <s v="Acunn"/>
    <s v="RON"/>
    <s v="Xaxis Rich Media"/>
    <s v="cpm"/>
    <s v="Interstitial"/>
    <s v="Interstitial"/>
    <n v="1.5"/>
    <n v="4.25"/>
    <n v="250000"/>
    <n v="251547"/>
    <n v="0"/>
    <n v="250000"/>
    <n v="2208"/>
    <n v="8.7776836933058239E-3"/>
    <n v="0.48418240489130432"/>
    <n v="375"/>
    <n v="0"/>
    <n v="-375"/>
    <n v="1062.5"/>
    <n v="1069.07475"/>
    <n v="6.5747499999999945"/>
    <n v="0"/>
    <n v="1069.07475"/>
    <n v="1"/>
  </r>
  <r>
    <s v="Teknosa0216_Turuncu_indirim_faz2_Digitalm_interstitial_MC"/>
    <x v="0"/>
    <x v="1"/>
    <s v="Q1"/>
    <d v="2016-02-19T00:00:00"/>
    <d v="2016-02-22T00:00:00"/>
    <n v="0"/>
    <x v="0"/>
    <x v="6"/>
    <s v="Teknosa0216_Turuncu_indirim_faz2_interstitial_MC"/>
    <s v="Completed"/>
    <s v="Digitalm"/>
    <s v="RON"/>
    <s v="Xaxis Rich Media"/>
    <s v="cpm"/>
    <s v="Interstitial"/>
    <s v="Interstitial"/>
    <n v="2.5"/>
    <n v="4.25"/>
    <n v="250000"/>
    <n v="25175"/>
    <n v="224825"/>
    <n v="25175"/>
    <n v="404"/>
    <n v="1.6047666335650447E-2"/>
    <n v="0.26483601485148517"/>
    <n v="625"/>
    <n v="62.9375"/>
    <n v="-562.0625"/>
    <n v="1062.5"/>
    <n v="106.99375000000001"/>
    <n v="-955.50625000000002"/>
    <n v="0"/>
    <n v="44.056250000000006"/>
    <n v="0.41176470588235298"/>
  </r>
  <r>
    <s v="Teknosa0216_Turuncu_indirim_faz2_Medyanet_interstitial_MC"/>
    <x v="0"/>
    <x v="1"/>
    <s v="Q1"/>
    <d v="2016-02-19T00:00:00"/>
    <d v="2016-02-22T00:00:00"/>
    <n v="0"/>
    <x v="0"/>
    <x v="6"/>
    <s v="Teknosa0216_Turuncu_indirim_faz2_interstitial_MC"/>
    <s v="Completed"/>
    <s v="Medyanet"/>
    <s v="RON"/>
    <s v="Xaxis Rich Media"/>
    <s v="cpm"/>
    <s v="Interstitial"/>
    <s v="Interstitial"/>
    <n v="0.5"/>
    <n v="4.25"/>
    <n v="400000"/>
    <n v="385790"/>
    <n v="14210"/>
    <n v="385790"/>
    <n v="5279"/>
    <n v="1.3683610254283418E-2"/>
    <n v="0.31059054745216896"/>
    <n v="200"/>
    <n v="192.89500000000001"/>
    <n v="-7.1049999999999898"/>
    <n v="1700"/>
    <n v="1639.6075000000001"/>
    <n v="-60.392499999999927"/>
    <n v="0"/>
    <n v="1446.7125000000001"/>
    <n v="0.88235294117647056"/>
  </r>
  <r>
    <s v="Lassa0216_Fc_Barcelona_Clipkit_Sync_MC"/>
    <x v="0"/>
    <x v="1"/>
    <s v="Q1"/>
    <d v="2016-02-19T00:00:00"/>
    <d v="2016-02-29T00:00:00"/>
    <n v="0"/>
    <x v="0"/>
    <x v="18"/>
    <s v="Lassa0216_Fc_Barcelona_Sync_MC"/>
    <s v="Completed"/>
    <s v="Clipkit"/>
    <s v="RON"/>
    <s v="Xaxis SYNC"/>
    <s v="cpv"/>
    <s v="Pre/Mid/Post Rolls RON"/>
    <s v="Online Video"/>
    <n v="3.5000000000000003E-2"/>
    <n v="0.06"/>
    <n v="247436"/>
    <n v="247436"/>
    <n v="0"/>
    <n v="247436"/>
    <n v="17314"/>
    <n v="6.9973649751855022E-2"/>
    <n v="0.85746563474644799"/>
    <n v="8660.26"/>
    <n v="8660.26"/>
    <n v="0"/>
    <n v="14846.16"/>
    <n v="14846.16"/>
    <n v="0"/>
    <n v="0"/>
    <n v="6185.9"/>
    <n v="0.41666666666666663"/>
  </r>
  <r>
    <s v="LittleCeasers0216_4Köse_CrepDigital_Expandable_MC"/>
    <x v="0"/>
    <x v="1"/>
    <s v="Q1"/>
    <d v="2016-02-19T00:00:00"/>
    <d v="2016-02-29T00:00:00"/>
    <n v="0"/>
    <x v="0"/>
    <x v="22"/>
    <s v="LittleCeasers0216_4Köse_Expandable_MC"/>
    <s v="Completed"/>
    <s v="Crep Digital"/>
    <s v="RON"/>
    <s v="Xaxis Rich Media"/>
    <s v="cpm"/>
    <s v="Expandable"/>
    <s v="Expandable"/>
    <n v="5"/>
    <n v="9"/>
    <n v="800000"/>
    <n v="2464464"/>
    <n v="0"/>
    <n v="800000"/>
    <n v="4524"/>
    <n v="1.8356932785384571E-3"/>
    <n v="1.5473032714412025"/>
    <n v="4000"/>
    <n v="4000"/>
    <n v="0"/>
    <n v="7200"/>
    <n v="7000"/>
    <n v="-200"/>
    <n v="0"/>
    <n v="3000"/>
    <n v="0.42857142857142855"/>
  </r>
  <r>
    <s v="Vodafone_Fillbox_Wave_Nokta_interest_MS"/>
    <x v="0"/>
    <x v="1"/>
    <s v="Q1"/>
    <d v="2016-02-22T00:00:00"/>
    <d v="2016-02-29T00:00:00"/>
    <n v="0"/>
    <x v="2"/>
    <x v="14"/>
    <s v="Vodafone_Fillbox_Wave_interest_MS"/>
    <s v="Completed"/>
    <s v="Nokta"/>
    <s v="RON"/>
    <s v="Xaxis Display Plus"/>
    <s v="cpm"/>
    <s v="Selected Sites"/>
    <s v="Ad Bundles"/>
    <n v="0.1"/>
    <n v="0.8"/>
    <n v="1000000"/>
    <n v="281585"/>
    <n v="718415"/>
    <n v="281585"/>
    <m/>
    <n v="0"/>
    <e v="#DIV/0!"/>
    <n v="100"/>
    <n v="28.1585"/>
    <n v="-71.841499999999996"/>
    <n v="800"/>
    <n v="225.268"/>
    <n v="-574.73199999999997"/>
    <n v="0"/>
    <n v="197.1095"/>
    <n v="0.875"/>
  </r>
  <r>
    <s v="Vodafone_Fillbox_Wave_Digitalm_interest_MS"/>
    <x v="0"/>
    <x v="1"/>
    <s v="Q1"/>
    <d v="2016-02-22T00:00:00"/>
    <d v="2016-02-29T00:00:00"/>
    <n v="0"/>
    <x v="2"/>
    <x v="14"/>
    <s v="Vodafone_Fillbox_Wave_interest_MS"/>
    <s v="Completed"/>
    <s v="Digitalm"/>
    <s v="RON"/>
    <s v="Xaxis Display Plus"/>
    <s v="cpm"/>
    <s v="Selected Sites"/>
    <s v="Ad Bundles"/>
    <n v="0.2"/>
    <n v="0.8"/>
    <n v="3000000"/>
    <n v="3049423"/>
    <n v="0"/>
    <n v="3000000"/>
    <n v="583"/>
    <n v="1.9118370918039249E-4"/>
    <n v="4.1844569468267583"/>
    <n v="600"/>
    <n v="600"/>
    <n v="0"/>
    <n v="2400"/>
    <n v="2439.5383999999999"/>
    <n v="39.538399999999911"/>
    <n v="0"/>
    <n v="1839.5383999999999"/>
    <n v="0.75405183210069571"/>
  </r>
  <r>
    <s v="Vodafone_Fillbox_Wave_Medyanet_interest_MS"/>
    <x v="0"/>
    <x v="1"/>
    <s v="Q1"/>
    <d v="2016-02-22T00:00:00"/>
    <d v="2016-02-29T00:00:00"/>
    <n v="0"/>
    <x v="2"/>
    <x v="14"/>
    <s v="Vodafone_Fillbox_Wave_interest_MS"/>
    <s v="Completed"/>
    <s v="Medyanet"/>
    <s v="RON"/>
    <s v="Xaxis Display Plus"/>
    <s v="cpm"/>
    <s v="Selected Sites"/>
    <s v="Ad Bundles"/>
    <n v="0.1"/>
    <n v="0.8"/>
    <n v="1000000"/>
    <n v="512470"/>
    <n v="487530"/>
    <n v="512470"/>
    <m/>
    <n v="0"/>
    <e v="#DIV/0!"/>
    <n v="100"/>
    <n v="51.247000000000007"/>
    <n v="-48.752999999999993"/>
    <n v="800"/>
    <n v="409.976"/>
    <n v="-390.024"/>
    <n v="0"/>
    <n v="358.72899999999998"/>
    <n v="0.875"/>
  </r>
  <r>
    <s v="Vodafone_Fillbox_Wave_Medyanet_interstitial_MS"/>
    <x v="0"/>
    <x v="1"/>
    <s v="Q1"/>
    <d v="2016-02-22T00:00:00"/>
    <d v="2016-02-29T00:00:00"/>
    <n v="0"/>
    <x v="2"/>
    <x v="14"/>
    <s v="Vodafone_Fillbox_Wave_interstitial_MS"/>
    <s v="Completed"/>
    <s v="Medyanet"/>
    <s v="RON"/>
    <s v="Xaxis Rich Media"/>
    <s v="cpm"/>
    <s v="Interstitial"/>
    <s v="Interstitial"/>
    <n v="0.5"/>
    <n v="0.8"/>
    <n v="1000000"/>
    <n v="1000957"/>
    <n v="0"/>
    <n v="1000000"/>
    <m/>
    <n v="0"/>
    <e v="#DIV/0!"/>
    <n v="500"/>
    <n v="500"/>
    <n v="0"/>
    <n v="800"/>
    <n v="126"/>
    <n v="-674"/>
    <n v="0"/>
    <n v="-374"/>
    <n v="-2.9682539682539684"/>
  </r>
  <r>
    <s v="Akbank_Axess_Akaryakit_Medyanet_interest_MC"/>
    <x v="0"/>
    <x v="1"/>
    <s v="Q1"/>
    <d v="2016-02-23T00:00:00"/>
    <d v="2016-02-29T00:00:00"/>
    <n v="0"/>
    <x v="0"/>
    <x v="9"/>
    <s v="Akbank_Axess_Akaryakit_interest_MC"/>
    <s v="Completed"/>
    <s v="Medyanet"/>
    <s v="RON"/>
    <s v="Xaxis Display Plus"/>
    <s v="cpm"/>
    <s v="Selected Sites"/>
    <s v="Ad Bundles"/>
    <n v="0.1"/>
    <n v="1"/>
    <n v="2000000"/>
    <n v="2079606"/>
    <n v="0"/>
    <n v="2000000"/>
    <m/>
    <n v="0"/>
    <e v="#DIV/0!"/>
    <n v="200"/>
    <n v="200"/>
    <n v="0"/>
    <n v="2000"/>
    <n v="1000"/>
    <n v="-1000"/>
    <n v="0"/>
    <n v="800"/>
    <n v="0.8"/>
  </r>
  <r>
    <s v="Akbank_Axess_Akaryakit_Digitalm_interest_MC"/>
    <x v="0"/>
    <x v="1"/>
    <s v="Q1"/>
    <d v="2016-02-23T00:00:00"/>
    <d v="2016-02-29T00:00:00"/>
    <n v="0"/>
    <x v="0"/>
    <x v="9"/>
    <s v="Akbank_Axess_Akaryakit_interest_MC"/>
    <s v="Completed"/>
    <s v="Digitalm"/>
    <s v="RON"/>
    <s v="Xaxis Display Plus"/>
    <s v="cpm"/>
    <s v="Selected Sites"/>
    <s v="Ad Bundles"/>
    <n v="0.2"/>
    <n v="1"/>
    <n v="1000000"/>
    <n v="1013120"/>
    <n v="0"/>
    <n v="1000000"/>
    <n v="217"/>
    <n v="2.1418982943777637E-4"/>
    <n v="4.6082949308755756"/>
    <n v="200"/>
    <n v="200"/>
    <n v="0"/>
    <n v="1000"/>
    <n v="1000"/>
    <n v="0"/>
    <n v="0"/>
    <n v="800"/>
    <n v="0.8"/>
  </r>
  <r>
    <s v="Akbank_Axess_Akaryakit_Nokta_interest_MC"/>
    <x v="0"/>
    <x v="1"/>
    <s v="Q1"/>
    <d v="2016-02-23T00:00:00"/>
    <d v="2016-02-29T00:00:00"/>
    <n v="0"/>
    <x v="0"/>
    <x v="9"/>
    <s v="Akbank_Axess_Akaryakit_interest_MC"/>
    <s v="Completed"/>
    <s v="Nokta"/>
    <s v="RON"/>
    <s v="Xaxis Display Plus"/>
    <s v="cpm"/>
    <s v="Selected Sites"/>
    <s v="Ad Bundles"/>
    <n v="0.1"/>
    <n v="1"/>
    <n v="500000"/>
    <n v="511944"/>
    <n v="0"/>
    <n v="500000"/>
    <m/>
    <n v="0"/>
    <e v="#DIV/0!"/>
    <n v="50"/>
    <n v="50"/>
    <n v="0"/>
    <n v="500"/>
    <n v="500"/>
    <n v="0"/>
    <n v="0"/>
    <n v="450"/>
    <n v="0.9"/>
  </r>
  <r>
    <s v="Akbank_Axess_Akaryakit_Matrouge_interest_MC"/>
    <x v="0"/>
    <x v="1"/>
    <s v="Q1"/>
    <d v="2016-02-23T00:00:00"/>
    <d v="2016-02-29T00:00:00"/>
    <n v="0"/>
    <x v="0"/>
    <x v="9"/>
    <s v="Akbank_Axess_Akaryakit_interest_MC"/>
    <s v="Completed"/>
    <s v="Matrouge"/>
    <s v="RON"/>
    <s v="Xaxis Display Plus"/>
    <s v="cpm"/>
    <s v="Selected Sites"/>
    <s v="Ad Bundles"/>
    <n v="0.2"/>
    <n v="1"/>
    <n v="500000"/>
    <n v="1074334"/>
    <n v="0"/>
    <n v="500000"/>
    <m/>
    <n v="0"/>
    <e v="#DIV/0!"/>
    <n v="100"/>
    <n v="100"/>
    <n v="0"/>
    <n v="500"/>
    <n v="500"/>
    <n v="0"/>
    <n v="0"/>
    <n v="400"/>
    <n v="0.8"/>
  </r>
  <r>
    <s v="Vestel0216_Kusursuz_Vestel_Deneyimi_Preroll_Acunn_MC"/>
    <x v="0"/>
    <x v="1"/>
    <s v="Q1"/>
    <d v="2016-02-23T00:00:00"/>
    <d v="2016-02-29T00:00:00"/>
    <n v="0"/>
    <x v="0"/>
    <x v="19"/>
    <s v="Vestel0216_Kusursuz_Vestel_Deneyimi_Preroll_MC"/>
    <s v="Completed"/>
    <s v="Acunn"/>
    <s v="RON"/>
    <s v="Xaxis Tv"/>
    <s v="cpv"/>
    <s v="Pre/Mid/Post Rolls RON"/>
    <s v="Online Video"/>
    <n v="0.01"/>
    <n v="3.3000000000000002E-2"/>
    <n v="50000"/>
    <n v="51125"/>
    <n v="0"/>
    <n v="50000"/>
    <n v="5121"/>
    <n v="0.10016625916870416"/>
    <n v="0.32945225541886353"/>
    <n v="500"/>
    <n v="0"/>
    <n v="-500"/>
    <n v="1650"/>
    <n v="1687.125"/>
    <n v="37.125"/>
    <n v="0"/>
    <n v="1687.125"/>
    <n v="1"/>
  </r>
  <r>
    <s v="Vestel0216_Kusursuz_Vestel_Deneyimi_Preroll_Bond_MC"/>
    <x v="0"/>
    <x v="1"/>
    <s v="Q1"/>
    <d v="2016-02-23T00:00:00"/>
    <d v="2016-02-29T00:00:00"/>
    <n v="0"/>
    <x v="0"/>
    <x v="19"/>
    <s v="Vestel0216_Kusursuz_Vestel_Deneyimi_Preroll_MC"/>
    <s v="Completed"/>
    <s v="Bond Digital"/>
    <s v="RON"/>
    <s v="Xaxis Tv"/>
    <s v="cpv"/>
    <s v="Pre/Mid/Post Rolls RON"/>
    <s v="Online Video"/>
    <n v="0.01"/>
    <n v="3.3000000000000002E-2"/>
    <n v="25000"/>
    <n v="8"/>
    <n v="24992"/>
    <n v="8"/>
    <m/>
    <n v="0"/>
    <e v="#DIV/0!"/>
    <n v="250"/>
    <n v="0.08"/>
    <n v="-249.92"/>
    <n v="825"/>
    <n v="0.26400000000000001"/>
    <n v="-824.73599999999999"/>
    <n v="0"/>
    <n v="0.184"/>
    <n v="0.69696969696969691"/>
  </r>
  <r>
    <s v="Avon0216_Matte_LS_Acunn_interstitial_MX"/>
    <x v="0"/>
    <x v="1"/>
    <s v="Q1"/>
    <d v="2016-02-23T00:00:00"/>
    <d v="2016-02-29T00:00:00"/>
    <n v="0"/>
    <x v="3"/>
    <x v="34"/>
    <s v="Avon0216_Matte_LS_interstitial_MX"/>
    <s v="Completed"/>
    <s v="Acunn"/>
    <s v="RON"/>
    <s v="Xaxis Rich Media"/>
    <s v="cpm"/>
    <s v="Interstitial"/>
    <s v="Interstitial"/>
    <n v="1.5"/>
    <n v="4.25"/>
    <n v="300000"/>
    <n v="301167"/>
    <n v="0"/>
    <n v="300000"/>
    <n v="1933"/>
    <n v="6.4183658900211511E-3"/>
    <n v="0.66216231246766688"/>
    <n v="450"/>
    <n v="0"/>
    <n v="-450"/>
    <n v="1275"/>
    <n v="1279.95975"/>
    <n v="4.9597499999999854"/>
    <n v="0"/>
    <n v="1279.95975"/>
    <n v="1"/>
  </r>
  <r>
    <s v="Avon0216_Matte_LS_Digitalm_interstitial_MX"/>
    <x v="0"/>
    <x v="1"/>
    <s v="Q1"/>
    <d v="2016-02-23T00:00:00"/>
    <d v="2016-02-29T00:00:00"/>
    <n v="0"/>
    <x v="3"/>
    <x v="34"/>
    <s v="Avon0216_Matte_LS_interstitial_MX"/>
    <s v="Completed"/>
    <s v="Digitalm"/>
    <s v="RON"/>
    <s v="Xaxis Rich Media"/>
    <s v="cpm"/>
    <s v="Interstitial"/>
    <s v="Interstitial"/>
    <n v="2.5"/>
    <n v="4.25"/>
    <n v="300000"/>
    <n v="300999"/>
    <n v="0"/>
    <n v="300000"/>
    <n v="2872"/>
    <n v="9.5415599387373377E-3"/>
    <n v="0.44541982938718666"/>
    <n v="750"/>
    <n v="750"/>
    <n v="0"/>
    <n v="1275"/>
    <n v="1279.24575"/>
    <n v="4.2457500000000437"/>
    <n v="0"/>
    <n v="529.24575000000004"/>
    <n v="0.41371702817851852"/>
  </r>
  <r>
    <s v="Avon0216_Matte_LS_Medyanet_interstitial_MX"/>
    <x v="0"/>
    <x v="1"/>
    <s v="Q1"/>
    <d v="2016-02-23T00:00:00"/>
    <d v="2016-02-29T00:00:00"/>
    <n v="0"/>
    <x v="3"/>
    <x v="34"/>
    <s v="Avon0216_Matte_LS_interstitial_MX"/>
    <s v="Completed"/>
    <s v="Medyanet"/>
    <s v="RON"/>
    <s v="Xaxis Rich Media"/>
    <s v="cpm"/>
    <s v="Interstitial"/>
    <s v="Interstitial"/>
    <n v="0.5"/>
    <n v="4.25"/>
    <n v="150000"/>
    <n v="151489"/>
    <n v="0"/>
    <n v="150000"/>
    <n v="1054"/>
    <n v="6.9576008819122181E-3"/>
    <n v="0.61084274193548393"/>
    <n v="75"/>
    <n v="75"/>
    <n v="0"/>
    <n v="637.5"/>
    <n v="643.82825000000003"/>
    <n v="6.3282500000000255"/>
    <n v="0"/>
    <n v="568.82825000000003"/>
    <n v="0.88350930547083018"/>
  </r>
  <r>
    <s v="Avon0216_Matte_LS_Clickvol_interstitial_MX"/>
    <x v="0"/>
    <x v="1"/>
    <s v="Q1"/>
    <d v="2016-02-23T00:00:00"/>
    <d v="2016-02-29T00:00:00"/>
    <n v="0"/>
    <x v="3"/>
    <x v="34"/>
    <s v="Avon0216_Matte_LS_interstitial_MX"/>
    <s v="Completed"/>
    <s v="Clickvol"/>
    <s v="RON"/>
    <s v="Xaxis Rich Media"/>
    <s v="cpc"/>
    <s v="Interstitial"/>
    <s v="Interstitial"/>
    <n v="2.5"/>
    <n v="4.25"/>
    <n v="5000"/>
    <n v="0"/>
    <n v="5000"/>
    <n v="0"/>
    <n v="0"/>
    <e v="#DIV/0!"/>
    <e v="#DIV/0!"/>
    <n v="12.5"/>
    <n v="0"/>
    <n v="-12.5"/>
    <n v="21.25"/>
    <n v="0"/>
    <n v="-21.25"/>
    <n v="0"/>
    <n v="0"/>
    <e v="#DIV/0!"/>
  </r>
  <r>
    <s v="BurganBank0216_Forex_Medyanet_intersitital_MEC"/>
    <x v="0"/>
    <x v="1"/>
    <s v="Q1"/>
    <d v="2016-02-23T00:00:00"/>
    <d v="2016-02-29T00:00:00"/>
    <n v="0"/>
    <x v="1"/>
    <x v="35"/>
    <s v="BurganBank0216_Forex_intersitital_MEC"/>
    <s v="Completed"/>
    <s v="Medyanet"/>
    <s v="RON"/>
    <s v="Xaxis Rich Media"/>
    <s v="cpm"/>
    <s v="Interstitial"/>
    <s v="Interstitial"/>
    <n v="0.5"/>
    <n v="4"/>
    <n v="250000"/>
    <n v="250233"/>
    <n v="0"/>
    <n v="250000"/>
    <n v="1601"/>
    <n v="6.3980370294885163E-3"/>
    <n v="0.59990006246096195"/>
    <n v="125"/>
    <n v="125"/>
    <n v="0"/>
    <n v="1000"/>
    <n v="960.44"/>
    <n v="-39.559999999999945"/>
    <n v="0"/>
    <n v="835.44"/>
    <n v="0.86985131814584982"/>
  </r>
  <r>
    <s v="BurganBank0216_Forex_Adhood_interest_MEC"/>
    <x v="0"/>
    <x v="1"/>
    <s v="Q1"/>
    <d v="2016-02-23T00:00:00"/>
    <d v="2016-02-29T00:00:00"/>
    <n v="0"/>
    <x v="1"/>
    <x v="35"/>
    <s v="BurganBank0216_Forex_interest_MEC"/>
    <s v="Completed"/>
    <s v="Adhood"/>
    <s v="RON"/>
    <s v="Xaxis Display Plus"/>
    <s v="cpm"/>
    <s v="Selected Sites"/>
    <s v="Ad Bundles"/>
    <n v="0.15"/>
    <n v="1.6"/>
    <n v="500000"/>
    <n v="508635"/>
    <n v="0"/>
    <n v="500000"/>
    <m/>
    <n v="0"/>
    <e v="#DIV/0!"/>
    <n v="75"/>
    <n v="75"/>
    <n v="0"/>
    <n v="800"/>
    <n v="800"/>
    <n v="0"/>
    <n v="0"/>
    <n v="725"/>
    <n v="0.90625"/>
  </r>
  <r>
    <s v="BurganBank0216_Forex_Ligatus_interest_MEC"/>
    <x v="0"/>
    <x v="1"/>
    <s v="Q1"/>
    <d v="2016-02-23T00:00:00"/>
    <d v="2016-02-29T00:00:00"/>
    <n v="0"/>
    <x v="1"/>
    <x v="35"/>
    <s v="BurganBank0216_Forex_interest_MEC"/>
    <s v="Completed"/>
    <s v="Ligatus"/>
    <s v="RON"/>
    <s v="Xaxis Display Plus"/>
    <s v="cpc"/>
    <s v="Selected Sites"/>
    <s v="Ad Bundles"/>
    <n v="0.3"/>
    <n v="1.6"/>
    <n v="5000"/>
    <m/>
    <n v="5000"/>
    <n v="0"/>
    <m/>
    <e v="#DIV/0!"/>
    <e v="#DIV/0!"/>
    <n v="1.5"/>
    <n v="0"/>
    <n v="-1.5"/>
    <n v="8"/>
    <n v="123"/>
    <n v="115"/>
    <n v="0"/>
    <n v="123"/>
    <n v="1"/>
  </r>
  <r>
    <s v="BurganBank0216_Forex_Maxad_interest_MEC"/>
    <x v="0"/>
    <x v="1"/>
    <s v="Q1"/>
    <d v="2016-02-23T00:00:00"/>
    <d v="2016-02-29T00:00:00"/>
    <n v="0"/>
    <x v="1"/>
    <x v="35"/>
    <s v="BurganBank0216_Forex_interest_MEC"/>
    <s v="Completed"/>
    <s v="Maxad"/>
    <s v="RON"/>
    <s v="Xaxis Display Plus"/>
    <s v="cpc"/>
    <s v="Selected Sites"/>
    <s v="Ad Bundles"/>
    <m/>
    <n v="1.6"/>
    <n v="5000"/>
    <n v="254"/>
    <n v="4746"/>
    <n v="254"/>
    <m/>
    <n v="0"/>
    <e v="#DIV/0!"/>
    <n v="0"/>
    <n v="0"/>
    <n v="0"/>
    <n v="8"/>
    <n v="123"/>
    <n v="115"/>
    <n v="0"/>
    <n v="123"/>
    <n v="1"/>
  </r>
  <r>
    <s v="BurganBank0216_Forex_Digitalm_interest_MEC"/>
    <x v="0"/>
    <x v="1"/>
    <s v="Q1"/>
    <d v="2016-02-23T00:00:00"/>
    <d v="2016-02-29T00:00:00"/>
    <n v="0"/>
    <x v="1"/>
    <x v="35"/>
    <s v="BurganBank0216_Forex_interest_MEC"/>
    <s v="Completed"/>
    <s v="Digitalm"/>
    <s v="RON"/>
    <s v="Xaxis Display Plus"/>
    <s v="cpm"/>
    <s v="Selected Sites"/>
    <s v="Ad Bundles"/>
    <n v="0.2"/>
    <n v="1.6"/>
    <n v="1000000"/>
    <n v="1027978"/>
    <n v="0"/>
    <n v="1000000"/>
    <n v="109"/>
    <n v="1.060333976018942E-4"/>
    <n v="14.678899082568808"/>
    <n v="200"/>
    <n v="200"/>
    <n v="0"/>
    <n v="1600"/>
    <n v="1600"/>
    <n v="0"/>
    <n v="0"/>
    <n v="1400"/>
    <n v="0.875"/>
  </r>
  <r>
    <s v="BurganBank0216_Forex_Medyanet_interest_MEC"/>
    <x v="0"/>
    <x v="1"/>
    <s v="Q1"/>
    <d v="2016-02-23T00:00:00"/>
    <d v="2016-02-29T00:00:00"/>
    <n v="0"/>
    <x v="1"/>
    <x v="35"/>
    <s v="BurganBank0216_Forex_interest_MEC"/>
    <s v="Completed"/>
    <s v="Medyanet"/>
    <s v="RON"/>
    <s v="Xaxis Display Plus"/>
    <s v="cpm"/>
    <s v="Selected Sites"/>
    <s v="Ad Bundles"/>
    <n v="0.1"/>
    <n v="1.6"/>
    <n v="1000000"/>
    <n v="1117245"/>
    <n v="0"/>
    <n v="1000000"/>
    <m/>
    <n v="0"/>
    <e v="#DIV/0!"/>
    <n v="100"/>
    <n v="100"/>
    <n v="0"/>
    <n v="1600"/>
    <n v="600"/>
    <n v="-1000"/>
    <n v="0"/>
    <n v="500"/>
    <n v="0.83333333333333337"/>
  </r>
  <r>
    <s v="BurganBank0216_Forex_Bond_interest_MEC"/>
    <x v="0"/>
    <x v="1"/>
    <s v="Q1"/>
    <d v="2016-02-23T00:00:00"/>
    <d v="2016-02-29T00:00:00"/>
    <n v="0"/>
    <x v="1"/>
    <x v="35"/>
    <s v="BurganBank0216_Forex_interest_MEC"/>
    <s v="Completed"/>
    <s v="Bond Digital"/>
    <s v="RON"/>
    <s v="Xaxis Display Plus"/>
    <s v="cpm"/>
    <s v="Selected Sites"/>
    <s v="Ad Bundles"/>
    <n v="0.5"/>
    <n v="1.6"/>
    <n v="500000"/>
    <n v="500112"/>
    <n v="0"/>
    <n v="500000"/>
    <m/>
    <n v="0"/>
    <e v="#DIV/0!"/>
    <n v="250"/>
    <n v="250"/>
    <n v="0"/>
    <n v="800"/>
    <n v="359.12"/>
    <n v="-440.88"/>
    <n v="0"/>
    <n v="109.12"/>
    <n v="0.30385386500334149"/>
  </r>
  <r>
    <s v="Akbank0216_Case_Kampus_Digitalm_interest_MC"/>
    <x v="0"/>
    <x v="1"/>
    <s v="Q1"/>
    <d v="2016-02-24T00:00:00"/>
    <d v="2016-02-26T00:00:00"/>
    <n v="0"/>
    <x v="0"/>
    <x v="9"/>
    <s v="Akbank0216_Case_Kampus_interest_MC"/>
    <s v="Completed"/>
    <s v="Digitalm"/>
    <s v="RON"/>
    <s v="Xaxis Display Plus"/>
    <s v="cpm"/>
    <s v="Selected Sites"/>
    <s v="Ad Bundles"/>
    <n v="0.2"/>
    <n v="1"/>
    <n v="1500000"/>
    <n v="1510351"/>
    <n v="0"/>
    <n v="1500000"/>
    <n v="181"/>
    <n v="1.1983969289257928E-4"/>
    <n v="8.3444806629834254"/>
    <n v="300"/>
    <n v="300"/>
    <n v="0"/>
    <n v="1500"/>
    <n v="1510.3510000000001"/>
    <n v="10.351000000000113"/>
    <n v="0"/>
    <n v="1210.3510000000001"/>
    <n v="0.80137067476368073"/>
  </r>
  <r>
    <s v="Akbank0216_Kase_kampus_Medyanet_interest_MC"/>
    <x v="0"/>
    <x v="1"/>
    <s v="Q1"/>
    <d v="2016-02-24T00:00:00"/>
    <d v="2016-02-26T00:00:00"/>
    <n v="0"/>
    <x v="0"/>
    <x v="9"/>
    <s v="Akbank0216_Case_Kampus_interest_MC"/>
    <s v="Completed"/>
    <s v="Medyanet"/>
    <s v="RON"/>
    <s v="Xaxis Display Plus"/>
    <s v="cpm"/>
    <s v="Selected Sites"/>
    <s v="Ad Bundles"/>
    <n v="0.1"/>
    <n v="1"/>
    <n v="1500000"/>
    <n v="1561537"/>
    <n v="0"/>
    <n v="1500000"/>
    <m/>
    <n v="0"/>
    <e v="#DIV/0!"/>
    <n v="150"/>
    <n v="150"/>
    <n v="0"/>
    <n v="1500"/>
    <n v="1561.537"/>
    <n v="61.537000000000035"/>
    <n v="0"/>
    <n v="1411.537"/>
    <n v="0.90394079679187878"/>
  </r>
  <r>
    <s v="Akbank0216_Kase_kampus_Bond_interest_MC"/>
    <x v="0"/>
    <x v="1"/>
    <s v="Q1"/>
    <d v="2016-02-24T00:00:00"/>
    <d v="2016-02-26T00:00:00"/>
    <n v="0"/>
    <x v="0"/>
    <x v="9"/>
    <s v="Akbank0216_Case_Kampus_interest_MC"/>
    <s v="Completed"/>
    <s v="Bond Digital"/>
    <s v="RON"/>
    <s v="Xaxis Display Plus"/>
    <s v="cpm"/>
    <s v="Selected Sites"/>
    <s v="Ad Bundles"/>
    <n v="0.5"/>
    <n v="1"/>
    <n v="1000000"/>
    <n v="384237"/>
    <n v="615763"/>
    <n v="384237"/>
    <m/>
    <n v="0"/>
    <e v="#DIV/0!"/>
    <n v="500"/>
    <n v="192.11850000000001"/>
    <n v="-307.88149999999996"/>
    <n v="1000"/>
    <n v="428"/>
    <n v="-572"/>
    <n v="0"/>
    <n v="235.88149999999999"/>
    <n v="0.55112499999999998"/>
  </r>
  <r>
    <s v="KKB0216_Findeks_Tvc_Clipkit_Sync_MC"/>
    <x v="0"/>
    <x v="1"/>
    <s v="Q1"/>
    <d v="2016-02-24T00:00:00"/>
    <d v="2016-02-29T00:00:00"/>
    <n v="0"/>
    <x v="0"/>
    <x v="36"/>
    <s v="KKB0216_Findeks_Tvc_Sync_MC"/>
    <s v="Completed"/>
    <s v="Clipkit"/>
    <s v="RON"/>
    <s v="Xaxis SYNC"/>
    <s v="cpv"/>
    <s v="Pre/Mid/Post Rolls RON"/>
    <s v="Online Video"/>
    <n v="3.5000000000000003E-2"/>
    <n v="0.06"/>
    <n v="250000"/>
    <n v="254883"/>
    <n v="0"/>
    <n v="250000"/>
    <n v="12548"/>
    <n v="4.9230431217460562E-2"/>
    <n v="1.1954096270321963"/>
    <n v="8750"/>
    <n v="8750"/>
    <n v="0"/>
    <n v="15000"/>
    <n v="15000"/>
    <n v="0"/>
    <n v="0"/>
    <n v="6250"/>
    <n v="0.41666666666666669"/>
  </r>
  <r>
    <s v="Vodafone0216_Big_Bang_Digitalm_interest_MS"/>
    <x v="0"/>
    <x v="1"/>
    <s v="Q1"/>
    <d v="2016-02-25T00:00:00"/>
    <d v="2016-02-29T00:00:00"/>
    <n v="0"/>
    <x v="2"/>
    <x v="14"/>
    <s v="Vodafone0216_Big_Bang_interest_MS"/>
    <s v="Completed"/>
    <s v="Digitalm"/>
    <s v="RON"/>
    <s v="Xaxis Display Plus"/>
    <s v="cpm"/>
    <s v="Selected Sites"/>
    <s v="Ad Bundles"/>
    <n v="0.2"/>
    <n v="0.8"/>
    <n v="2000000"/>
    <n v="2030708"/>
    <n v="0"/>
    <n v="2000000"/>
    <m/>
    <n v="0"/>
    <e v="#DIV/0!"/>
    <n v="400"/>
    <n v="400"/>
    <n v="0"/>
    <n v="1600"/>
    <n v="1200"/>
    <n v="-400"/>
    <n v="0"/>
    <n v="800"/>
    <n v="0.66666666666666663"/>
  </r>
  <r>
    <s v="Vodafone0216_Big_Bang_Reklamstore_interest_MS"/>
    <x v="0"/>
    <x v="1"/>
    <s v="Q1"/>
    <d v="2016-02-25T00:00:00"/>
    <d v="2016-02-29T00:00:00"/>
    <n v="0"/>
    <x v="2"/>
    <x v="14"/>
    <s v="Vodafone0216_Big_Bang_interest_MS"/>
    <s v="Completed"/>
    <s v="Reklamstore"/>
    <s v="RON"/>
    <s v="Xaxis Display Plus"/>
    <s v="cpm"/>
    <s v="Selected Sites"/>
    <s v="Ad Bundles"/>
    <n v="0.35"/>
    <n v="0.8"/>
    <n v="1000000"/>
    <n v="1718695"/>
    <n v="0"/>
    <n v="1000000"/>
    <n v="1045"/>
    <n v="6.0801945662261191E-4"/>
    <n v="0.76555023923444976"/>
    <n v="350"/>
    <n v="350"/>
    <n v="0"/>
    <n v="800"/>
    <n v="800"/>
    <n v="0"/>
    <n v="0"/>
    <n v="450"/>
    <n v="0.5625"/>
  </r>
  <r>
    <s v="ZorluPsm_Slavas_Snow_Show_Medyanet_interstitial_MC"/>
    <x v="0"/>
    <x v="1"/>
    <s v="Q1"/>
    <d v="2016-02-25T00:00:00"/>
    <d v="2016-02-29T00:00:00"/>
    <n v="0"/>
    <x v="0"/>
    <x v="37"/>
    <s v="ZorluPsm_Slavas_Snow_Show_interstitial_MC"/>
    <s v="Completed"/>
    <s v="Medyanet"/>
    <s v="RON"/>
    <s v="Xaxis Rich Media"/>
    <s v="cpm"/>
    <s v="Interstitial"/>
    <s v="Interstitial"/>
    <n v="0.5"/>
    <n v="4.25"/>
    <n v="300000"/>
    <n v="300944"/>
    <n v="0"/>
    <n v="300000"/>
    <n v="1853"/>
    <n v="6.1572917220479558E-3"/>
    <n v="0.68807339449541283"/>
    <n v="150"/>
    <n v="150"/>
    <n v="0"/>
    <n v="1275"/>
    <n v="1275"/>
    <n v="0"/>
    <n v="0"/>
    <n v="1125"/>
    <n v="0.88235294117647056"/>
  </r>
  <r>
    <s v="ZorluPsm_Slavas_Snow_Show_Digitalm_interstitial_MC"/>
    <x v="0"/>
    <x v="1"/>
    <s v="Q1"/>
    <d v="2016-02-25T00:00:00"/>
    <d v="2016-02-29T00:00:00"/>
    <n v="0"/>
    <x v="0"/>
    <x v="37"/>
    <s v="ZorluPsm_Slavas_Snow_Show_interstitial_MC"/>
    <s v="Completed"/>
    <s v="Digitalm"/>
    <s v="RON"/>
    <s v="Xaxis Rich Media"/>
    <s v="cpm"/>
    <s v="Interstitial"/>
    <s v="Interstitial"/>
    <n v="2.5"/>
    <n v="4.25"/>
    <n v="200000"/>
    <n v="251331"/>
    <n v="0"/>
    <n v="200000"/>
    <n v="2708"/>
    <n v="1.0774635838794259E-2"/>
    <n v="0.39586410635155095"/>
    <n v="500"/>
    <n v="500"/>
    <n v="0"/>
    <n v="850"/>
    <n v="1072"/>
    <n v="222"/>
    <n v="0"/>
    <n v="572"/>
    <n v="0.53358208955223885"/>
  </r>
  <r>
    <s v="ZorluPsm_Slavas_Snow_Show_Acunn_Preroll_MC"/>
    <x v="0"/>
    <x v="1"/>
    <s v="Q1"/>
    <d v="2016-02-25T00:00:00"/>
    <d v="2016-02-29T00:00:00"/>
    <n v="0"/>
    <x v="0"/>
    <x v="37"/>
    <s v="ZorluPsm_Slavas_Snow_Show_Preroll_MC"/>
    <s v="Completed"/>
    <s v="Acunn"/>
    <s v="RON"/>
    <s v="Xaxis Tv"/>
    <s v="cpv"/>
    <s v="Pre/Mid/Post Rolls RON"/>
    <s v="Online Video"/>
    <n v="0.01"/>
    <n v="3.2500000000000001E-2"/>
    <n v="30000"/>
    <n v="31233"/>
    <n v="0"/>
    <n v="30000"/>
    <n v="1089"/>
    <n v="3.4866967630390933E-2"/>
    <n v="0.93211432506887049"/>
    <n v="300"/>
    <n v="0"/>
    <n v="-300"/>
    <n v="975"/>
    <n v="1015.0725"/>
    <n v="40.072499999999991"/>
    <n v="0"/>
    <n v="1015.0725"/>
    <n v="1"/>
  </r>
  <r>
    <s v="ZorluPsm_Slavas_Snow_Show_Acunn_Nokta_MC"/>
    <x v="0"/>
    <x v="1"/>
    <s v="Q1"/>
    <d v="2016-02-25T00:00:00"/>
    <d v="2016-02-29T00:00:00"/>
    <n v="0"/>
    <x v="0"/>
    <x v="37"/>
    <s v="ZorluPsm_Slavas_Snow_Show_Preroll_MC"/>
    <s v="Completed"/>
    <s v="Nokta"/>
    <s v="RON"/>
    <s v="Xaxis Tv"/>
    <s v="cpv"/>
    <s v="Pre/Mid/Post Rolls RON"/>
    <s v="Online Video"/>
    <n v="1.2E-2"/>
    <n v="3.2500000000000001E-2"/>
    <n v="25000"/>
    <n v="25939"/>
    <n v="0"/>
    <n v="25000"/>
    <n v="1979"/>
    <n v="7.6294382975442387E-2"/>
    <n v="0.42598155634158669"/>
    <n v="300"/>
    <n v="300"/>
    <n v="0"/>
    <n v="812.5"/>
    <n v="843.01750000000004"/>
    <n v="30.517500000000041"/>
    <n v="0"/>
    <n v="543.01750000000004"/>
    <n v="0.64413550133894015"/>
  </r>
  <r>
    <s v="ZorluPsm_Slavas_Snow_Show_Clickvol_Preroll_MC"/>
    <x v="0"/>
    <x v="1"/>
    <s v="Q1"/>
    <d v="2016-02-25T00:00:00"/>
    <d v="2016-02-29T00:00:00"/>
    <n v="0"/>
    <x v="0"/>
    <x v="37"/>
    <s v="ZorluPsm_Slavas_Snow_Show_Preroll_MC"/>
    <s v="Completed"/>
    <s v="Clickvol"/>
    <s v="RON"/>
    <s v="Xaxis Tv"/>
    <s v="cpv"/>
    <s v="Pre/Mid/Post Rolls RON"/>
    <s v="Online Video"/>
    <m/>
    <n v="3.2500000000000001E-2"/>
    <n v="5000"/>
    <n v="37"/>
    <n v="4963"/>
    <n v="37"/>
    <m/>
    <n v="0"/>
    <e v="#DIV/0!"/>
    <n v="0"/>
    <n v="0"/>
    <n v="0"/>
    <n v="162.5"/>
    <n v="1.2025000000000001"/>
    <n v="-161.29750000000001"/>
    <n v="0"/>
    <n v="1.2025000000000001"/>
    <n v="1"/>
  </r>
  <r>
    <s v="KKB0216_E-ntegre_Move_Mobil_interest_MC"/>
    <x v="0"/>
    <x v="1"/>
    <s v="Q1"/>
    <d v="2016-02-25T00:00:00"/>
    <d v="2016-02-29T00:00:00"/>
    <n v="0"/>
    <x v="0"/>
    <x v="36"/>
    <s v="KKB0216_E-ntegre_Mobil_interest_MC"/>
    <s v="Completed"/>
    <s v="Move"/>
    <s v="RON"/>
    <s v="Xaxis Mobil"/>
    <s v="cpm"/>
    <s v="Selected Sites"/>
    <s v="Ad Bundles"/>
    <n v="2"/>
    <n v="5"/>
    <n v="148200"/>
    <n v="201428"/>
    <n v="0"/>
    <n v="148200"/>
    <n v="528"/>
    <n v="2.6212840320114384E-3"/>
    <n v="1.4034090909090908"/>
    <n v="296.39999999999998"/>
    <n v="296.39999999999998"/>
    <n v="0"/>
    <n v="741"/>
    <n v="741"/>
    <n v="0"/>
    <n v="0"/>
    <n v="444.6"/>
    <n v="0.6"/>
  </r>
  <r>
    <s v="KKB0216_E-ntegre_Adhood_interest_MC"/>
    <x v="0"/>
    <x v="1"/>
    <s v="Q1"/>
    <d v="2016-02-25T00:00:00"/>
    <d v="2016-02-29T00:00:00"/>
    <n v="0"/>
    <x v="0"/>
    <x v="36"/>
    <s v="KKB0216_E-ntegre_interest_MC"/>
    <s v="Completed"/>
    <s v="Adhood"/>
    <s v="RON"/>
    <s v="Xaxis Display Plus"/>
    <s v="cpm"/>
    <s v="Selected Sites"/>
    <s v="Ad Bundles"/>
    <n v="0.15"/>
    <n v="1"/>
    <n v="500000"/>
    <n v="438612"/>
    <n v="61388"/>
    <n v="438612"/>
    <m/>
    <n v="0"/>
    <e v="#DIV/0!"/>
    <n v="75"/>
    <n v="65.791799999999995"/>
    <n v="-9.208200000000005"/>
    <n v="500"/>
    <n v="247"/>
    <n v="-253"/>
    <n v="0"/>
    <n v="181.20820000000001"/>
    <n v="0.73363643724696359"/>
  </r>
  <r>
    <s v="KKB0216_E-ntegre_Medyanet_interest_MC"/>
    <x v="0"/>
    <x v="1"/>
    <s v="Q1"/>
    <d v="2016-02-25T00:00:00"/>
    <d v="2016-02-29T00:00:00"/>
    <n v="0"/>
    <x v="0"/>
    <x v="36"/>
    <s v="KKB0216_E-ntegre_interest_MC"/>
    <s v="Completed"/>
    <s v="Medyanet"/>
    <s v="RON"/>
    <s v="Xaxis Display Plus"/>
    <s v="cpm"/>
    <s v="Selected Sites"/>
    <s v="Ad Bundles"/>
    <n v="0.1"/>
    <n v="1"/>
    <n v="1000000"/>
    <n v="1002992"/>
    <n v="0"/>
    <n v="1000000"/>
    <m/>
    <n v="0"/>
    <e v="#DIV/0!"/>
    <n v="100"/>
    <n v="100"/>
    <n v="0"/>
    <n v="1000"/>
    <n v="1002.992"/>
    <n v="2.9919999999999618"/>
    <n v="0"/>
    <n v="902.99199999999996"/>
    <n v="0.90029830746406747"/>
  </r>
  <r>
    <s v="Teknosa0216_Turuncu_İndirim_faz3_Acunn_intersitital_MC"/>
    <x v="0"/>
    <x v="1"/>
    <s v="Q1"/>
    <d v="2016-02-25T00:00:00"/>
    <d v="2016-02-29T00:00:00"/>
    <n v="0"/>
    <x v="0"/>
    <x v="6"/>
    <s v="Teknosa0216_Turuncu_İndirim_faz3_intersitital_MC"/>
    <s v="Completed"/>
    <s v="Acunn"/>
    <s v="RON"/>
    <s v="Xaxis Rich Media"/>
    <s v="cpm"/>
    <s v="Interstitial"/>
    <s v="Interstitial"/>
    <n v="1.5"/>
    <n v="4.25"/>
    <n v="250000"/>
    <n v="251470"/>
    <n v="0"/>
    <n v="250000"/>
    <n v="2608"/>
    <n v="1.0371018411738975E-2"/>
    <n v="0.40979582055214719"/>
    <n v="375"/>
    <n v="0"/>
    <n v="-375"/>
    <n v="1062.5"/>
    <n v="1068.7474999999999"/>
    <n v="6.2474999999999454"/>
    <n v="0"/>
    <n v="1068.7474999999999"/>
    <n v="1"/>
  </r>
  <r>
    <s v="Teknosa0216_Turuncu_İndirim_faz3_Digitalm_intersitital_MC"/>
    <x v="0"/>
    <x v="1"/>
    <s v="Q1"/>
    <d v="2016-02-25T00:00:00"/>
    <d v="2016-02-29T00:00:00"/>
    <n v="0"/>
    <x v="0"/>
    <x v="6"/>
    <s v="Teknosa0216_Turuncu_İndirim_faz3_intersitital_MC"/>
    <s v="Completed"/>
    <s v="Digitalm"/>
    <s v="RON"/>
    <s v="Xaxis Rich Media"/>
    <s v="cpm"/>
    <s v="Interstitial"/>
    <s v="Interstitial"/>
    <n v="2.5"/>
    <n v="4.25"/>
    <n v="250000"/>
    <n v="250000"/>
    <n v="0"/>
    <n v="250000"/>
    <n v="536"/>
    <n v="2.1440000000000001E-3"/>
    <n v="0.11753731343283583"/>
    <n v="625"/>
    <n v="625"/>
    <n v="0"/>
    <n v="1062.5"/>
    <n v="63"/>
    <n v="-999.5"/>
    <n v="0"/>
    <n v="-562"/>
    <n v="-8.9206349206349209"/>
  </r>
  <r>
    <s v="Teknosa0216_Turuncu_İndirim_faz3_medyanet_intersitital_MC"/>
    <x v="0"/>
    <x v="1"/>
    <s v="Q1"/>
    <d v="2016-02-25T00:00:00"/>
    <d v="2016-02-29T00:00:00"/>
    <n v="0"/>
    <x v="0"/>
    <x v="6"/>
    <s v="Teknosa0216_Turuncu_İndirim_faz3_intersitital_MC"/>
    <s v="Completed"/>
    <s v="Medyanet"/>
    <s v="RON"/>
    <s v="Xaxis Rich Media"/>
    <s v="cpm"/>
    <s v="Interstitial"/>
    <s v="Interstitial"/>
    <n v="0.5"/>
    <n v="4.25"/>
    <n v="300000"/>
    <n v="289678"/>
    <n v="10322"/>
    <n v="289678"/>
    <n v="1977"/>
    <n v="6.8248192820994343E-3"/>
    <n v="0.62272711178553364"/>
    <n v="150"/>
    <n v="144.839"/>
    <n v="-5.1610000000000014"/>
    <n v="1275"/>
    <n v="1231.1315"/>
    <n v="-43.86850000000004"/>
    <n v="0"/>
    <n v="1086.2925"/>
    <n v="0.88235294117647067"/>
  </r>
  <r>
    <s v="Teknosa0216_Turuncu_İndirim_faz3_Bond_intersitital_MC"/>
    <x v="0"/>
    <x v="1"/>
    <s v="Q1"/>
    <d v="2016-02-25T00:00:00"/>
    <d v="2016-02-29T00:00:00"/>
    <n v="0"/>
    <x v="0"/>
    <x v="6"/>
    <s v="Teknosa0216_Turuncu_İndirim_faz3_intersitital_MC"/>
    <s v="Completed"/>
    <s v="Bond Digital"/>
    <s v="RON"/>
    <s v="Xaxis Rich Media"/>
    <s v="cpm"/>
    <s v="Interstitial"/>
    <s v="Interstitial"/>
    <n v="2.25"/>
    <n v="4.25"/>
    <n v="250000"/>
    <n v="251256"/>
    <n v="0"/>
    <n v="250000"/>
    <m/>
    <n v="0"/>
    <e v="#DIV/0!"/>
    <n v="562.5"/>
    <n v="562.5"/>
    <n v="0"/>
    <n v="1062.5"/>
    <n v="1067.838"/>
    <n v="5.3379999999999654"/>
    <n v="0"/>
    <n v="505.33799999999997"/>
    <n v="0.47323470414051566"/>
  </r>
  <r>
    <s v="GSK0216_Sensodyne_Hypernova_Faz3_Bond_interest_MC"/>
    <x v="0"/>
    <x v="1"/>
    <s v="Q1"/>
    <d v="2016-02-01T00:00:00"/>
    <d v="2016-02-14T00:00:00"/>
    <n v="0"/>
    <x v="0"/>
    <x v="0"/>
    <s v="GSK0216_Sensodyne_Hypernova_Faz3_nterest_MC"/>
    <s v="Completed"/>
    <s v="Bond Digital"/>
    <s v="RON"/>
    <s v="Xaxis Display Plus"/>
    <s v="cpm"/>
    <s v="Selected Sites"/>
    <s v="Ad Bundles"/>
    <n v="0.5"/>
    <n v="1"/>
    <n v="4000000"/>
    <n v="4000090"/>
    <n v="0"/>
    <n v="4000000"/>
    <m/>
    <n v="0"/>
    <e v="#DIV/0!"/>
    <n v="2000"/>
    <n v="2000"/>
    <n v="0"/>
    <n v="4000"/>
    <n v="4000.09"/>
    <n v="9.0000000000145519E-2"/>
    <n v="0"/>
    <n v="2000.0900000000001"/>
    <n v="0.50001124974688071"/>
  </r>
  <r>
    <s v="GSK0216_Sensodyne_Hypernova_Faz3_Matrouge_interest_MC"/>
    <x v="0"/>
    <x v="1"/>
    <s v="Q1"/>
    <d v="2016-02-01T00:00:00"/>
    <d v="2016-02-14T00:00:00"/>
    <n v="0"/>
    <x v="0"/>
    <x v="0"/>
    <s v="GSK0216_Sensodyne_Hypernova_Faz3_nterest_MC"/>
    <s v="Completed"/>
    <s v="Matrouge"/>
    <s v="RON"/>
    <s v="Xaxis Display Plus"/>
    <s v="cpm"/>
    <s v="Selected Sites"/>
    <s v="Ad Bundles"/>
    <n v="0.2"/>
    <n v="1"/>
    <n v="200000"/>
    <n v="775240"/>
    <n v="0"/>
    <n v="200000"/>
    <m/>
    <n v="0"/>
    <e v="#DIV/0!"/>
    <n v="40"/>
    <n v="40"/>
    <n v="0"/>
    <n v="200"/>
    <n v="775.24"/>
    <n v="575.24"/>
    <n v="0"/>
    <n v="735.24"/>
    <n v="0.94840307517671951"/>
  </r>
  <r>
    <s v="GSK0216_Sensodyne_Hypernova_Faz3_Digitalm_interest_MC"/>
    <x v="0"/>
    <x v="1"/>
    <s v="Q1"/>
    <d v="2016-02-01T00:00:00"/>
    <d v="2016-02-14T00:00:00"/>
    <n v="0"/>
    <x v="0"/>
    <x v="0"/>
    <s v="GSK0216_Sensodyne_Hypernova_Faz3_nterest_MC"/>
    <s v="Completed"/>
    <s v="Digitalm"/>
    <s v="RON"/>
    <s v="Xaxis Display Plus"/>
    <s v="cpm"/>
    <s v="Selected Sites"/>
    <s v="Ad Bundles"/>
    <n v="0.2"/>
    <n v="1"/>
    <n v="5000000"/>
    <n v="3662656"/>
    <n v="1337344"/>
    <n v="3662656"/>
    <m/>
    <n v="0"/>
    <e v="#DIV/0!"/>
    <n v="1000"/>
    <n v="732.53120000000001"/>
    <n v="-267.46879999999999"/>
    <n v="5000"/>
    <n v="3662.6559999999999"/>
    <n v="-1337.3440000000001"/>
    <n v="0"/>
    <n v="2930.1248000000001"/>
    <n v="0.8"/>
  </r>
  <r>
    <s v="GSK0216_Sensodyne_Hypernova_Faz3_Ligatus_interest_MC"/>
    <x v="0"/>
    <x v="1"/>
    <s v="Q1"/>
    <d v="2016-02-01T00:00:00"/>
    <d v="2016-02-14T00:00:00"/>
    <n v="0"/>
    <x v="0"/>
    <x v="0"/>
    <s v="GSK0216_Sensodyne_Hypernova_Faz3_nterest_MC"/>
    <s v="Completed"/>
    <s v="Ligatus"/>
    <s v="RON"/>
    <s v="Xaxis Display Plus"/>
    <s v="cpc"/>
    <s v="Selected Sites"/>
    <s v="Ad Bundles"/>
    <n v="0.3"/>
    <n v="1"/>
    <n v="7500"/>
    <n v="7500"/>
    <n v="0"/>
    <n v="7500"/>
    <m/>
    <n v="0"/>
    <e v="#DIV/0!"/>
    <n v="2.25"/>
    <n v="2250"/>
    <n v="2247.75"/>
    <n v="7.5"/>
    <n v="0"/>
    <n v="-7.5"/>
    <n v="0"/>
    <n v="-2250"/>
    <e v="#DIV/0!"/>
  </r>
  <r>
    <s v="GSK0216_Sensodyne_Hypernova_Faz3_Reklamz_interest_MC"/>
    <x v="0"/>
    <x v="1"/>
    <s v="Q1"/>
    <d v="2016-02-01T00:00:00"/>
    <d v="2016-02-14T00:00:00"/>
    <n v="0"/>
    <x v="0"/>
    <x v="0"/>
    <s v="GSK0216_Sensodyne_Hypernova_Faz3_nterest_MC"/>
    <s v="Completed"/>
    <s v="Reklamz"/>
    <s v="RON"/>
    <s v="Xaxis Display Plus"/>
    <s v="cpm"/>
    <s v="Selected Sites"/>
    <s v="Ad Bundles"/>
    <n v="0.1"/>
    <n v="1"/>
    <n v="500000"/>
    <n v="250161"/>
    <n v="249839"/>
    <n v="250161"/>
    <m/>
    <n v="0"/>
    <e v="#DIV/0!"/>
    <n v="50"/>
    <n v="25.016100000000002"/>
    <n v="-24.983899999999998"/>
    <n v="500"/>
    <n v="250.161"/>
    <n v="-249.839"/>
    <n v="0"/>
    <n v="225.14490000000001"/>
    <n v="0.9"/>
  </r>
  <r>
    <s v="Bimeks0216_Binlerce_urune_kdv_kadar_Bi_para_faz3_bond_intersitital_MEC"/>
    <x v="0"/>
    <x v="1"/>
    <s v="Q1"/>
    <d v="2016-02-25T00:00:00"/>
    <d v="2016-02-29T00:00:00"/>
    <n v="0"/>
    <x v="1"/>
    <x v="10"/>
    <s v="Bimeks0216_Binlerce_urune_kdv_kadar_Bi_para_faz3_intersitital_MEC"/>
    <s v="Completed"/>
    <s v="Bond Digital"/>
    <s v="RON"/>
    <s v="Xaxis Rich Media"/>
    <s v="cpm"/>
    <s v="Interstitial"/>
    <s v="Interstitial"/>
    <n v="2.25"/>
    <n v="4.5"/>
    <n v="250000"/>
    <n v="250494"/>
    <n v="0"/>
    <n v="250000"/>
    <n v="3000"/>
    <n v="1.1976334762509281E-2"/>
    <n v="0.37574099999999999"/>
    <n v="562.5"/>
    <n v="562.5"/>
    <n v="0"/>
    <n v="1125"/>
    <n v="1127.223"/>
    <n v="2.2229999999999563"/>
    <n v="0"/>
    <n v="564.72299999999996"/>
    <n v="0.50098605156211329"/>
  </r>
  <r>
    <s v="Bimeks0216_Binlerce_urune_kdv_kadar_Bi_para_faz3_acunn_intersitital_MEC"/>
    <x v="0"/>
    <x v="1"/>
    <s v="Q1"/>
    <d v="2016-02-25T00:00:00"/>
    <d v="2016-02-29T00:00:00"/>
    <n v="0"/>
    <x v="1"/>
    <x v="10"/>
    <s v="Bimeks0216_Binlerce_urune_kdv_kadar_Bi_para_faz3_intersitital_MEC"/>
    <s v="Completed"/>
    <s v="Acunn"/>
    <s v="RON"/>
    <s v="Xaxis Rich Media"/>
    <s v="cpm"/>
    <s v="Interstitial"/>
    <s v="Interstitial"/>
    <n v="1.5"/>
    <n v="4.5"/>
    <n v="250000"/>
    <n v="251505"/>
    <n v="0"/>
    <n v="250000"/>
    <n v="2565"/>
    <n v="1.0198604401502952E-2"/>
    <n v="0.44123684210526315"/>
    <n v="375"/>
    <n v="0"/>
    <n v="-375"/>
    <n v="1125"/>
    <n v="1131.7725"/>
    <n v="6.7725000000000364"/>
    <n v="0"/>
    <n v="1131.7725"/>
    <n v="1"/>
  </r>
  <r>
    <s v="Bimeks0216_Binlerce_urune_kdv_kadar_Bi_para_faz3_edyanet_intersitital_MEC"/>
    <x v="0"/>
    <x v="1"/>
    <s v="Q1"/>
    <d v="2016-02-25T00:00:00"/>
    <d v="2016-02-29T00:00:00"/>
    <n v="0"/>
    <x v="1"/>
    <x v="10"/>
    <s v="Bimeks0216_Binlerce_urune_kdv_kadar_Bi_para_faz3_intersitital_MEC"/>
    <s v="Completed"/>
    <s v="Medyanet"/>
    <s v="RON"/>
    <s v="Xaxis Rich Media"/>
    <s v="cpm"/>
    <s v="Interstitial"/>
    <s v="Interstitial"/>
    <n v="0.5"/>
    <n v="4.5"/>
    <n v="250000"/>
    <n v="199274"/>
    <n v="50726"/>
    <n v="199274"/>
    <n v="939"/>
    <n v="4.7121049409355959E-3"/>
    <n v="0.89030883919062831"/>
    <n v="125"/>
    <n v="99.637"/>
    <n v="-25.363"/>
    <n v="1125"/>
    <n v="836"/>
    <n v="-289"/>
    <n v="0"/>
    <n v="736.36300000000006"/>
    <n v="0.88081698564593314"/>
  </r>
  <r>
    <s v="Bimeks0216_Binlerce_urune_kdv_kadar_Bi_para_faz3_digitalm_intersitital_MEC"/>
    <x v="0"/>
    <x v="1"/>
    <s v="Q1"/>
    <d v="2016-02-25T00:00:00"/>
    <d v="2016-02-29T00:00:00"/>
    <n v="0"/>
    <x v="1"/>
    <x v="10"/>
    <s v="Bimeks0216_Binlerce_urune_kdv_kadar_Bi_para_faz3_intersitital_MEC"/>
    <s v="Completed"/>
    <s v="Digitalm"/>
    <s v="RON"/>
    <s v="Xaxis Rich Media"/>
    <s v="cpm"/>
    <s v="Interstitial"/>
    <s v="Interstitial"/>
    <n v="2.5"/>
    <n v="4.5"/>
    <n v="250000"/>
    <n v="201044"/>
    <n v="48956"/>
    <n v="201044"/>
    <n v="2985"/>
    <n v="1.4847496070511928E-2"/>
    <n v="0.30318257956448913"/>
    <n v="625"/>
    <n v="502.61"/>
    <n v="-122.38999999999999"/>
    <n v="1125"/>
    <n v="905"/>
    <n v="-220"/>
    <n v="0"/>
    <n v="402.39"/>
    <n v="0.44462983425414365"/>
  </r>
  <r>
    <s v="Hopi0216_Sevgililer_Günü_Medyanet_interest_MEC"/>
    <x v="0"/>
    <x v="1"/>
    <s v="Q1"/>
    <d v="2016-02-29T00:00:00"/>
    <d v="2016-02-29T00:00:00"/>
    <n v="0"/>
    <x v="1"/>
    <x v="26"/>
    <s v="Hopi0216_Sevgililer_Günü_interest_MEC"/>
    <s v="Completed"/>
    <s v="Medyanet"/>
    <s v="RON"/>
    <s v="Xaxis Display Plus"/>
    <s v="cpm"/>
    <s v="Selected Sites"/>
    <s v="Ad Bundles"/>
    <n v="0.1"/>
    <n v="0"/>
    <n v="300000"/>
    <n v="300000"/>
    <n v="0"/>
    <n v="300000"/>
    <m/>
    <n v="0"/>
    <e v="#DIV/0!"/>
    <n v="30"/>
    <n v="30"/>
    <n v="0"/>
    <n v="0"/>
    <n v="0"/>
    <n v="0"/>
    <n v="0"/>
    <n v="-30"/>
    <e v="#DIV/0!"/>
  </r>
  <r>
    <s v="Nike0216_BFI_Faz2_Clipkit_Seeding_MS"/>
    <x v="0"/>
    <x v="1"/>
    <s v="Q1"/>
    <d v="2016-01-29T00:00:00"/>
    <d v="2016-01-31T00:00:00"/>
    <n v="0"/>
    <x v="2"/>
    <x v="28"/>
    <s v="Nike0216_BFI_Faz2_Seeding_MS"/>
    <s v="Completed"/>
    <s v="Clipkit"/>
    <s v="RON"/>
    <s v="Xaxis Seeding"/>
    <s v="cpc"/>
    <s v="Pre/Mid/Post Rolls RON"/>
    <s v="Online Video"/>
    <n v="0.45"/>
    <n v="0.6"/>
    <n v="6250"/>
    <n v="6250"/>
    <n v="0"/>
    <n v="6250"/>
    <m/>
    <n v="0"/>
    <e v="#DIV/0!"/>
    <n v="2.8125"/>
    <n v="2812"/>
    <n v="2809.1875"/>
    <n v="3.75"/>
    <n v="4187"/>
    <n v="4183.25"/>
    <n v="0"/>
    <n v="1375"/>
    <n v="0.32839742058753285"/>
  </r>
  <r>
    <s v="Huawei0216_MateS_interest_Popmarker_MX"/>
    <x v="0"/>
    <x v="1"/>
    <s v="Q1"/>
    <d v="2016-02-01T00:00:00"/>
    <d v="2016-02-05T00:00:00"/>
    <n v="0"/>
    <x v="3"/>
    <x v="23"/>
    <s v="Huawei0216_MateS_interest_MX"/>
    <s v="Completed"/>
    <s v="Popmarker"/>
    <s v="RON"/>
    <s v="Xaxis Display Plus"/>
    <s v="cpm"/>
    <s v="Selected Sites"/>
    <s v="Ad Bundles"/>
    <n v="1"/>
    <n v="0"/>
    <n v="500000"/>
    <n v="483000"/>
    <n v="17000"/>
    <n v="483000"/>
    <m/>
    <n v="0"/>
    <e v="#DIV/0!"/>
    <n v="500"/>
    <n v="483"/>
    <n v="-17"/>
    <n v="0"/>
    <n v="0"/>
    <n v="0"/>
    <n v="0"/>
    <n v="-483"/>
    <e v="#DIV/0!"/>
  </r>
  <r>
    <s v="Tadim0316_Fistik_Ailesi_Midyo_Preroll_MEC"/>
    <x v="0"/>
    <x v="2"/>
    <s v="Q1"/>
    <d v="2016-03-01T00:00:00"/>
    <d v="2016-03-20T00:00:00"/>
    <n v="0"/>
    <x v="1"/>
    <x v="33"/>
    <s v="Tadim0316_Fistik_Ailesi_Preroll_MEC"/>
    <s v="Completed"/>
    <s v="Midyo"/>
    <s v="RON"/>
    <s v="Xaxis Tv"/>
    <s v="cpv"/>
    <s v="Pre/Mid/Post Rolls RON"/>
    <s v="Online Video"/>
    <n v="5.0000000000000001E-3"/>
    <n v="3.5000000000000003E-2"/>
    <n v="75000"/>
    <n v="77698"/>
    <n v="0"/>
    <n v="75000"/>
    <n v="1353"/>
    <n v="1.7413575639012586E-2"/>
    <n v="1.9312638580931263"/>
    <n v="375"/>
    <n v="375"/>
    <n v="0"/>
    <n v="2625.0000000000005"/>
    <n v="2613"/>
    <n v="-12.000000000000455"/>
    <n v="0"/>
    <n v="2238"/>
    <n v="0.85648679678530426"/>
  </r>
  <r>
    <s v="Tadim0316_Fistik_Ailesi_Digitalm_Preroll_MEC"/>
    <x v="0"/>
    <x v="2"/>
    <s v="Q1"/>
    <d v="2016-03-01T00:00:00"/>
    <d v="2016-03-20T00:00:00"/>
    <n v="0"/>
    <x v="1"/>
    <x v="33"/>
    <s v="Tadim0316_Fistik_Ailesi_Preroll_MEC"/>
    <s v="Completed"/>
    <s v="Digitalm"/>
    <s v="RON"/>
    <s v="Xaxis Tv"/>
    <s v="cpv"/>
    <s v="Pre/Mid/Post Rolls RON"/>
    <s v="Online Video"/>
    <n v="6.0000000000000001E-3"/>
    <n v="3.5000000000000003E-2"/>
    <n v="100000"/>
    <n v="100102"/>
    <n v="0"/>
    <n v="100000"/>
    <n v="3685"/>
    <n v="3.681245129967433E-2"/>
    <n v="0.949796472184532"/>
    <n v="600"/>
    <n v="600"/>
    <n v="0"/>
    <n v="3500.0000000000005"/>
    <n v="3500.0000000000005"/>
    <n v="0"/>
    <n v="0"/>
    <n v="2900.0000000000005"/>
    <n v="0.82857142857142863"/>
  </r>
  <r>
    <s v="Tadim0316_Fistik_Ailesi_Acunn_Preroll_MEC"/>
    <x v="0"/>
    <x v="2"/>
    <s v="Q1"/>
    <d v="2016-03-01T00:00:00"/>
    <d v="2016-03-20T00:00:00"/>
    <n v="0"/>
    <x v="1"/>
    <x v="33"/>
    <s v="Tadim0316_Fistik_Ailesi_Preroll_MEC"/>
    <s v="Completed"/>
    <s v="Acunn"/>
    <s v="RON"/>
    <s v="Xaxis Tv"/>
    <s v="cpv"/>
    <s v="Pre/Mid/Post Rolls RON"/>
    <s v="Online Video"/>
    <n v="0.01"/>
    <n v="3.5000000000000003E-2"/>
    <n v="100000"/>
    <n v="100024"/>
    <n v="0"/>
    <n v="100000"/>
    <n v="11837"/>
    <n v="0.11834159801647605"/>
    <n v="0.28317985976176396"/>
    <n v="1000"/>
    <n v="0"/>
    <n v="-1000"/>
    <n v="3500.0000000000005"/>
    <n v="3352"/>
    <n v="-148.00000000000045"/>
    <n v="0"/>
    <n v="3352"/>
    <n v="1"/>
  </r>
  <r>
    <s v="Tadim0316_Fistik_Ailesi_bond_Preroll_MEC"/>
    <x v="0"/>
    <x v="2"/>
    <s v="Q1"/>
    <d v="2016-03-01T00:00:00"/>
    <d v="2016-03-20T00:00:00"/>
    <n v="0"/>
    <x v="1"/>
    <x v="33"/>
    <s v="Tadim0316_Fistik_Ailesi_Preroll_MEC"/>
    <s v="Completed"/>
    <s v="Bond Digital"/>
    <s v="RON"/>
    <s v="Xaxis Tv"/>
    <s v="cpv"/>
    <s v="Pre/Mid/Post Rolls RON"/>
    <s v="Online Video"/>
    <n v="1.4999999999999999E-2"/>
    <n v="3.5000000000000003E-2"/>
    <n v="75000"/>
    <n v="75028"/>
    <n v="0"/>
    <n v="75000"/>
    <n v="8349"/>
    <n v="0.11127845604307725"/>
    <n v="0.31440891124685594"/>
    <n v="1125"/>
    <n v="1125"/>
    <n v="0"/>
    <n v="2625.0000000000005"/>
    <n v="2625.0000000000005"/>
    <n v="0"/>
    <n v="0"/>
    <n v="1500.0000000000005"/>
    <n v="0.57142857142857151"/>
  </r>
  <r>
    <s v="Tadim0316_Fistik_Ailesi_Crep_Preroll_MEC"/>
    <x v="0"/>
    <x v="2"/>
    <s v="Q1"/>
    <d v="2016-03-01T00:00:00"/>
    <d v="2016-03-20T00:00:00"/>
    <n v="0"/>
    <x v="1"/>
    <x v="33"/>
    <s v="Tadim0316_Fistik_Ailesi_Preroll_MEC"/>
    <s v="Completed"/>
    <s v="Crep Digital"/>
    <s v="RON"/>
    <s v="Xaxis Tv"/>
    <s v="cpv"/>
    <s v="Pre/Mid/Post Rolls RON"/>
    <s v="Online Video"/>
    <n v="2.2499999999999999E-2"/>
    <n v="3.5000000000000003E-2"/>
    <n v="100000"/>
    <n v="110507"/>
    <n v="0"/>
    <n v="100000"/>
    <n v="3531"/>
    <n v="3.1952726976571623E-2"/>
    <n v="0.99122061738884182"/>
    <n v="2250"/>
    <n v="2250"/>
    <n v="0"/>
    <n v="3500.0000000000005"/>
    <n v="3500.0000000000005"/>
    <n v="0"/>
    <n v="0"/>
    <n v="1250.0000000000005"/>
    <n v="0.35714285714285721"/>
  </r>
  <r>
    <s v="Avon0316_Matte_LS_Clipkit_SYNC_MX"/>
    <x v="0"/>
    <x v="2"/>
    <s v="Q1"/>
    <d v="2016-03-01T00:00:00"/>
    <d v="2016-03-18T00:00:00"/>
    <n v="0"/>
    <x v="3"/>
    <x v="34"/>
    <s v="Avon0316_Matte_LS_SYNC_MX"/>
    <s v="Completed"/>
    <s v="Clipkit"/>
    <s v="RON"/>
    <s v="Xaxis SYNC"/>
    <s v="cpv"/>
    <s v="Pre/Mid/Post Rolls RON"/>
    <s v="Online Video"/>
    <n v="4.2000000000000003E-2"/>
    <n v="0.06"/>
    <n v="67000"/>
    <n v="83720"/>
    <n v="0"/>
    <n v="67000"/>
    <n v="4430"/>
    <n v="5.2914476827520304E-2"/>
    <n v="0.8889390519187359"/>
    <n v="2814"/>
    <n v="2814"/>
    <n v="0"/>
    <n v="4020"/>
    <n v="3938"/>
    <n v="-82"/>
    <n v="0"/>
    <n v="1124"/>
    <n v="0.28542407313357032"/>
  </r>
  <r>
    <s v="Avon0316_Matte_LS_Medyanet_Interstitial_MX"/>
    <x v="0"/>
    <x v="2"/>
    <s v="Q1"/>
    <d v="2016-03-01T00:00:00"/>
    <d v="2016-03-18T00:00:00"/>
    <n v="0"/>
    <x v="3"/>
    <x v="34"/>
    <s v="Avon0316_Matte_LS_Interstitial_MX"/>
    <s v="Completed"/>
    <s v="Medyanet"/>
    <s v="RON"/>
    <s v="Xaxis Rich Media"/>
    <s v="cpm"/>
    <s v="Interstitial"/>
    <s v="Interstitial"/>
    <n v="0.5"/>
    <n v="4.25"/>
    <n v="400000"/>
    <n v="399445"/>
    <n v="555"/>
    <n v="399445"/>
    <n v="2856"/>
    <n v="7.149920514714166E-3"/>
    <n v="0.59441220238095238"/>
    <n v="200"/>
    <n v="199.7225"/>
    <n v="-0.27750000000000341"/>
    <n v="1700"/>
    <n v="1697.6412499999999"/>
    <n v="-2.3587500000001"/>
    <n v="0"/>
    <n v="1497.9187499999998"/>
    <n v="0.88235294117647056"/>
  </r>
  <r>
    <s v="Avon0316_Matte_LS_Digitalm_Interstitial_MX"/>
    <x v="0"/>
    <x v="2"/>
    <s v="Q1"/>
    <d v="2016-03-01T00:00:00"/>
    <d v="2016-03-18T00:00:00"/>
    <n v="0"/>
    <x v="3"/>
    <x v="34"/>
    <s v="Avon0316_Matte_LS_Interstitial_MX"/>
    <s v="Completed"/>
    <s v="Digitalm"/>
    <s v="RON"/>
    <s v="Xaxis Rich Media"/>
    <s v="cpm"/>
    <s v="Interstitial"/>
    <s v="Interstitial"/>
    <n v="2.5"/>
    <n v="4.25"/>
    <n v="400000"/>
    <n v="400078"/>
    <n v="0"/>
    <n v="400000"/>
    <n v="4718"/>
    <n v="1.1792700423417433E-2"/>
    <n v="0.36039243323442138"/>
    <n v="1000"/>
    <n v="1000"/>
    <n v="0"/>
    <n v="1700"/>
    <n v="1700.3315"/>
    <n v="0.33150000000000546"/>
    <n v="0"/>
    <n v="700.33150000000001"/>
    <n v="0.41187938940141966"/>
  </r>
  <r>
    <s v="Avon0316_Matte_LS_Acunn_Interstitial_MX"/>
    <x v="0"/>
    <x v="2"/>
    <s v="Q1"/>
    <d v="2016-03-01T00:00:00"/>
    <d v="2016-03-18T00:00:00"/>
    <n v="0"/>
    <x v="3"/>
    <x v="34"/>
    <s v="Avon0316_Matte_LS_Interstitial_MX"/>
    <s v="Completed"/>
    <s v="Acunn"/>
    <s v="RON"/>
    <s v="Xaxis Rich Media"/>
    <s v="cpm"/>
    <s v="Interstitial"/>
    <s v="Interstitial"/>
    <n v="1.5"/>
    <n v="4.25"/>
    <n v="350000"/>
    <n v="350321"/>
    <n v="0"/>
    <n v="350000"/>
    <n v="3359"/>
    <n v="9.5883489713719707E-3"/>
    <n v="0.40964572789520692"/>
    <n v="525"/>
    <n v="0"/>
    <n v="-525"/>
    <n v="1487.5"/>
    <n v="1376"/>
    <n v="-111.5"/>
    <n v="0"/>
    <n v="1376"/>
    <n v="1"/>
  </r>
  <r>
    <s v="Avon0316_Matte_LS_Ligatus_Interstitial_MX"/>
    <x v="0"/>
    <x v="2"/>
    <s v="Q1"/>
    <d v="2016-03-01T00:00:00"/>
    <d v="2016-03-18T00:00:00"/>
    <n v="0"/>
    <x v="3"/>
    <x v="34"/>
    <s v="Avon0316_Matte_LS_Interstitial_MX"/>
    <s v="Completed"/>
    <s v="Ligatus"/>
    <s v="RON"/>
    <s v="Xaxis Rich Media"/>
    <s v="cpc"/>
    <s v="Interstitial"/>
    <s v="Interstitial"/>
    <n v="0.3"/>
    <n v="4.25"/>
    <n v="3333"/>
    <n v="3333"/>
    <n v="0"/>
    <n v="3333"/>
    <m/>
    <n v="0"/>
    <e v="#DIV/0!"/>
    <n v="0.99990000000000001"/>
    <n v="1000"/>
    <n v="999.00009999999997"/>
    <n v="14.16525"/>
    <n v="14.16525"/>
    <n v="0"/>
    <n v="0"/>
    <n v="-985.83474999999999"/>
    <n v="-69.5952948236"/>
  </r>
  <r>
    <s v="Avon0316_Matte_LS_Clicvol_Interstitial_MX"/>
    <x v="0"/>
    <x v="2"/>
    <s v="Q1"/>
    <d v="2016-03-01T00:00:00"/>
    <d v="2016-03-18T00:00:00"/>
    <n v="0"/>
    <x v="3"/>
    <x v="34"/>
    <s v="Avon0316_Matte_LS_Interstitial_MX"/>
    <s v="Completed"/>
    <s v="Clickvol"/>
    <s v="RON"/>
    <s v="Xaxis Rich Media"/>
    <s v="cpc"/>
    <s v="Interstitial"/>
    <s v="Interstitial"/>
    <n v="0.2"/>
    <n v="4.25"/>
    <n v="3000"/>
    <n v="2091"/>
    <n v="909"/>
    <n v="2091"/>
    <m/>
    <n v="0"/>
    <e v="#DIV/0!"/>
    <n v="0.60000000000000009"/>
    <n v="418"/>
    <n v="417.4"/>
    <n v="12.75"/>
    <n v="8.8867499999999993"/>
    <n v="-3.8632500000000007"/>
    <n v="0"/>
    <n v="-409.11324999999999"/>
    <n v="-46.036318114046196"/>
  </r>
  <r>
    <s v="Vodafone0316_FillBox_Wave2_Digitalm_interest_MS"/>
    <x v="0"/>
    <x v="2"/>
    <s v="Q1"/>
    <d v="2016-03-02T00:00:00"/>
    <d v="2016-03-30T00:00:00"/>
    <n v="0"/>
    <x v="2"/>
    <x v="14"/>
    <s v="Vodafone0316_FillBox_Wave2_interest_MS"/>
    <s v="Completed"/>
    <s v="Digitalm"/>
    <s v="RON"/>
    <s v="Xaxis Display Plus"/>
    <s v="cpm"/>
    <s v="Selected Sites"/>
    <s v="Ad Bundles"/>
    <n v="0.2"/>
    <n v="0.8"/>
    <n v="2000000"/>
    <n v="841682"/>
    <n v="1158318"/>
    <n v="841682"/>
    <n v="216"/>
    <n v="2.5662898814516645E-4"/>
    <n v="3.1173407407407412"/>
    <n v="400"/>
    <n v="168.33640000000003"/>
    <n v="-231.66359999999997"/>
    <n v="1600"/>
    <n v="673.3456000000001"/>
    <n v="-926.6543999999999"/>
    <n v="0"/>
    <n v="505.00920000000008"/>
    <n v="0.75"/>
  </r>
  <r>
    <s v="Vodafone0316_FillBox_Wave2_Bond_interest_MS"/>
    <x v="0"/>
    <x v="2"/>
    <s v="Q1"/>
    <d v="2016-03-02T00:00:00"/>
    <d v="2016-03-30T00:00:00"/>
    <n v="0"/>
    <x v="2"/>
    <x v="14"/>
    <s v="Vodafone0316_FillBox_Wave2_interest_MS"/>
    <s v="Completed"/>
    <s v="Bond Digital"/>
    <s v="RON"/>
    <s v="Xaxis Display Plus"/>
    <s v="cpm"/>
    <s v="Selected Sites"/>
    <s v="Ad Bundles"/>
    <n v="0.5"/>
    <n v="0.8"/>
    <n v="1000000"/>
    <n v="431668"/>
    <n v="568332"/>
    <n v="431668"/>
    <m/>
    <n v="0"/>
    <e v="#DIV/0!"/>
    <n v="500"/>
    <n v="215.834"/>
    <n v="-284.166"/>
    <n v="800"/>
    <n v="599"/>
    <n v="-201"/>
    <n v="0"/>
    <n v="383.166"/>
    <n v="0.63967612687813025"/>
  </r>
  <r>
    <s v="Vodafone0316_FillBox_Wave2_Reklamstore_interest_MS"/>
    <x v="0"/>
    <x v="2"/>
    <s v="Q1"/>
    <d v="2016-03-02T00:00:00"/>
    <d v="2016-03-30T00:00:00"/>
    <n v="0"/>
    <x v="2"/>
    <x v="14"/>
    <s v="Vodafone0316_FillBox_Wave2_interest_MS"/>
    <s v="Completed"/>
    <s v="Reklamstore"/>
    <s v="RON"/>
    <s v="Xaxis Display Plus"/>
    <s v="cpm"/>
    <s v="Selected Sites"/>
    <s v="Ad Bundles"/>
    <n v="0.35"/>
    <n v="0.8"/>
    <n v="1500000"/>
    <n v="512945"/>
    <n v="987055"/>
    <n v="512945"/>
    <n v="665"/>
    <n v="1.2964352903332716E-3"/>
    <n v="0.61707669172932333"/>
    <n v="525"/>
    <n v="179.53075000000001"/>
    <n v="-345.46924999999999"/>
    <n v="1200"/>
    <n v="410.35599999999999"/>
    <n v="-789.64400000000001"/>
    <n v="0"/>
    <n v="230.82524999999998"/>
    <n v="0.5625"/>
  </r>
  <r>
    <s v="Vestel0316_Kusursuz_Deneyim_Acunn_Preroll_MC"/>
    <x v="0"/>
    <x v="2"/>
    <s v="Q1"/>
    <d v="2016-03-01T00:00:00"/>
    <d v="2016-03-18T00:00:00"/>
    <n v="0"/>
    <x v="0"/>
    <x v="19"/>
    <s v="Vestel0316_Kusursuz_Deneyim_Preroll_MC"/>
    <s v="Completed"/>
    <s v="Acunn"/>
    <s v="RON"/>
    <s v="Xaxis Tv"/>
    <s v="cpv"/>
    <s v="Pre/Mid/Post Rolls RON"/>
    <s v="Online Video"/>
    <n v="0.01"/>
    <n v="3.3000000000000002E-2"/>
    <n v="30000"/>
    <n v="30005"/>
    <n v="0"/>
    <n v="30000"/>
    <n v="3633"/>
    <n v="0.121079820029995"/>
    <n v="0.23424167354803194"/>
    <n v="300"/>
    <n v="0"/>
    <n v="-300"/>
    <n v="990"/>
    <n v="851"/>
    <n v="-139"/>
    <n v="0"/>
    <n v="851"/>
    <n v="1"/>
  </r>
  <r>
    <s v="Vestel0316_Kusursuz_Deneyim_Midyo_Preroll_MC"/>
    <x v="0"/>
    <x v="2"/>
    <s v="Q1"/>
    <d v="2016-03-01T00:00:00"/>
    <d v="2016-03-18T00:00:00"/>
    <n v="0"/>
    <x v="0"/>
    <x v="19"/>
    <s v="Vestel0316_Kusursuz_Deneyim_Preroll_MC"/>
    <s v="Completed"/>
    <s v="Midyo"/>
    <s v="RON"/>
    <s v="Xaxis Tv"/>
    <s v="cpv"/>
    <s v="Pre/Mid/Post Rolls RON"/>
    <s v="Online Video"/>
    <n v="5.0000000000000001E-3"/>
    <n v="3.3000000000000002E-2"/>
    <n v="15000"/>
    <n v="16060"/>
    <n v="0"/>
    <n v="15000"/>
    <n v="294"/>
    <n v="1.8306351183063511E-2"/>
    <n v="1.6836734693877551"/>
    <n v="75"/>
    <n v="75"/>
    <n v="0"/>
    <n v="495"/>
    <n v="495"/>
    <n v="0"/>
    <n v="0"/>
    <n v="420"/>
    <n v="0.84848484848484851"/>
  </r>
  <r>
    <s v="Vestel0316_Kusursuz_Deneyim_Bond_Preroll_MC"/>
    <x v="0"/>
    <x v="2"/>
    <s v="Q1"/>
    <d v="2016-03-01T00:00:00"/>
    <d v="2016-03-18T00:00:00"/>
    <n v="0"/>
    <x v="0"/>
    <x v="19"/>
    <s v="Vestel0316_Kusursuz_Deneyim_Preroll_MC"/>
    <s v="Completed"/>
    <s v="Bond Digital"/>
    <s v="RON"/>
    <s v="Xaxis Tv"/>
    <s v="cpv"/>
    <s v="Pre/Mid/Post Rolls RON"/>
    <s v="Online Video"/>
    <n v="1.4999999999999999E-2"/>
    <n v="3.3000000000000002E-2"/>
    <n v="30000"/>
    <n v="29813"/>
    <n v="187"/>
    <n v="29813"/>
    <n v="3225"/>
    <n v="0.108174286385134"/>
    <n v="0.30697674418604654"/>
    <n v="450"/>
    <n v="447.19499999999999"/>
    <n v="-2.8050000000000068"/>
    <n v="990"/>
    <n v="990"/>
    <n v="0"/>
    <n v="0"/>
    <n v="542.80500000000006"/>
    <n v="0.54828787878787888"/>
  </r>
  <r>
    <s v="IKEA0316_Mutfak_Digitalm_Interstitial_MEC"/>
    <x v="0"/>
    <x v="2"/>
    <s v="Q1"/>
    <d v="2016-03-01T00:00:00"/>
    <d v="2016-03-17T00:00:00"/>
    <n v="0"/>
    <x v="1"/>
    <x v="1"/>
    <s v="IKEA0316_Mutfak_Interstitial_MEC"/>
    <s v="Completed"/>
    <s v="Digitalm"/>
    <s v="RON"/>
    <s v="Xaxis Rich Media"/>
    <s v="cpm"/>
    <s v="Interstitial"/>
    <s v="Interstitial"/>
    <n v="2.5"/>
    <n v="4.25"/>
    <n v="250000"/>
    <n v="202564"/>
    <n v="47436"/>
    <n v="202564"/>
    <n v="2601"/>
    <n v="1.2840386248296835E-2"/>
    <n v="0.3309869281045752"/>
    <n v="625"/>
    <n v="506.40999999999997"/>
    <n v="-118.59000000000003"/>
    <n v="1062.5"/>
    <n v="860.89700000000005"/>
    <n v="-201.60299999999995"/>
    <n v="0"/>
    <n v="354.48700000000008"/>
    <n v="0.41176470588235303"/>
  </r>
  <r>
    <s v="IKEA0316_Mutfak_DeskFive_Interstitial_MEC"/>
    <x v="0"/>
    <x v="2"/>
    <s v="Q1"/>
    <d v="2016-03-01T00:00:00"/>
    <d v="2016-03-17T00:00:00"/>
    <n v="0"/>
    <x v="1"/>
    <x v="1"/>
    <s v="IKEA0316_Mutfak_Interstitial_MEC"/>
    <s v="Completed"/>
    <s v="Desk Five"/>
    <s v="RON"/>
    <s v="Xaxis Rich Media"/>
    <s v="cpm"/>
    <s v="Interstitial"/>
    <s v="Interstitial"/>
    <n v="2.5"/>
    <n v="4.25"/>
    <n v="200000"/>
    <n v="152453"/>
    <n v="47547"/>
    <n v="152453"/>
    <n v="3632"/>
    <n v="2.3823735839898198E-2"/>
    <n v="0.178393515969163"/>
    <n v="500"/>
    <n v="381.13249999999999"/>
    <n v="-118.86750000000001"/>
    <n v="850"/>
    <n v="647.92525000000001"/>
    <n v="-202.07474999999999"/>
    <n v="0"/>
    <n v="266.79275000000001"/>
    <n v="0.41176470588235298"/>
  </r>
  <r>
    <s v="IKEA0316_Mutfak_Acunn_Interstitial_MEC"/>
    <x v="0"/>
    <x v="2"/>
    <s v="Q1"/>
    <d v="2016-03-01T00:00:00"/>
    <d v="2016-03-17T00:00:00"/>
    <n v="0"/>
    <x v="1"/>
    <x v="1"/>
    <s v="IKEA0316_Mutfak_Interstitial_MEC"/>
    <s v="Completed"/>
    <s v="Acunn"/>
    <s v="RON"/>
    <s v="Xaxis Rich Media"/>
    <s v="cpm"/>
    <s v="Interstitial"/>
    <s v="Interstitial"/>
    <n v="1.5"/>
    <n v="4.25"/>
    <n v="250000"/>
    <n v="254195"/>
    <n v="0"/>
    <n v="250000"/>
    <n v="2009"/>
    <n v="7.9033812624166484E-3"/>
    <n v="0.6057740169238427"/>
    <n v="375"/>
    <n v="0"/>
    <n v="-375"/>
    <n v="1062.5"/>
    <n v="1217"/>
    <n v="154.5"/>
    <n v="0"/>
    <n v="1217"/>
    <n v="1"/>
  </r>
  <r>
    <s v="Beymen0316_Mart_Clickvol_interest_MEC"/>
    <x v="0"/>
    <x v="2"/>
    <s v="Q1"/>
    <d v="2016-03-02T00:00:00"/>
    <d v="2016-03-30T00:00:00"/>
    <n v="0"/>
    <x v="1"/>
    <x v="38"/>
    <s v="Beymen0316_Mart_interest_MEC"/>
    <s v="Completed"/>
    <s v="Clickvol"/>
    <s v="RON"/>
    <s v="Xaxis Display Plus"/>
    <s v="cpc"/>
    <s v="Selected Sites"/>
    <s v="Ad Bundles"/>
    <n v="0.2"/>
    <n v="1.75"/>
    <n v="1000"/>
    <n v="1074"/>
    <n v="0"/>
    <n v="1000"/>
    <m/>
    <n v="0"/>
    <e v="#DIV/0!"/>
    <n v="0.2"/>
    <n v="200"/>
    <n v="199.8"/>
    <n v="1.75"/>
    <n v="933"/>
    <n v="931.25"/>
    <n v="0"/>
    <n v="733"/>
    <n v="0.78563772775991425"/>
  </r>
  <r>
    <s v="Beymen0316_Mart_Ligatus_interest_MEC"/>
    <x v="0"/>
    <x v="2"/>
    <s v="Q1"/>
    <d v="2016-03-02T00:00:00"/>
    <d v="2016-03-30T00:00:00"/>
    <n v="0"/>
    <x v="1"/>
    <x v="38"/>
    <s v="Beymen0316_Mart_interest_MEC"/>
    <s v="Completed"/>
    <s v="Ligatus"/>
    <s v="RON"/>
    <s v="Xaxis Display Plus"/>
    <s v="cpc"/>
    <s v="Selected Sites"/>
    <s v="Ad Bundles"/>
    <n v="0.3"/>
    <n v="1.75"/>
    <n v="6000"/>
    <n v="6000"/>
    <n v="0"/>
    <n v="6000"/>
    <m/>
    <n v="0"/>
    <e v="#DIV/0!"/>
    <n v="1.7999999999999998"/>
    <n v="1800"/>
    <n v="1798.2"/>
    <n v="10.5"/>
    <n v="500"/>
    <n v="489.5"/>
    <n v="0"/>
    <n v="-1300"/>
    <n v="-2.6"/>
  </r>
  <r>
    <s v="Beymen0316_Mart_Medyanet_interest_MEC"/>
    <x v="0"/>
    <x v="2"/>
    <s v="Q1"/>
    <d v="2016-03-02T00:00:00"/>
    <d v="2016-03-30T00:00:00"/>
    <n v="0"/>
    <x v="1"/>
    <x v="38"/>
    <s v="Beymen0316_Mart_interest_MEC"/>
    <s v="Completed"/>
    <s v="Medyanet"/>
    <s v="RON"/>
    <s v="Xaxis Display Plus"/>
    <s v="cpm"/>
    <s v="Selected Sites"/>
    <s v="Ad Bundles"/>
    <n v="0.1"/>
    <n v="1.75"/>
    <n v="3000000"/>
    <n v="3000576"/>
    <n v="0"/>
    <n v="3000000"/>
    <n v="3032"/>
    <n v="1.0104726559167308E-3"/>
    <n v="0.74241424802110823"/>
    <n v="300"/>
    <n v="300"/>
    <n v="0"/>
    <n v="5250"/>
    <n v="2251"/>
    <n v="-2999"/>
    <n v="0"/>
    <n v="1951"/>
    <n v="0.86672589960017765"/>
  </r>
  <r>
    <s v="Beymen0316_Mart_Popmarker_interest_MEC"/>
    <x v="0"/>
    <x v="2"/>
    <s v="Q1"/>
    <d v="2016-03-02T00:00:00"/>
    <d v="2016-03-30T00:00:00"/>
    <n v="0"/>
    <x v="1"/>
    <x v="38"/>
    <s v="Beymen0316_Mart_interest_MEC"/>
    <s v="Completed"/>
    <s v="Popmarker"/>
    <s v="RON"/>
    <s v="Xaxis Display Plus"/>
    <s v="cpm"/>
    <s v="Selected Sites"/>
    <s v="Ad Bundles"/>
    <n v="1"/>
    <n v="3"/>
    <n v="500000"/>
    <n v="505979"/>
    <n v="0"/>
    <n v="500000"/>
    <m/>
    <n v="0"/>
    <e v="#DIV/0!"/>
    <n v="500"/>
    <n v="500"/>
    <n v="0"/>
    <n v="1500"/>
    <n v="1517.9369999999999"/>
    <n v="17.936999999999898"/>
    <n v="0"/>
    <n v="1017.9369999999999"/>
    <n v="0.67060556531661064"/>
  </r>
  <r>
    <s v="Beymen0316_Mart_Digitalm_interest_MEC"/>
    <x v="0"/>
    <x v="2"/>
    <s v="Q1"/>
    <d v="2016-03-02T00:00:00"/>
    <d v="2016-03-30T00:00:00"/>
    <n v="0"/>
    <x v="1"/>
    <x v="38"/>
    <s v="Beymen0316_Mart_interest_MEC"/>
    <s v="Completed"/>
    <s v="Digitalm"/>
    <s v="RON"/>
    <s v="Xaxis Display Plus"/>
    <s v="cpm"/>
    <s v="Selected Sites"/>
    <s v="Ad Bundles"/>
    <n v="0.2"/>
    <n v="1.75"/>
    <n v="2100000"/>
    <n v="2027687"/>
    <n v="72313"/>
    <n v="2027687"/>
    <n v="867"/>
    <n v="4.2758078539735175E-4"/>
    <n v="3.637831603229527"/>
    <n v="420"/>
    <n v="405.53739999999999"/>
    <n v="-14.462600000000009"/>
    <n v="3675"/>
    <n v="3154"/>
    <n v="-521"/>
    <n v="0"/>
    <n v="2748.4625999999998"/>
    <n v="0.8714212428662016"/>
  </r>
  <r>
    <s v="Beymen0316_Mart_Medyanet_interstitial_MEC"/>
    <x v="0"/>
    <x v="2"/>
    <s v="Q1"/>
    <d v="2016-03-02T00:00:00"/>
    <d v="2016-03-30T00:00:00"/>
    <n v="0"/>
    <x v="1"/>
    <x v="38"/>
    <s v="Beymen0316_Mart_interest_MEC"/>
    <s v="Completed"/>
    <s v="Medyanet"/>
    <s v="RON"/>
    <s v="Xaxis Rich Media"/>
    <s v="cpm"/>
    <s v="Selected Sites"/>
    <s v="Ad Bundles"/>
    <n v="0.5"/>
    <n v="1.75"/>
    <n v="1000000"/>
    <n v="1000056"/>
    <n v="0"/>
    <n v="1000000"/>
    <n v="10273"/>
    <n v="1.0272424744214324E-2"/>
    <n v="0.17035899931860216"/>
    <n v="500"/>
    <n v="500"/>
    <n v="0"/>
    <n v="1750"/>
    <n v="1750.098"/>
    <n v="9.7999999999956344E-2"/>
    <n v="0"/>
    <n v="1250.098"/>
    <n v="0.71430171338976445"/>
  </r>
  <r>
    <s v="Bimeks0316_Kdv_Kadar_Bi_Para_Faz1_Acunn_Intersitital_MEC"/>
    <x v="0"/>
    <x v="2"/>
    <s v="Q1"/>
    <d v="2016-03-04T00:00:00"/>
    <d v="2016-03-08T00:00:00"/>
    <n v="0"/>
    <x v="1"/>
    <x v="10"/>
    <s v="Bimeks0316_Kdv_Kadar_Bi_Para_Faz1_Intersitital_MEC"/>
    <s v="Completed"/>
    <s v="Acunn"/>
    <s v="RON"/>
    <s v="Xaxis Rich Media"/>
    <s v="cpm"/>
    <s v="Selected Sites"/>
    <s v="Interstitial"/>
    <n v="1.5"/>
    <n v="4.5"/>
    <n v="300000"/>
    <n v="301631"/>
    <n v="0"/>
    <n v="300000"/>
    <n v="2938"/>
    <n v="9.7403781441562712E-3"/>
    <n v="0.47651463580667119"/>
    <n v="450"/>
    <n v="0"/>
    <n v="-450"/>
    <n v="1350"/>
    <n v="1400"/>
    <n v="50"/>
    <n v="0"/>
    <n v="1400"/>
    <n v="1"/>
  </r>
  <r>
    <s v="Bimeks0316_Kdv_Kadar_Bi_Para_Faz1_Bond_Intersitital_MEC"/>
    <x v="0"/>
    <x v="2"/>
    <s v="Q1"/>
    <d v="2016-03-04T00:00:00"/>
    <d v="2016-03-08T00:00:00"/>
    <n v="0"/>
    <x v="1"/>
    <x v="10"/>
    <s v="Bimeks0316_Kdv_Kadar_Bi_Para_Faz1_Intersitital_MEC"/>
    <s v="Completed"/>
    <s v="Bond Digital"/>
    <s v="RON"/>
    <s v="Xaxis Rich Media"/>
    <s v="cpm"/>
    <s v="Selected Sites"/>
    <s v="Ad Bundles"/>
    <n v="0.5"/>
    <n v="4.5"/>
    <n v="300000"/>
    <n v="301327"/>
    <n v="0"/>
    <n v="300000"/>
    <n v="3141"/>
    <n v="1.0423891652590044E-2"/>
    <n v="0.42979942693409739"/>
    <n v="150"/>
    <n v="150"/>
    <n v="0"/>
    <n v="1350"/>
    <n v="1350"/>
    <n v="0"/>
    <n v="0"/>
    <n v="1200"/>
    <n v="0.88888888888888884"/>
  </r>
  <r>
    <s v="Bimeks0316_Kdv_Kadar_Bi_Para_Faz1_Digitalm_Intersitital_MEC"/>
    <x v="0"/>
    <x v="2"/>
    <s v="Q1"/>
    <d v="2016-03-04T00:00:00"/>
    <d v="2016-03-08T00:00:00"/>
    <n v="0"/>
    <x v="1"/>
    <x v="10"/>
    <s v="Bimeks0316_Kdv_Kadar_Bi_Para_Faz1_Intersitital_MEC"/>
    <s v="Completed"/>
    <s v="Digitalm"/>
    <s v="RON"/>
    <s v="Xaxis Rich Media"/>
    <s v="cpm"/>
    <s v="Selected Sites"/>
    <s v="Ad Bundles"/>
    <n v="0.2"/>
    <n v="4.5"/>
    <n v="250000"/>
    <n v="251212"/>
    <n v="0"/>
    <n v="250000"/>
    <n v="3127"/>
    <n v="1.2447653774501218E-2"/>
    <n v="0.35976974736168854"/>
    <n v="50"/>
    <n v="50"/>
    <n v="0"/>
    <n v="1125"/>
    <n v="1125"/>
    <n v="0"/>
    <n v="0"/>
    <n v="1075"/>
    <n v="0.9555555555555556"/>
  </r>
  <r>
    <s v="Bimeks0316_Kdv_Kadar_Bi_Para_Faz1_Medyanet_Intersitital_MEC"/>
    <x v="0"/>
    <x v="2"/>
    <s v="Q1"/>
    <d v="2016-03-04T00:00:00"/>
    <d v="2016-03-08T00:00:00"/>
    <n v="0"/>
    <x v="1"/>
    <x v="10"/>
    <s v="Bimeks0316_Kdv_Kadar_Bi_Para_Faz1_Intersitital_MEC"/>
    <s v="Completed"/>
    <s v="Medyanet"/>
    <s v="RON"/>
    <s v="Xaxis Rich Media"/>
    <s v="cpm"/>
    <s v="Selected Sites"/>
    <s v="Ad Bundles"/>
    <n v="0.5"/>
    <n v="4.5"/>
    <n v="250000"/>
    <n v="250056"/>
    <n v="0"/>
    <n v="250000"/>
    <n v="1389"/>
    <n v="5.5547557347154237E-3"/>
    <n v="0.80993520518358531"/>
    <n v="125"/>
    <n v="125"/>
    <n v="0"/>
    <n v="1125"/>
    <n v="1125"/>
    <n v="0"/>
    <n v="0"/>
    <n v="1000"/>
    <n v="0.88888888888888884"/>
  </r>
  <r>
    <s v="Burgan0316_Fx_Maxad_interest_MEC"/>
    <x v="0"/>
    <x v="2"/>
    <s v="Q1"/>
    <d v="2016-03-01T00:00:00"/>
    <d v="2016-03-30T00:00:00"/>
    <n v="0"/>
    <x v="1"/>
    <x v="35"/>
    <s v="Burgan0316_Fx_interest_MEC"/>
    <s v="Completed"/>
    <s v="Maxad"/>
    <s v="RON"/>
    <s v="Xaxis Display Plus"/>
    <s v="cpc"/>
    <s v="Selected Sites"/>
    <s v="Ad Bundles"/>
    <n v="0.3"/>
    <n v="1.6"/>
    <n v="5000"/>
    <n v="5007"/>
    <n v="0"/>
    <n v="5000"/>
    <m/>
    <n v="0"/>
    <e v="#DIV/0!"/>
    <n v="1.5"/>
    <n v="1500"/>
    <n v="1498.5"/>
    <n v="8"/>
    <n v="800"/>
    <n v="792"/>
    <n v="0"/>
    <n v="-700"/>
    <n v="-0.875"/>
  </r>
  <r>
    <s v="Burgan0316_Fx_Ligatus_interest_MEC"/>
    <x v="0"/>
    <x v="2"/>
    <s v="Q1"/>
    <d v="2016-03-01T00:00:00"/>
    <d v="2016-03-30T00:00:00"/>
    <n v="0"/>
    <x v="1"/>
    <x v="35"/>
    <s v="Burgan0316_Fx_interest_MEC"/>
    <s v="Completed"/>
    <s v="Ligatus"/>
    <s v="RON"/>
    <s v="Xaxis Display Plus"/>
    <s v="cpc"/>
    <s v="Selected Sites"/>
    <s v="Ad Bundles"/>
    <n v="0.4"/>
    <n v="1.6"/>
    <n v="5000"/>
    <n v="4481"/>
    <n v="519"/>
    <n v="4481"/>
    <m/>
    <n v="0"/>
    <e v="#DIV/0!"/>
    <n v="2"/>
    <n v="1763"/>
    <n v="1761"/>
    <n v="8"/>
    <n v="800"/>
    <n v="792"/>
    <n v="0"/>
    <n v="-963"/>
    <n v="-1.2037500000000001"/>
  </r>
  <r>
    <s v="Burgan0316_Fx_Medyanet_interest_MEC"/>
    <x v="0"/>
    <x v="2"/>
    <s v="Q1"/>
    <d v="2016-03-01T00:00:00"/>
    <d v="2016-03-30T00:00:00"/>
    <n v="0"/>
    <x v="1"/>
    <x v="35"/>
    <s v="Burgan0316_Fx_interest_MEC"/>
    <s v="Completed"/>
    <s v="Medyanet"/>
    <s v="RON"/>
    <s v="Xaxis Display Plus"/>
    <s v="cpm"/>
    <s v="Selected Sites"/>
    <s v="Ad Bundles"/>
    <n v="0.1"/>
    <n v="1.6"/>
    <n v="5500000"/>
    <n v="5582539"/>
    <n v="0"/>
    <n v="5500000"/>
    <m/>
    <n v="0"/>
    <e v="#DIV/0!"/>
    <n v="550"/>
    <n v="550"/>
    <n v="0"/>
    <n v="8800"/>
    <n v="4395"/>
    <n v="-4405"/>
    <n v="0"/>
    <n v="3845"/>
    <n v="0.8748577929465301"/>
  </r>
  <r>
    <s v="Burgan0316_Fx_Memuruz_interest_MEC"/>
    <x v="0"/>
    <x v="2"/>
    <s v="Q1"/>
    <d v="2016-03-01T00:00:00"/>
    <d v="2016-03-30T00:00:00"/>
    <n v="0"/>
    <x v="1"/>
    <x v="35"/>
    <s v="Burgan0316_Fx_interest_MEC"/>
    <s v="Completed"/>
    <s v="Memuruz"/>
    <s v="RON"/>
    <s v="Xaxis Display Plus"/>
    <s v="cpm"/>
    <s v="Selected Sites"/>
    <s v="Ad Bundles"/>
    <n v="0.25"/>
    <n v="1.6"/>
    <n v="1500000"/>
    <n v="1414274"/>
    <n v="85726"/>
    <n v="1414274"/>
    <m/>
    <n v="0"/>
    <e v="#DIV/0!"/>
    <n v="375"/>
    <n v="353.56849999999997"/>
    <n v="-21.431500000000028"/>
    <n v="2400"/>
    <n v="2400"/>
    <n v="0"/>
    <n v="0"/>
    <n v="2046.4315000000001"/>
    <n v="0.85267979166666674"/>
  </r>
  <r>
    <s v="Burgan0316_Fx_Commedya_interest_MEC"/>
    <x v="0"/>
    <x v="2"/>
    <s v="Q1"/>
    <d v="2016-03-01T00:00:00"/>
    <d v="2016-03-30T00:00:00"/>
    <n v="0"/>
    <x v="1"/>
    <x v="35"/>
    <s v="Burgan0316_Fx_interest_MEC"/>
    <s v="Completed"/>
    <s v="Commedya"/>
    <s v="RON"/>
    <s v="Xaxis Display Plus"/>
    <s v="cpm"/>
    <s v="Selected Sites"/>
    <s v="Ad Bundles"/>
    <n v="0.1"/>
    <n v="1.6"/>
    <n v="500000"/>
    <n v="517276"/>
    <n v="0"/>
    <n v="500000"/>
    <m/>
    <n v="0"/>
    <e v="#DIV/0!"/>
    <n v="50"/>
    <n v="50"/>
    <n v="0"/>
    <n v="800"/>
    <n v="800"/>
    <n v="0"/>
    <n v="0"/>
    <n v="750"/>
    <n v="0.9375"/>
  </r>
  <r>
    <s v="Burgan0316_Fx_hurriyetoto_interest_MEC"/>
    <x v="0"/>
    <x v="2"/>
    <s v="Q1"/>
    <d v="2016-03-01T00:00:00"/>
    <d v="2016-03-30T00:00:00"/>
    <n v="0"/>
    <x v="1"/>
    <x v="35"/>
    <s v="Burgan0316_Fx_interest_MEC"/>
    <s v="Completed"/>
    <s v="Hurriyetemlak"/>
    <s v="RON"/>
    <s v="Xaxis Display Plus"/>
    <s v="cpm"/>
    <s v="Selected Sites"/>
    <s v="Ad Bundles"/>
    <n v="0.15"/>
    <n v="1.6"/>
    <n v="500000"/>
    <n v="551631"/>
    <n v="0"/>
    <n v="500000"/>
    <m/>
    <n v="0"/>
    <e v="#DIV/0!"/>
    <n v="75"/>
    <n v="75"/>
    <n v="0"/>
    <n v="800"/>
    <n v="800"/>
    <n v="0"/>
    <n v="0"/>
    <n v="725"/>
    <n v="0.90625"/>
  </r>
  <r>
    <s v="Burgan0316_Fx_Nokta_interest_MEC"/>
    <x v="0"/>
    <x v="2"/>
    <s v="Q1"/>
    <d v="2016-03-01T00:00:00"/>
    <d v="2016-03-30T00:00:00"/>
    <n v="0"/>
    <x v="1"/>
    <x v="35"/>
    <s v="Burgan0316_Fx_interest_MEC"/>
    <s v="Completed"/>
    <s v="Nokta"/>
    <s v="RON"/>
    <s v="Xaxis Display Plus"/>
    <s v="cpm"/>
    <s v="Selected Sites"/>
    <s v="Ad Bundles"/>
    <n v="0.1"/>
    <n v="1.6"/>
    <n v="500000"/>
    <n v="500431"/>
    <n v="0"/>
    <n v="500000"/>
    <m/>
    <n v="0"/>
    <e v="#DIV/0!"/>
    <n v="50"/>
    <n v="50"/>
    <n v="0"/>
    <n v="800"/>
    <n v="800"/>
    <n v="0"/>
    <n v="0"/>
    <n v="750"/>
    <n v="0.9375"/>
  </r>
  <r>
    <s v="Burgan0316_Fx_Digitalm_interest_MEC"/>
    <x v="0"/>
    <x v="2"/>
    <s v="Q1"/>
    <d v="2016-03-01T00:00:00"/>
    <d v="2016-03-30T00:00:00"/>
    <n v="0"/>
    <x v="1"/>
    <x v="35"/>
    <s v="Burgan0316_Fx_interest_MEC"/>
    <s v="Completed"/>
    <s v="Digitalm"/>
    <s v="RON"/>
    <s v="Xaxis Display Plus"/>
    <s v="cpm"/>
    <s v="Selected Sites"/>
    <s v="Ad Bundles"/>
    <n v="0.2"/>
    <n v="1.6"/>
    <n v="3000000"/>
    <n v="2981058"/>
    <n v="18942"/>
    <n v="2981058"/>
    <n v="583"/>
    <n v="1.955681506364519E-4"/>
    <n v="6.8610634648370494"/>
    <n v="600"/>
    <n v="596.21159999999998"/>
    <n v="-3.7884000000000242"/>
    <n v="4800"/>
    <n v="4000"/>
    <n v="-800"/>
    <n v="0"/>
    <n v="3403.7883999999999"/>
    <n v="0.85094709999999996"/>
  </r>
  <r>
    <s v="Burgan0316_Fx_Adhood_interest_MEC"/>
    <x v="0"/>
    <x v="2"/>
    <s v="Q1"/>
    <d v="2016-03-01T00:00:00"/>
    <d v="2016-03-30T00:00:00"/>
    <n v="0"/>
    <x v="1"/>
    <x v="35"/>
    <s v="Burgan0316_Fx_interest_MEC"/>
    <s v="Completed"/>
    <s v="Adhood"/>
    <s v="RON"/>
    <s v="Xaxis Display Plus"/>
    <s v="cpm"/>
    <s v="Selected Sites"/>
    <s v="Ad Bundles"/>
    <n v="0.15"/>
    <n v="1.6"/>
    <n v="1000000"/>
    <n v="1273667"/>
    <n v="0"/>
    <n v="1000000"/>
    <m/>
    <n v="0"/>
    <e v="#DIV/0!"/>
    <n v="150"/>
    <n v="150"/>
    <n v="0"/>
    <n v="1600"/>
    <n v="1600"/>
    <n v="0"/>
    <n v="0"/>
    <n v="1450"/>
    <n v="0.90625"/>
  </r>
  <r>
    <s v="Burgan0316_Fx_Medyanet_Interstitial_MEC"/>
    <x v="0"/>
    <x v="2"/>
    <s v="Q1"/>
    <d v="2016-03-01T00:00:00"/>
    <d v="2016-03-30T00:00:00"/>
    <n v="0"/>
    <x v="1"/>
    <x v="35"/>
    <s v="Burgan0316_Fx_Interstitial_MEC"/>
    <s v="Completed"/>
    <s v="Medyanet"/>
    <s v="RON"/>
    <s v="Xaxis Rich Media"/>
    <s v="cpm"/>
    <s v="Interstitial"/>
    <s v="Interstitial"/>
    <n v="0.5"/>
    <n v="4"/>
    <n v="800000"/>
    <n v="803156"/>
    <n v="0"/>
    <n v="800000"/>
    <n v="4330"/>
    <n v="5.3912315913720371E-3"/>
    <n v="0.61778290993071594"/>
    <n v="400"/>
    <n v="400"/>
    <n v="0"/>
    <n v="3200"/>
    <n v="2675"/>
    <n v="-525"/>
    <n v="0"/>
    <n v="2275"/>
    <n v="0.85046728971962615"/>
  </r>
  <r>
    <s v="Burgan0316_Fx_Digitalm_Interstitial_MEC"/>
    <x v="0"/>
    <x v="2"/>
    <s v="Q1"/>
    <d v="2016-03-01T00:00:00"/>
    <d v="2016-03-30T00:00:00"/>
    <n v="0"/>
    <x v="1"/>
    <x v="35"/>
    <s v="Burgan0316_Fx_Interstitial_MEC"/>
    <s v="Completed"/>
    <s v="Digitalm"/>
    <s v="RON"/>
    <s v="Xaxis Rich Media"/>
    <s v="cpm"/>
    <s v="Interstitial"/>
    <s v="Interstitial"/>
    <n v="2.5"/>
    <n v="4"/>
    <n v="500000"/>
    <n v="341283"/>
    <n v="158717"/>
    <n v="341283"/>
    <n v="4065"/>
    <n v="1.1910936085301641E-2"/>
    <n v="0.33582583025830259"/>
    <n v="1250"/>
    <n v="853.20749999999998"/>
    <n v="-396.79250000000002"/>
    <n v="2000"/>
    <n v="1365.1320000000001"/>
    <n v="-634.86799999999994"/>
    <n v="0"/>
    <n v="511.92450000000008"/>
    <n v="0.37500000000000006"/>
  </r>
  <r>
    <s v="Akbank0316_Case_Kampus_Medyanet_interest_MC"/>
    <x v="0"/>
    <x v="2"/>
    <s v="Q1"/>
    <d v="2016-03-01T00:00:00"/>
    <d v="2016-03-06T00:00:00"/>
    <n v="0"/>
    <x v="0"/>
    <x v="9"/>
    <s v="Akbank0316_Case_Kampus_interest_MC"/>
    <s v="Completed"/>
    <s v="Medyanet"/>
    <s v="RON"/>
    <s v="Xaxis Display Plus"/>
    <s v="cpm"/>
    <s v="Selected Sites"/>
    <s v="Ad Bundles"/>
    <n v="0.1"/>
    <n v="1"/>
    <n v="1000000"/>
    <n v="1121124"/>
    <n v="0"/>
    <n v="1000000"/>
    <m/>
    <n v="0"/>
    <e v="#DIV/0!"/>
    <n v="100"/>
    <n v="100"/>
    <n v="0"/>
    <n v="1000"/>
    <n v="0"/>
    <n v="-1000"/>
    <n v="0"/>
    <n v="-100"/>
    <e v="#DIV/0!"/>
  </r>
  <r>
    <s v="Akbank0316_Kobi_Danismanlik_Adhood_interest_MC"/>
    <x v="0"/>
    <x v="2"/>
    <s v="Q1"/>
    <d v="2016-03-01T00:00:00"/>
    <d v="2016-03-30T00:00:00"/>
    <n v="0"/>
    <x v="0"/>
    <x v="9"/>
    <s v="Akbank0316_Kobi_Danismanlik_interest_MC"/>
    <s v="Completed"/>
    <s v="Adhood"/>
    <s v="RON"/>
    <s v="Xaxis Display Plus"/>
    <s v="cpm"/>
    <s v="Selected Sites"/>
    <s v="Ad Bundles"/>
    <n v="0.15"/>
    <n v="1"/>
    <n v="500000"/>
    <n v="583195"/>
    <n v="0"/>
    <n v="500000"/>
    <m/>
    <n v="0"/>
    <e v="#DIV/0!"/>
    <n v="75"/>
    <n v="75"/>
    <n v="0"/>
    <n v="500"/>
    <n v="500"/>
    <n v="0"/>
    <n v="0"/>
    <n v="425"/>
    <n v="0.85"/>
  </r>
  <r>
    <s v="Akbank0316_Kobi_Danismanlik_Digitalm_interest_MC"/>
    <x v="0"/>
    <x v="2"/>
    <s v="Q1"/>
    <d v="2016-03-01T00:00:00"/>
    <d v="2016-03-30T00:00:00"/>
    <n v="0"/>
    <x v="0"/>
    <x v="9"/>
    <s v="Akbank0316_Kobi_Danismanlik_interest_MC"/>
    <s v="Completed"/>
    <s v="Digitalm"/>
    <s v="RON"/>
    <s v="Xaxis Display Plus"/>
    <s v="cpm"/>
    <s v="Selected Sites"/>
    <s v="Ad Bundles"/>
    <n v="0.2"/>
    <n v="1"/>
    <n v="1000000"/>
    <n v="1000782"/>
    <n v="0"/>
    <n v="1000000"/>
    <n v="175"/>
    <n v="1.7486325693307834E-4"/>
    <n v="2.8571428571428572"/>
    <n v="200"/>
    <n v="200"/>
    <n v="0"/>
    <n v="1000"/>
    <n v="500"/>
    <n v="-500"/>
    <n v="0"/>
    <n v="300"/>
    <n v="0.6"/>
  </r>
  <r>
    <s v="Akbank0316_Kobi_Danismanlik_Medyanet_interest_MC"/>
    <x v="0"/>
    <x v="2"/>
    <s v="Q1"/>
    <d v="2016-03-01T00:00:00"/>
    <d v="2016-03-30T00:00:00"/>
    <n v="0"/>
    <x v="0"/>
    <x v="9"/>
    <s v="Akbank0316_Kobi_Danismanlik_interest_MC"/>
    <s v="Completed"/>
    <s v="Medyanet"/>
    <s v="RON"/>
    <s v="Xaxis Display Plus"/>
    <s v="cpm"/>
    <s v="Selected Sites"/>
    <s v="Ad Bundles"/>
    <n v="0.1"/>
    <n v="1"/>
    <n v="1000000"/>
    <n v="1013988"/>
    <n v="0"/>
    <n v="1000000"/>
    <m/>
    <n v="0"/>
    <e v="#DIV/0!"/>
    <n v="100"/>
    <n v="100"/>
    <n v="0"/>
    <n v="1000"/>
    <n v="1000"/>
    <n v="0"/>
    <n v="0"/>
    <n v="900"/>
    <n v="0.9"/>
  </r>
  <r>
    <s v="Zorlu0316_PSM_Slavas_Snow_Show_Sem_Preroll"/>
    <x v="0"/>
    <x v="2"/>
    <s v="Q1"/>
    <d v="2016-03-01T00:00:00"/>
    <d v="2016-03-06T00:00:00"/>
    <n v="0"/>
    <x v="0"/>
    <x v="37"/>
    <s v="Zorlu0316_PSM_Slavas_Snow_Show_Preroll"/>
    <s v="Completed"/>
    <s v="Sem Digital"/>
    <s v="RON"/>
    <s v="Xaxis Tv"/>
    <s v="cpv"/>
    <s v="Pre/Mid/Post Rolls RON"/>
    <s v="Online Video"/>
    <n v="0.02"/>
    <n v="3.2500000000000001E-2"/>
    <n v="12000"/>
    <n v="17508"/>
    <n v="0"/>
    <n v="12000"/>
    <n v="81"/>
    <n v="4.6264564770390681E-3"/>
    <n v="4.8148148148148149"/>
    <n v="240"/>
    <n v="240"/>
    <n v="0"/>
    <n v="390"/>
    <n v="390"/>
    <n v="0"/>
    <n v="0"/>
    <n v="150"/>
    <n v="0.38461538461538464"/>
  </r>
  <r>
    <s v="Zorlu0316_PSM_Slavas_Snow_Show_Midyo_Preroll"/>
    <x v="0"/>
    <x v="2"/>
    <s v="Q1"/>
    <d v="2016-03-01T00:00:00"/>
    <d v="2016-03-06T00:00:00"/>
    <n v="0"/>
    <x v="0"/>
    <x v="37"/>
    <s v="Zorlu0316_PSM_Slavas_Snow_Show_Preroll"/>
    <s v="Completed"/>
    <s v="Midyo"/>
    <s v="RON"/>
    <s v="Xaxis Tv"/>
    <s v="cpv"/>
    <s v="Pre/Mid/Post Rolls RON"/>
    <s v="Online Video"/>
    <n v="5.0000000000000001E-3"/>
    <n v="3.2500000000000001E-2"/>
    <n v="40000"/>
    <n v="42294"/>
    <n v="0"/>
    <n v="40000"/>
    <n v="616"/>
    <n v="1.4564713670969877E-2"/>
    <n v="2.029220779220779"/>
    <n v="200"/>
    <n v="200"/>
    <n v="0"/>
    <n v="1300"/>
    <n v="1250"/>
    <n v="-50"/>
    <n v="0"/>
    <n v="1050"/>
    <n v="0.84"/>
  </r>
  <r>
    <s v="Zorlu0316_PSM_Slavas_Snow_Show_DeskFive_Interstitial_MC"/>
    <x v="0"/>
    <x v="2"/>
    <s v="Q1"/>
    <d v="2016-03-01T00:00:00"/>
    <d v="2016-03-06T00:00:00"/>
    <n v="0"/>
    <x v="0"/>
    <x v="37"/>
    <s v="Zorlu0316_PSM_Slavas_Snow_Show_Interstitial"/>
    <s v="Completed"/>
    <s v="Desk Five"/>
    <s v="RON"/>
    <s v="Xaxis Rich Media"/>
    <s v="cpm"/>
    <s v="Interstitial"/>
    <s v="Interstitial"/>
    <n v="2.5"/>
    <n v="4.25"/>
    <n v="130000"/>
    <n v="136301"/>
    <n v="0"/>
    <n v="130000"/>
    <n v="2658"/>
    <n v="1.9500957439784007E-2"/>
    <n v="0.15425131677953349"/>
    <n v="325"/>
    <n v="325"/>
    <n v="0"/>
    <n v="552.5"/>
    <n v="410"/>
    <n v="-142.5"/>
    <n v="0"/>
    <n v="85"/>
    <n v="0.2073170731707317"/>
  </r>
  <r>
    <s v="Zorlu0316_PSM_Slavas_Snow_Show_Medyanet_Interstitial_MC"/>
    <x v="0"/>
    <x v="2"/>
    <s v="Q1"/>
    <d v="2016-03-01T00:00:00"/>
    <d v="2016-03-06T00:00:00"/>
    <n v="0"/>
    <x v="0"/>
    <x v="37"/>
    <s v="Zorlu0316_PSM_Slavas_Snow_Show_Interstitial"/>
    <s v="Completed"/>
    <s v="Medyanet"/>
    <s v="RON"/>
    <s v="Xaxis Rich Media"/>
    <s v="cpm"/>
    <s v="Interstitial"/>
    <s v="Interstitial"/>
    <n v="0.5"/>
    <n v="4.25"/>
    <n v="150000"/>
    <n v="174055"/>
    <n v="0"/>
    <n v="150000"/>
    <m/>
    <n v="0"/>
    <e v="#DIV/0!"/>
    <n v="75"/>
    <n v="75"/>
    <n v="0"/>
    <n v="637.5"/>
    <n v="637.5"/>
    <n v="0"/>
    <n v="0"/>
    <n v="562.5"/>
    <n v="0.88235294117647056"/>
  </r>
  <r>
    <s v="Zorlu0316_PSM_Slavas_Snow_Show_Acunn_Interstitial_MC"/>
    <x v="0"/>
    <x v="2"/>
    <s v="Q1"/>
    <d v="2016-03-01T00:00:00"/>
    <d v="2016-03-06T00:00:00"/>
    <n v="0"/>
    <x v="0"/>
    <x v="37"/>
    <s v="Zorlu0316_PSM_Slavas_Snow_Show_Interstitial"/>
    <s v="Completed"/>
    <s v="Acunn"/>
    <s v="RON"/>
    <s v="Xaxis Rich Media"/>
    <s v="cpm"/>
    <s v="Interstitial"/>
    <s v="Interstitial"/>
    <n v="1.5"/>
    <n v="4.25"/>
    <n v="25000"/>
    <n v="26147"/>
    <n v="0"/>
    <n v="25000"/>
    <n v="549"/>
    <n v="2.0996672658431179E-2"/>
    <n v="0.1935336976320583"/>
    <n v="37.5"/>
    <n v="0"/>
    <n v="-37.5"/>
    <n v="106.25"/>
    <n v="106.25"/>
    <n v="0"/>
    <n v="0"/>
    <n v="106.25"/>
    <n v="1"/>
  </r>
  <r>
    <s v="Zorlu0316_Shop&amp;Miles_Medyanet_Interstitial_MC"/>
    <x v="0"/>
    <x v="2"/>
    <s v="Q1"/>
    <d v="2016-03-01T00:00:00"/>
    <d v="2016-03-30T00:00:00"/>
    <n v="0"/>
    <x v="0"/>
    <x v="32"/>
    <s v="Zorlu0316_Shop&amp;Miles_Interstitial_MC"/>
    <s v="Completed"/>
    <s v="Medyanet"/>
    <s v="RON"/>
    <s v="Xaxis Rich Media"/>
    <s v="cpm"/>
    <s v="Interstitial"/>
    <s v="Interstitial"/>
    <n v="0.5"/>
    <n v="4.25"/>
    <n v="100000"/>
    <n v="100757"/>
    <n v="0"/>
    <n v="100000"/>
    <n v="548"/>
    <n v="5.4388280714987546E-3"/>
    <n v="0.73357664233576647"/>
    <n v="50"/>
    <n v="50"/>
    <n v="0"/>
    <n v="425"/>
    <n v="402"/>
    <n v="-23"/>
    <n v="0"/>
    <n v="352"/>
    <n v="0.87562189054726369"/>
  </r>
  <r>
    <s v="Zorlu0316_Shop&amp;Miles_Acunn_Interstitial_MC"/>
    <x v="0"/>
    <x v="2"/>
    <s v="Q1"/>
    <d v="2016-03-01T00:00:00"/>
    <d v="2016-03-30T00:00:00"/>
    <n v="0"/>
    <x v="0"/>
    <x v="32"/>
    <s v="Zorlu0316_Shop&amp;Miles_Interstitial_MC"/>
    <s v="Completed"/>
    <s v="Acunn"/>
    <s v="RON"/>
    <s v="Xaxis Rich Media"/>
    <s v="cpm"/>
    <s v="Interstitial"/>
    <s v="Interstitial"/>
    <n v="1.5"/>
    <n v="4.25"/>
    <n v="130000"/>
    <n v="130151"/>
    <n v="0"/>
    <n v="130000"/>
    <n v="181"/>
    <n v="1.3906923496554003E-3"/>
    <n v="3.0524861878453038"/>
    <n v="195"/>
    <n v="0"/>
    <n v="-195"/>
    <n v="552.5"/>
    <n v="552.5"/>
    <n v="0"/>
    <n v="0"/>
    <n v="552.5"/>
    <n v="1"/>
  </r>
  <r>
    <s v="Zorlu0316_Shop&amp;Miles_Digitalm_Interstitial_MC"/>
    <x v="0"/>
    <x v="2"/>
    <s v="Q1"/>
    <d v="2016-03-01T00:00:00"/>
    <d v="2016-03-30T00:00:00"/>
    <n v="0"/>
    <x v="0"/>
    <x v="32"/>
    <s v="Zorlu0316_Shop&amp;Miles_Interstitial_MC"/>
    <s v="Completed"/>
    <s v="Digitalm"/>
    <s v="RON"/>
    <s v="Xaxis Rich Media"/>
    <s v="cpm"/>
    <s v="Interstitial"/>
    <s v="Interstitial"/>
    <n v="2.5"/>
    <n v="4.25"/>
    <n v="50000"/>
    <n v="50086"/>
    <n v="0"/>
    <n v="50000"/>
    <n v="571"/>
    <n v="1.1400391326917702E-2"/>
    <n v="0.37215411558669004"/>
    <n v="125"/>
    <n v="125"/>
    <n v="0"/>
    <n v="212.5"/>
    <n v="212.5"/>
    <n v="0"/>
    <n v="0"/>
    <n v="87.5"/>
    <n v="0.41176470588235292"/>
  </r>
  <r>
    <s v="Lassa0316_Fc_Barcelona_Clipkit_Sync_MC"/>
    <x v="0"/>
    <x v="2"/>
    <s v="Q1"/>
    <d v="2016-03-01T00:00:00"/>
    <d v="2016-03-18T00:00:00"/>
    <n v="0"/>
    <x v="0"/>
    <x v="18"/>
    <s v="Lassa0316_Fc_Barcelona_Sync_MC"/>
    <s v="Completed"/>
    <s v="Clipkit"/>
    <s v="RON"/>
    <s v="Xaxis SYNC"/>
    <s v="cpv"/>
    <s v="Pre/Mid/Post Rolls RON"/>
    <s v="Online Video"/>
    <n v="4.2000000000000003E-2"/>
    <n v="0.06"/>
    <n v="86000"/>
    <n v="73832"/>
    <n v="12168"/>
    <n v="73832"/>
    <n v="5419"/>
    <n v="7.3396359302199593E-2"/>
    <n v="0.817479239712124"/>
    <n v="3612"/>
    <n v="3100.9440000000004"/>
    <n v="-511.05599999999959"/>
    <n v="5160"/>
    <n v="4429.92"/>
    <n v="-730.07999999999993"/>
    <n v="0"/>
    <n v="1328.9759999999997"/>
    <n v="0.29999999999999993"/>
  </r>
  <r>
    <s v="Akbank0316_Multinational_Bank_Appnexus_MC"/>
    <x v="0"/>
    <x v="2"/>
    <s v="Q1"/>
    <d v="2016-03-01T00:00:00"/>
    <d v="2016-03-30T00:00:00"/>
    <n v="0"/>
    <x v="0"/>
    <x v="9"/>
    <s v="Akbank0316_Multinational_Bank_MC"/>
    <s v="Completed"/>
    <s v="Appnexus"/>
    <s v="RON"/>
    <s v="Xaxis Display Plus"/>
    <s v="cpm"/>
    <s v="Selected Sites"/>
    <s v="Ad Bundles"/>
    <n v="1.5"/>
    <n v="100"/>
    <n v="104800"/>
    <n v="75192"/>
    <n v="29608"/>
    <n v="75192"/>
    <n v="9"/>
    <n v="1.1969358442387488E-4"/>
    <n v="804.44444444444446"/>
    <n v="157.19999999999999"/>
    <n v="975"/>
    <n v="817.8"/>
    <n v="10480"/>
    <n v="7240"/>
    <n v="-3240"/>
    <n v="0"/>
    <n v="6265"/>
    <n v="0.86533149171270718"/>
  </r>
  <r>
    <s v="Bimsa0316_Imaj_Kampanyası_Medyanet_interest_MC"/>
    <x v="0"/>
    <x v="2"/>
    <s v="Q1"/>
    <d v="2016-03-01T00:00:00"/>
    <d v="2016-03-30T00:00:00"/>
    <n v="0"/>
    <x v="0"/>
    <x v="39"/>
    <s v="Bimsa0316_Imaj_Kampanyası_interest_MC"/>
    <s v="Completed"/>
    <s v="Medyanet"/>
    <s v="RON"/>
    <s v="Xaxis Display Plus"/>
    <s v="cpm"/>
    <s v="Selected Sites"/>
    <s v="Ad Bundles"/>
    <n v="0.1"/>
    <n v="1"/>
    <n v="1000000"/>
    <n v="1006575"/>
    <n v="0"/>
    <n v="1000000"/>
    <m/>
    <n v="0"/>
    <e v="#DIV/0!"/>
    <n v="100"/>
    <n v="100"/>
    <n v="0"/>
    <n v="1000"/>
    <n v="1000"/>
    <n v="0"/>
    <n v="0"/>
    <n v="900"/>
    <n v="0.9"/>
  </r>
  <r>
    <s v="Bimsa0316_Imaj_Kampanyası_Reklamstore_interest_MC"/>
    <x v="0"/>
    <x v="2"/>
    <s v="Q1"/>
    <d v="2016-03-01T00:00:00"/>
    <d v="2016-03-30T00:00:00"/>
    <n v="0"/>
    <x v="0"/>
    <x v="39"/>
    <s v="Bimsa0316_Imaj_Kampanyası_interest_MC"/>
    <s v="Completed"/>
    <s v="Reklamstore"/>
    <s v="RON"/>
    <s v="Xaxis Display Plus"/>
    <s v="cpm"/>
    <s v="Selected Sites"/>
    <s v="Ad Bundles"/>
    <n v="0.17"/>
    <n v="1"/>
    <n v="1000000"/>
    <n v="1000299"/>
    <n v="0"/>
    <n v="1000000"/>
    <n v="798"/>
    <n v="7.9776146932067317E-4"/>
    <n v="1.2531328320802004"/>
    <n v="170"/>
    <n v="170"/>
    <n v="0"/>
    <n v="1000"/>
    <n v="1000"/>
    <n v="0"/>
    <n v="0"/>
    <n v="830"/>
    <n v="0.83"/>
  </r>
  <r>
    <s v="Bimsa0316_Imaj_Kampanyası_Digitalm_interest_MC"/>
    <x v="0"/>
    <x v="2"/>
    <s v="Q1"/>
    <d v="2016-03-01T00:00:00"/>
    <d v="2016-03-30T00:00:00"/>
    <n v="0"/>
    <x v="0"/>
    <x v="39"/>
    <s v="Bimsa0316_Imaj_Kampanyası_interest_MC"/>
    <s v="Completed"/>
    <s v="Digitalm"/>
    <s v="RON"/>
    <s v="Xaxis Display Plus"/>
    <s v="cpm"/>
    <s v="Selected Sites"/>
    <s v="Ad Bundles"/>
    <n v="0.2"/>
    <n v="1"/>
    <n v="1500000"/>
    <n v="1501154"/>
    <n v="0"/>
    <n v="1500000"/>
    <n v="103"/>
    <n v="6.8613879721867308E-5"/>
    <n v="9.7087378640776691"/>
    <n v="300"/>
    <n v="300"/>
    <n v="0"/>
    <n v="1500"/>
    <n v="1000"/>
    <n v="-500"/>
    <n v="0"/>
    <n v="700"/>
    <n v="0.7"/>
  </r>
  <r>
    <s v="Bimsa0316_Imaj_Kampanyası_Adhood_interest_MC"/>
    <x v="0"/>
    <x v="2"/>
    <s v="Q1"/>
    <d v="2016-03-01T00:00:00"/>
    <d v="2016-03-30T00:00:00"/>
    <n v="0"/>
    <x v="0"/>
    <x v="39"/>
    <s v="Bimsa0316_Imaj_Kampanyası_interest_MC"/>
    <s v="Completed"/>
    <s v="Adhood"/>
    <s v="RON"/>
    <s v="Xaxis Display Plus"/>
    <s v="cpm"/>
    <s v="Selected Sites"/>
    <s v="Ad Bundles"/>
    <n v="0.15"/>
    <n v="1"/>
    <n v="1000000"/>
    <n v="1101741"/>
    <n v="0"/>
    <n v="1000000"/>
    <m/>
    <n v="0"/>
    <e v="#DIV/0!"/>
    <n v="150"/>
    <n v="150"/>
    <n v="0"/>
    <n v="1000"/>
    <n v="1000"/>
    <n v="0"/>
    <n v="0"/>
    <n v="850"/>
    <n v="0.85"/>
  </r>
  <r>
    <s v="KKB0316_E-entegre_Adhood_interest_MC"/>
    <x v="0"/>
    <x v="2"/>
    <s v="Q1"/>
    <d v="2016-03-07T00:00:00"/>
    <d v="2016-03-14T00:00:00"/>
    <n v="0"/>
    <x v="0"/>
    <x v="36"/>
    <s v="KKB0316_E-entegre_interest_MC"/>
    <s v="Completed"/>
    <s v="Adhood"/>
    <s v="RON"/>
    <s v="Xaxis Display Plus"/>
    <s v="cpm"/>
    <s v="Selected Sites"/>
    <s v="Ad Bundles"/>
    <n v="0.15"/>
    <n v="1"/>
    <n v="1000000"/>
    <n v="1056786"/>
    <n v="0"/>
    <n v="1000000"/>
    <m/>
    <n v="0"/>
    <e v="#DIV/0!"/>
    <n v="150"/>
    <n v="150"/>
    <n v="0"/>
    <n v="1000"/>
    <n v="1056.7860000000001"/>
    <n v="56.786000000000058"/>
    <n v="0"/>
    <n v="906.78600000000006"/>
    <n v="0.85806019383299936"/>
  </r>
  <r>
    <s v="KKB0316_E-entegre_Digitalm_interest_MC"/>
    <x v="0"/>
    <x v="2"/>
    <s v="Q1"/>
    <d v="2016-03-07T00:00:00"/>
    <d v="2016-03-14T00:00:00"/>
    <n v="0"/>
    <x v="0"/>
    <x v="36"/>
    <s v="KKB0316_E-entegre_interest_MC"/>
    <s v="Completed"/>
    <s v="Digitalm"/>
    <s v="RON"/>
    <s v="Xaxis Display Plus"/>
    <s v="cpm"/>
    <s v="Selected Sites"/>
    <s v="Ad Bundles"/>
    <n v="0.2"/>
    <n v="1"/>
    <n v="1500000"/>
    <n v="915884"/>
    <n v="584116"/>
    <n v="915884"/>
    <n v="247"/>
    <n v="2.6968480724633251E-4"/>
    <n v="3.7080323886639674"/>
    <n v="300"/>
    <n v="183.17680000000001"/>
    <n v="-116.82319999999999"/>
    <n v="1500"/>
    <n v="915.88400000000001"/>
    <n v="-584.11599999999999"/>
    <n v="0"/>
    <n v="732.70720000000006"/>
    <n v="0.8"/>
  </r>
  <r>
    <s v="KKB0316_E-entegre_Medyanet_interest_MC"/>
    <x v="0"/>
    <x v="2"/>
    <s v="Q1"/>
    <d v="2016-03-07T00:00:00"/>
    <d v="2016-03-14T00:00:00"/>
    <n v="0"/>
    <x v="0"/>
    <x v="36"/>
    <s v="KKB0316_E-entegre_interest_MC"/>
    <s v="Completed"/>
    <s v="Medyanet"/>
    <s v="RON"/>
    <s v="Xaxis Display Plus"/>
    <s v="cpm"/>
    <s v="Selected Sites"/>
    <s v="Ad Bundles"/>
    <n v="0.1"/>
    <n v="1"/>
    <n v="1500000"/>
    <n v="1056196"/>
    <n v="443804"/>
    <n v="1056196"/>
    <m/>
    <n v="0"/>
    <e v="#DIV/0!"/>
    <n v="150"/>
    <n v="105.61959999999999"/>
    <n v="-44.380400000000009"/>
    <n v="1500"/>
    <n v="1056.1959999999999"/>
    <n v="-443.80400000000009"/>
    <n v="0"/>
    <n v="950.57639999999992"/>
    <n v="0.9"/>
  </r>
  <r>
    <s v="KKB0316_E-entegre_Move_Mobil_Banner_MC"/>
    <x v="0"/>
    <x v="2"/>
    <s v="Q1"/>
    <d v="2016-03-07T00:00:00"/>
    <d v="2016-03-14T00:00:00"/>
    <n v="0"/>
    <x v="0"/>
    <x v="36"/>
    <s v="KKB0316_E-entegre_Mobil_MC"/>
    <s v="Completed"/>
    <s v="Move"/>
    <s v="RON"/>
    <s v="Xaxis Mobil"/>
    <s v="cpm"/>
    <s v="Selected Sites"/>
    <s v="Ad Bundles"/>
    <n v="2"/>
    <n v="5"/>
    <n v="200000"/>
    <n v="147987"/>
    <n v="52013"/>
    <n v="147987"/>
    <n v="348"/>
    <n v="2.3515579071134627E-3"/>
    <n v="2.1262499999999998"/>
    <n v="400"/>
    <n v="295.97399999999999"/>
    <n v="-104.02600000000001"/>
    <n v="1000"/>
    <n v="739.93499999999995"/>
    <n v="-260.06500000000005"/>
    <n v="0"/>
    <n v="443.96099999999996"/>
    <n v="0.6"/>
  </r>
  <r>
    <s v="Teknosa0316_Turuncu_Indirim_faz1_Acunn_Interstitial_MC"/>
    <x v="0"/>
    <x v="2"/>
    <s v="Q1"/>
    <d v="2016-03-04T00:00:00"/>
    <d v="2016-03-08T00:00:00"/>
    <n v="0"/>
    <x v="0"/>
    <x v="6"/>
    <s v="Teknosa0316_Turuncu_Indirim_faz1_Interstitial_MC"/>
    <s v="Completed"/>
    <s v="Acunn"/>
    <s v="RON"/>
    <s v="Xaxis Rich Media"/>
    <s v="cpm"/>
    <s v="Interstitial"/>
    <s v="Interstitial"/>
    <n v="1.5"/>
    <n v="4.25"/>
    <n v="300000"/>
    <n v="300609"/>
    <n v="0"/>
    <n v="300000"/>
    <n v="3068"/>
    <n v="1.0205948591026881E-2"/>
    <n v="0.4155801825293351"/>
    <n v="450"/>
    <n v="0"/>
    <n v="-450"/>
    <n v="1275"/>
    <n v="1275"/>
    <n v="0"/>
    <n v="0"/>
    <n v="1275"/>
    <n v="1"/>
  </r>
  <r>
    <s v="Teknosa0316_Turuncu_Indirim_faz1_Medyanet_Interstitial_MC"/>
    <x v="0"/>
    <x v="2"/>
    <s v="Q1"/>
    <d v="2016-03-04T00:00:00"/>
    <d v="2016-03-08T00:00:00"/>
    <n v="0"/>
    <x v="0"/>
    <x v="6"/>
    <s v="Teknosa0316_Turuncu_Indirim_faz1_Interstitial_MC"/>
    <s v="Completed"/>
    <s v="Medyanet"/>
    <s v="RON"/>
    <s v="Xaxis Rich Media"/>
    <s v="cpm"/>
    <s v="Interstitial"/>
    <s v="Interstitial"/>
    <n v="0.5"/>
    <n v="4.25"/>
    <n v="300000"/>
    <n v="302655"/>
    <n v="0"/>
    <n v="300000"/>
    <n v="2200"/>
    <n v="7.2690026597941552E-3"/>
    <n v="0.57954545454545459"/>
    <n v="150"/>
    <n v="150"/>
    <n v="0"/>
    <n v="1275"/>
    <n v="1275"/>
    <n v="0"/>
    <n v="0"/>
    <n v="1125"/>
    <n v="0.88235294117647056"/>
  </r>
  <r>
    <s v="Teknosa0316_Turuncu_Indirim_faz1_Digitalm_Interstitial_MC"/>
    <x v="0"/>
    <x v="2"/>
    <s v="Q1"/>
    <d v="2016-03-04T00:00:00"/>
    <d v="2016-03-08T00:00:00"/>
    <n v="0"/>
    <x v="0"/>
    <x v="6"/>
    <s v="Teknosa0316_Turuncu_Indirim_faz1_Interstitial_MC"/>
    <s v="Completed"/>
    <s v="Digitalm"/>
    <s v="RON"/>
    <s v="Xaxis Rich Media"/>
    <s v="cpm"/>
    <s v="Interstitial"/>
    <s v="Interstitial"/>
    <n v="2.5"/>
    <n v="4.25"/>
    <n v="250000"/>
    <n v="259909"/>
    <n v="0"/>
    <n v="250000"/>
    <n v="3940"/>
    <n v="1.5159151856996102E-2"/>
    <n v="0.24111675126903553"/>
    <n v="625"/>
    <n v="625"/>
    <n v="0"/>
    <n v="1062.5"/>
    <n v="950"/>
    <n v="-112.5"/>
    <n v="0"/>
    <n v="325"/>
    <n v="0.34210526315789475"/>
  </r>
  <r>
    <s v="Lactamil0316_Emziren_Anneler_Adinteraction_Preroll_MEC"/>
    <x v="0"/>
    <x v="2"/>
    <s v="Q1"/>
    <d v="2016-03-07T00:00:00"/>
    <d v="2016-03-30T00:00:00"/>
    <n v="0"/>
    <x v="1"/>
    <x v="17"/>
    <s v="Lactamil0316_Emziren_Anneler_Preroll_MEC"/>
    <s v="Completed"/>
    <s v="Adinteraction"/>
    <s v="RON"/>
    <s v="Xaxis Tv"/>
    <s v="cpv"/>
    <s v="Pre/Mid/Post Rolls RON"/>
    <s v="Online Video"/>
    <n v="0.02"/>
    <n v="0.03"/>
    <n v="50000"/>
    <n v="21637"/>
    <n v="28363"/>
    <n v="21637"/>
    <n v="2981"/>
    <n v="0.13777325876970006"/>
    <n v="0.21774907749077491"/>
    <n v="1000"/>
    <n v="251.02"/>
    <n v="-748.98"/>
    <n v="1500"/>
    <n v="649.11"/>
    <n v="-850.89"/>
    <n v="0"/>
    <n v="398.09000000000003"/>
    <n v="0.61328588374851722"/>
  </r>
  <r>
    <s v="Lactamil0316_Emziren_Anneler_Matrouge_Preroll_MEC"/>
    <x v="0"/>
    <x v="2"/>
    <s v="Q1"/>
    <d v="2016-03-07T00:00:00"/>
    <d v="2016-03-30T00:00:00"/>
    <n v="0"/>
    <x v="1"/>
    <x v="17"/>
    <s v="Lactamil0316_Emziren_Anneler_Preroll_MEC"/>
    <s v="Completed"/>
    <s v="Matrouge"/>
    <s v="RON"/>
    <s v="Xaxis Tv"/>
    <s v="cpv"/>
    <s v="Pre/Mid/Post Rolls RON"/>
    <s v="Online Video"/>
    <n v="0.02"/>
    <n v="0.03"/>
    <n v="25000"/>
    <n v="21632"/>
    <n v="3368"/>
    <n v="21632"/>
    <m/>
    <n v="0"/>
    <e v="#DIV/0!"/>
    <n v="500"/>
    <n v="432.64"/>
    <n v="-67.360000000000014"/>
    <n v="750"/>
    <n v="648.95999999999992"/>
    <n v="-101.04000000000008"/>
    <n v="0"/>
    <n v="216.31999999999994"/>
    <n v="0.33333333333333326"/>
  </r>
  <r>
    <s v="Lactamil0316_Emziren_Anneler_Sem_Preroll_MEC"/>
    <x v="0"/>
    <x v="2"/>
    <s v="Q1"/>
    <d v="2016-03-07T00:00:00"/>
    <d v="2016-03-30T00:00:00"/>
    <n v="0"/>
    <x v="1"/>
    <x v="17"/>
    <s v="Lactamil0316_Emziren_Anneler_Preroll_MEC"/>
    <s v="Completed"/>
    <s v="Sem Digital"/>
    <s v="RON"/>
    <s v="Xaxis Tv"/>
    <s v="cpv"/>
    <s v="Pre/Mid/Post Rolls RON"/>
    <s v="Online Video"/>
    <n v="0.02"/>
    <n v="0.03"/>
    <n v="50000"/>
    <n v="43405"/>
    <n v="6595"/>
    <n v="43405"/>
    <n v="108"/>
    <n v="2.4881926045386476E-3"/>
    <n v="12.056944444444444"/>
    <n v="1000"/>
    <n v="868.1"/>
    <n v="-131.89999999999998"/>
    <n v="1500"/>
    <n v="1302.1499999999999"/>
    <n v="-197.85000000000014"/>
    <n v="0"/>
    <n v="434.04999999999984"/>
    <n v="0.33333333333333326"/>
  </r>
  <r>
    <s v="Lactamil0316_Emziren_Anneler_Nokta_Preroll_MEC"/>
    <x v="0"/>
    <x v="2"/>
    <s v="Q1"/>
    <d v="2016-03-07T00:00:00"/>
    <d v="2016-03-30T00:00:00"/>
    <n v="0"/>
    <x v="1"/>
    <x v="17"/>
    <s v="Lactamil0316_Emziren_Anneler_Preroll_MEC"/>
    <s v="Completed"/>
    <s v="Nokta"/>
    <s v="RON"/>
    <s v="Xaxis Tv"/>
    <s v="cpv"/>
    <s v="Pre/Mid/Post Rolls RON"/>
    <s v="Online Video"/>
    <n v="1.2E-2"/>
    <n v="0.03"/>
    <n v="50000"/>
    <n v="0"/>
    <n v="50000"/>
    <n v="0"/>
    <n v="0"/>
    <e v="#DIV/0!"/>
    <e v="#DIV/0!"/>
    <n v="600"/>
    <n v="0"/>
    <n v="-600"/>
    <n v="1500"/>
    <n v="0"/>
    <n v="-1500"/>
    <n v="0"/>
    <n v="0"/>
    <e v="#DIV/0!"/>
  </r>
  <r>
    <s v="Lactamil0316_Emziren_Anneler_Digitalmarcom_Preroll_MEC"/>
    <x v="0"/>
    <x v="2"/>
    <s v="Q1"/>
    <d v="2016-03-07T00:00:00"/>
    <d v="2016-03-30T00:00:00"/>
    <n v="0"/>
    <x v="1"/>
    <x v="17"/>
    <s v="Lactamil0316_Emziren_Anneler_Preroll_MEC"/>
    <s v="Completed"/>
    <s v="Digitalmarcom"/>
    <s v="RON"/>
    <s v="Xaxis Tv"/>
    <s v="cpv"/>
    <s v="Pre/Mid/Post Rolls RON"/>
    <s v="Online Video"/>
    <n v="3.9E-2"/>
    <n v="0.03"/>
    <n v="150000"/>
    <n v="136009"/>
    <n v="13991"/>
    <n v="136009"/>
    <n v="6032"/>
    <n v="4.4350006249586425E-2"/>
    <n v="0.50116047745358094"/>
    <n v="5850"/>
    <n v="5304.3509999999997"/>
    <n v="-545.64900000000034"/>
    <n v="4500"/>
    <n v="3023"/>
    <n v="-1477"/>
    <n v="0"/>
    <n v="-2281.3509999999997"/>
    <n v="-0.75466457161759826"/>
  </r>
  <r>
    <s v="Lactamil0316_Emziren_Anneler_Digitalm_Preroll_MEC"/>
    <x v="0"/>
    <x v="2"/>
    <s v="Q1"/>
    <d v="2016-03-07T00:00:00"/>
    <d v="2016-03-30T00:00:00"/>
    <n v="0"/>
    <x v="1"/>
    <x v="17"/>
    <s v="Lactamil0316_Emziren_Anneler_Preroll_MEC"/>
    <s v="Completed"/>
    <s v="Digitalm"/>
    <s v="RON"/>
    <s v="Xaxis Tv"/>
    <s v="cpv"/>
    <s v="Pre/Mid/Post Rolls RON"/>
    <s v="Online Video"/>
    <n v="6.0000000000000001E-3"/>
    <n v="0.03"/>
    <n v="75000"/>
    <n v="28211"/>
    <n v="46789"/>
    <n v="28211"/>
    <n v="1142"/>
    <n v="4.0480663570947505E-2"/>
    <n v="0.74109457092819608"/>
    <n v="450"/>
    <n v="169.26599999999999"/>
    <n v="-280.73400000000004"/>
    <n v="2250"/>
    <n v="846.32999999999993"/>
    <n v="-1403.67"/>
    <n v="0"/>
    <n v="677.06399999999996"/>
    <n v="0.8"/>
  </r>
  <r>
    <s v="Lactamil0316_Emziren_Anneler_Midyo_Preroll_MEC"/>
    <x v="0"/>
    <x v="2"/>
    <s v="Q1"/>
    <d v="2016-03-07T00:00:00"/>
    <d v="2016-03-30T00:00:00"/>
    <n v="0"/>
    <x v="1"/>
    <x v="17"/>
    <s v="Lactamil0316_Emziren_Anneler_Preroll_MEC"/>
    <s v="Completed"/>
    <s v="Midyo"/>
    <s v="RON"/>
    <s v="Xaxis Tv"/>
    <s v="cpv"/>
    <s v="Pre/Mid/Post Rolls RON"/>
    <s v="Online Video"/>
    <n v="5.0000000000000001E-3"/>
    <n v="0.03"/>
    <n v="75000"/>
    <n v="73371"/>
    <n v="1629"/>
    <n v="73371"/>
    <n v="1308"/>
    <n v="1.7827206934619946E-2"/>
    <n v="1.6828211009174312"/>
    <n v="375"/>
    <n v="366.85500000000002"/>
    <n v="-8.1449999999999818"/>
    <n v="2250"/>
    <n v="2201.13"/>
    <n v="-48.869999999999891"/>
    <n v="0"/>
    <n v="1834.2750000000001"/>
    <n v="0.83333333333333337"/>
  </r>
  <r>
    <s v="Lactamil0316_Emziren_Anneler_Clickvol_Preroll_MEC"/>
    <x v="0"/>
    <x v="2"/>
    <s v="Q1"/>
    <d v="2016-03-07T00:00:00"/>
    <d v="2016-03-30T00:00:00"/>
    <n v="0"/>
    <x v="1"/>
    <x v="17"/>
    <s v="Lactamil0316_Emziren_Anneler_Preroll_MEC"/>
    <s v="Completed"/>
    <s v="Clickvol"/>
    <s v="RON"/>
    <s v="Xaxis Tv"/>
    <s v="cpv"/>
    <s v="Pre/Mid/Post Rolls RON"/>
    <s v="Online Video"/>
    <n v="1.4999999999999999E-2"/>
    <n v="0.03"/>
    <n v="50000"/>
    <n v="1486"/>
    <n v="48514"/>
    <n v="1486"/>
    <n v="141"/>
    <n v="9.4885598923283979E-2"/>
    <n v="0.31617021276595741"/>
    <n v="750"/>
    <n v="22.29"/>
    <n v="-727.71"/>
    <n v="1500"/>
    <n v="44.58"/>
    <n v="-1455.42"/>
    <n v="0"/>
    <n v="22.29"/>
    <n v="0.5"/>
  </r>
  <r>
    <s v="Lactamil0316_Emziren_Anneler_Vidyoda_Preroll_MEC"/>
    <x v="0"/>
    <x v="2"/>
    <s v="Q1"/>
    <d v="2016-03-07T00:00:00"/>
    <d v="2016-03-30T00:00:00"/>
    <n v="0"/>
    <x v="1"/>
    <x v="17"/>
    <s v="Lactamil0316_Emziren_Anneler_Preroll_MEC"/>
    <s v="Completed"/>
    <s v="Vidyoda"/>
    <s v="RON"/>
    <s v="Xaxis Tv"/>
    <s v="cpv"/>
    <s v="Pre/Mid/Post Rolls RON"/>
    <s v="Online Video"/>
    <n v="0.01"/>
    <n v="0.03"/>
    <n v="25000"/>
    <n v="9933"/>
    <n v="15067"/>
    <n v="9933"/>
    <n v="1192"/>
    <n v="0.12000402698077117"/>
    <n v="0.24999161073825504"/>
    <n v="250"/>
    <n v="99.33"/>
    <n v="-150.67000000000002"/>
    <n v="750"/>
    <n v="297.99"/>
    <n v="-452.01"/>
    <n v="0"/>
    <n v="198.66000000000003"/>
    <n v="0.66666666666666674"/>
  </r>
  <r>
    <s v="Lactamil0316_Emziren_Anneler_Adhood_Preroll_MEC"/>
    <x v="0"/>
    <x v="2"/>
    <s v="Q1"/>
    <d v="2016-03-07T00:00:00"/>
    <d v="2016-03-30T00:00:00"/>
    <n v="0"/>
    <x v="1"/>
    <x v="17"/>
    <s v="Lactamil0316_Emziren_Anneler_Preroll_MEC"/>
    <s v="Completed"/>
    <s v="Adhood"/>
    <s v="RON"/>
    <s v="Xaxis Tv"/>
    <s v="cpv"/>
    <s v="Pre/Mid/Post Rolls RON"/>
    <s v="Online Video"/>
    <n v="0.01"/>
    <n v="0.03"/>
    <n v="30000"/>
    <n v="14829"/>
    <n v="15171"/>
    <n v="14829"/>
    <m/>
    <n v="0"/>
    <e v="#DIV/0!"/>
    <n v="300"/>
    <n v="148.29"/>
    <n v="-151.71"/>
    <n v="900"/>
    <n v="444.87"/>
    <n v="-455.13"/>
    <n v="0"/>
    <n v="296.58000000000004"/>
    <n v="0.66666666666666674"/>
  </r>
  <r>
    <s v="Lactamil0316_Emziren_Anneler_Acunn_Preroll_MEC"/>
    <x v="0"/>
    <x v="2"/>
    <s v="Q1"/>
    <d v="2016-03-07T00:00:00"/>
    <d v="2016-03-30T00:00:00"/>
    <n v="0"/>
    <x v="1"/>
    <x v="17"/>
    <s v="Lactamil0316_Emziren_Anneler_Preroll_MEC"/>
    <s v="Completed"/>
    <s v="Acunn"/>
    <s v="RON"/>
    <s v="Xaxis Tv"/>
    <s v="cpv"/>
    <s v="Pre/Mid/Post Rolls RON"/>
    <s v="Online Video"/>
    <n v="0.01"/>
    <n v="0.03"/>
    <n v="50000"/>
    <n v="30072"/>
    <n v="19928"/>
    <n v="30072"/>
    <n v="3122"/>
    <n v="0.10381750465549348"/>
    <n v="0.28896860986547085"/>
    <n v="500"/>
    <n v="0"/>
    <n v="-500"/>
    <n v="1500"/>
    <n v="902.16"/>
    <n v="-597.84"/>
    <n v="0"/>
    <n v="902.16"/>
    <n v="1"/>
  </r>
  <r>
    <s v="Lactamil0316_Emziren_Anneler_Reklamstore_Preroll_MEC"/>
    <x v="0"/>
    <x v="2"/>
    <s v="Q1"/>
    <d v="2016-03-07T00:00:00"/>
    <d v="2016-03-30T00:00:00"/>
    <n v="0"/>
    <x v="1"/>
    <x v="17"/>
    <s v="Lactamil0316_Emziren_Anneler_Preroll_MEC"/>
    <s v="Completed"/>
    <s v="Reklamstore"/>
    <s v="RON"/>
    <s v="Xaxis Tv"/>
    <s v="cpv"/>
    <s v="Pre/Mid/Post Rolls RON"/>
    <s v="Online Video"/>
    <n v="1.4999999999999999E-2"/>
    <n v="0.03"/>
    <n v="150000"/>
    <n v="20000"/>
    <n v="130000"/>
    <n v="20000"/>
    <n v="0"/>
    <n v="0"/>
    <e v="#DIV/0!"/>
    <n v="2250"/>
    <n v="0"/>
    <n v="-2250"/>
    <n v="4500"/>
    <n v="534"/>
    <n v="-3966"/>
    <n v="0"/>
    <n v="534"/>
    <n v="1"/>
  </r>
  <r>
    <s v="Dogus0316_Glamour_Midyo_Preroll_MEC"/>
    <x v="0"/>
    <x v="2"/>
    <s v="Q1"/>
    <d v="2016-03-01T00:00:00"/>
    <d v="2016-03-27T00:00:00"/>
    <n v="0"/>
    <x v="1"/>
    <x v="40"/>
    <s v="Dogus0316_Glamour_Preroll_MEC"/>
    <s v="Completed"/>
    <s v="Midyo"/>
    <s v="RON"/>
    <s v="Xaxis Tv"/>
    <s v="cpv"/>
    <s v="Pre/Mid/Post Rolls RON"/>
    <s v="Online Video"/>
    <n v="5.0000000000000001E-3"/>
    <n v="0.04"/>
    <n v="100000"/>
    <n v="99148"/>
    <n v="852"/>
    <n v="99148"/>
    <n v="834"/>
    <n v="8.4116674063016896E-3"/>
    <n v="4.1546762589928061"/>
    <n v="500"/>
    <n v="500"/>
    <n v="0"/>
    <n v="4000"/>
    <n v="3465"/>
    <n v="-535"/>
    <n v="0"/>
    <n v="2965"/>
    <n v="0.85569985569985574"/>
  </r>
  <r>
    <s v="Dogus0316_Glamour_Acunn_Preroll_MEC"/>
    <x v="0"/>
    <x v="2"/>
    <s v="Q1"/>
    <d v="2016-03-01T00:00:00"/>
    <d v="2016-03-27T00:00:00"/>
    <n v="0"/>
    <x v="1"/>
    <x v="40"/>
    <s v="Dogus0316_Glamour_Preroll_MEC"/>
    <s v="Completed"/>
    <s v="Acunn"/>
    <s v="RON"/>
    <s v="Xaxis Tv"/>
    <s v="cpv"/>
    <s v="Pre/Mid/Post Rolls RON"/>
    <s v="Online Video"/>
    <n v="0.01"/>
    <n v="0.04"/>
    <n v="50000"/>
    <n v="50009"/>
    <n v="0"/>
    <n v="50000"/>
    <n v="5528"/>
    <n v="0.11054010278149932"/>
    <n v="0.36185962373371927"/>
    <n v="500"/>
    <n v="0"/>
    <n v="-500"/>
    <n v="2000"/>
    <n v="2000.3600000000001"/>
    <n v="0.36000000000012733"/>
    <n v="0"/>
    <n v="2000.3600000000001"/>
    <n v="1"/>
  </r>
  <r>
    <s v="Dogus0316_Glamour_Matrouge_Preroll_MEC"/>
    <x v="0"/>
    <x v="2"/>
    <s v="Q1"/>
    <d v="2016-03-01T00:00:00"/>
    <d v="2016-03-27T00:00:00"/>
    <n v="0"/>
    <x v="1"/>
    <x v="40"/>
    <s v="Dogus0316_Glamour_Preroll_MEC"/>
    <s v="Completed"/>
    <s v="Matrouge"/>
    <s v="RON"/>
    <s v="Xaxis Tv"/>
    <s v="cpv"/>
    <s v="Pre/Mid/Post Rolls RON"/>
    <s v="Online Video"/>
    <n v="0.02"/>
    <n v="0.04"/>
    <n v="20000"/>
    <n v="20415"/>
    <n v="0"/>
    <n v="20000"/>
    <m/>
    <n v="0"/>
    <e v="#DIV/0!"/>
    <n v="400"/>
    <n v="400"/>
    <n v="0"/>
    <n v="800"/>
    <n v="816.6"/>
    <n v="16.600000000000023"/>
    <n v="0"/>
    <n v="416.6"/>
    <n v="0.51016409502816562"/>
  </r>
  <r>
    <s v="Dogus0316_Glamour_Nokta_Preroll_MEC"/>
    <x v="0"/>
    <x v="2"/>
    <s v="Q1"/>
    <d v="2016-03-01T00:00:00"/>
    <d v="2016-03-27T00:00:00"/>
    <n v="0"/>
    <x v="1"/>
    <x v="40"/>
    <s v="Dogus0316_Glamour_Preroll_MEC"/>
    <s v="Completed"/>
    <s v="Nokta"/>
    <s v="RON"/>
    <s v="Xaxis Tv"/>
    <s v="cpv"/>
    <s v="Pre/Mid/Post Rolls RON"/>
    <s v="Online Video"/>
    <n v="1.2E-2"/>
    <n v="0.04"/>
    <n v="40000"/>
    <n v="0"/>
    <n v="40000"/>
    <n v="0"/>
    <n v="0"/>
    <e v="#DIV/0!"/>
    <e v="#DIV/0!"/>
    <n v="480"/>
    <n v="0"/>
    <n v="-480"/>
    <n v="1600"/>
    <n v="0"/>
    <n v="-1600"/>
    <n v="0"/>
    <n v="0"/>
    <e v="#DIV/0!"/>
  </r>
  <r>
    <s v="Renault0316_Talisman_Medyanet_LAL_MEC"/>
    <x v="0"/>
    <x v="2"/>
    <s v="Q1"/>
    <d v="2016-03-03T00:00:00"/>
    <d v="2016-03-30T00:00:00"/>
    <n v="0"/>
    <x v="1"/>
    <x v="41"/>
    <s v="Renault0316_Talisman_LAL_MEC"/>
    <s v="Completed"/>
    <s v="Medyanet"/>
    <s v="RON"/>
    <s v="Xaxis Lookalike"/>
    <s v="cpm"/>
    <s v="Selected Sites"/>
    <s v="Ad Bundles"/>
    <n v="0.1"/>
    <n v="1.8"/>
    <n v="2500000"/>
    <n v="2513732"/>
    <n v="0"/>
    <n v="2500000"/>
    <n v="1558"/>
    <n v="6.1979558680082042E-4"/>
    <n v="1.7329910141206675"/>
    <n v="250"/>
    <n v="250"/>
    <n v="0"/>
    <n v="4500"/>
    <n v="2700"/>
    <n v="-1800"/>
    <n v="0"/>
    <n v="2450"/>
    <n v="0.90740740740740744"/>
  </r>
  <r>
    <s v="Renault0316_Talisman_Hurriyetemlak_LAL_MEC"/>
    <x v="0"/>
    <x v="2"/>
    <s v="Q1"/>
    <d v="2016-03-03T00:00:00"/>
    <d v="2016-03-30T00:00:00"/>
    <n v="0"/>
    <x v="1"/>
    <x v="41"/>
    <s v="Renault0316_Talisman_LAL_MEC"/>
    <s v="Completed"/>
    <s v="Hurriyetemlak"/>
    <s v="RON"/>
    <s v="Xaxis Lookalike"/>
    <s v="cpm"/>
    <s v="Selected Sites"/>
    <s v="Ad Bundles"/>
    <n v="0.15"/>
    <n v="1.8"/>
    <n v="500000"/>
    <n v="551380"/>
    <n v="0"/>
    <n v="500000"/>
    <m/>
    <n v="0"/>
    <e v="#DIV/0!"/>
    <n v="75"/>
    <n v="75"/>
    <n v="0"/>
    <n v="900"/>
    <n v="900"/>
    <n v="0"/>
    <n v="0"/>
    <n v="825"/>
    <n v="0.91666666666666663"/>
  </r>
  <r>
    <s v="Renault0316_Talisman_Maxad_LAL_MEC"/>
    <x v="0"/>
    <x v="2"/>
    <s v="Q1"/>
    <d v="2016-03-03T00:00:00"/>
    <d v="2016-03-30T00:00:00"/>
    <n v="0"/>
    <x v="1"/>
    <x v="41"/>
    <s v="Renault0316_Talisman_LAL_MEC"/>
    <s v="Completed"/>
    <s v="Maxad"/>
    <s v="RON"/>
    <s v="Xaxis Lookalike"/>
    <s v="cpc"/>
    <s v="Selected Sites"/>
    <s v="Ad Bundles"/>
    <n v="0.3"/>
    <n v="1.8"/>
    <n v="3000"/>
    <n v="3006"/>
    <n v="0"/>
    <n v="3000"/>
    <m/>
    <n v="0"/>
    <e v="#DIV/0!"/>
    <n v="0.89999999999999991"/>
    <n v="900"/>
    <n v="899.1"/>
    <n v="5.4"/>
    <n v="1000"/>
    <n v="994.6"/>
    <n v="0"/>
    <n v="100"/>
    <n v="0.1"/>
  </r>
  <r>
    <s v="Renault0316_Talisman_Digitalm_LAL_MEC"/>
    <x v="0"/>
    <x v="2"/>
    <s v="Q1"/>
    <d v="2016-03-03T00:00:00"/>
    <d v="2016-03-30T00:00:00"/>
    <n v="0"/>
    <x v="1"/>
    <x v="41"/>
    <s v="Renault0316_Talisman_LAL_MEC"/>
    <s v="Completed"/>
    <s v="Digitalm"/>
    <s v="RON"/>
    <s v="Xaxis Lookalike"/>
    <s v="cpm"/>
    <s v="Selected Sites"/>
    <s v="Ad Bundles"/>
    <n v="0.2"/>
    <n v="1.8"/>
    <n v="2000000"/>
    <n v="2001546"/>
    <n v="0"/>
    <n v="2000000"/>
    <n v="1512"/>
    <n v="7.5541606338300497E-4"/>
    <n v="2.3809523809523809"/>
    <n v="400"/>
    <n v="400"/>
    <n v="0"/>
    <n v="3600"/>
    <n v="3600"/>
    <n v="0"/>
    <n v="0"/>
    <n v="3200"/>
    <n v="0.88888888888888884"/>
  </r>
  <r>
    <s v="Renault0316_Talisman_Adinteraction_LAL_MEC"/>
    <x v="0"/>
    <x v="2"/>
    <s v="Q1"/>
    <d v="2016-03-03T00:00:00"/>
    <d v="2016-03-30T00:00:00"/>
    <n v="0"/>
    <x v="1"/>
    <x v="41"/>
    <s v="Renault0316_Talisman_LAL_MEC"/>
    <s v="Completed"/>
    <s v="Adinteraction"/>
    <s v="RON"/>
    <s v="Xaxis Lookalike"/>
    <s v="cpm"/>
    <s v="Selected Sites"/>
    <s v="Ad Bundles"/>
    <n v="0.15"/>
    <n v="1.8"/>
    <n v="1000000"/>
    <n v="1101620"/>
    <n v="0"/>
    <n v="1000000"/>
    <n v="788"/>
    <n v="7.153101795537481E-4"/>
    <n v="2.2842639593908629"/>
    <n v="150"/>
    <n v="150"/>
    <n v="0"/>
    <n v="1800"/>
    <n v="1800"/>
    <n v="0"/>
    <n v="0"/>
    <n v="1650"/>
    <n v="0.91666666666666663"/>
  </r>
  <r>
    <s v="Gratis0316_Kadinlar_Günü_Acunn_Preroll_MS"/>
    <x v="0"/>
    <x v="2"/>
    <s v="Q1"/>
    <d v="2016-03-04T00:00:00"/>
    <d v="2016-03-05T00:00:00"/>
    <n v="0"/>
    <x v="2"/>
    <x v="42"/>
    <s v="Gratis0316_Kadinlar_Günü_Preroll_MS"/>
    <s v="Completed"/>
    <s v="Acunn"/>
    <s v="RON"/>
    <s v="Xaxis Tv"/>
    <s v="cpv"/>
    <s v="Pre/Mid/Post Rolls RON"/>
    <s v="Online Video"/>
    <n v="0.01"/>
    <n v="3.3000000000000002E-2"/>
    <n v="70000"/>
    <n v="70320"/>
    <n v="0"/>
    <n v="70000"/>
    <n v="2904"/>
    <n v="4.1296928327645054E-2"/>
    <n v="0.79909090909090907"/>
    <n v="700"/>
    <n v="0"/>
    <n v="-700"/>
    <n v="2310"/>
    <n v="2320.56"/>
    <n v="10.559999999999945"/>
    <n v="0"/>
    <n v="2320.56"/>
    <n v="1"/>
  </r>
  <r>
    <s v="Gratis0316_Kadinlar_Günü_Midyo_Preroll_MS"/>
    <x v="0"/>
    <x v="2"/>
    <s v="Q1"/>
    <d v="2016-03-04T00:00:00"/>
    <d v="2016-03-05T00:00:00"/>
    <n v="0"/>
    <x v="2"/>
    <x v="42"/>
    <s v="Gratis0316_Kadinlar_Günü_Preroll_MS"/>
    <s v="Completed"/>
    <s v="Midyo"/>
    <s v="RON"/>
    <s v="Xaxis Tv"/>
    <s v="cpv"/>
    <s v="Pre/Mid/Post Rolls RON"/>
    <s v="Online Video"/>
    <n v="5.0000000000000001E-3"/>
    <n v="3.3000000000000002E-2"/>
    <n v="100000"/>
    <n v="102728"/>
    <n v="0"/>
    <n v="100000"/>
    <n v="2318"/>
    <n v="2.2564442021649405E-2"/>
    <n v="0.93701466781708365"/>
    <n v="500"/>
    <n v="500"/>
    <n v="0"/>
    <n v="3300"/>
    <n v="2172"/>
    <n v="-1128"/>
    <n v="0"/>
    <n v="1672"/>
    <n v="0.76979742173112342"/>
  </r>
  <r>
    <s v="Gratis0316_Kadinlar_Günü_Vidyoda_Preroll_MS"/>
    <x v="0"/>
    <x v="2"/>
    <s v="Q1"/>
    <d v="2016-03-04T00:00:00"/>
    <d v="2016-03-05T00:00:00"/>
    <n v="0"/>
    <x v="2"/>
    <x v="42"/>
    <s v="Gratis0316_Kadinlar_Günü_Preroll_MS"/>
    <s v="Completed"/>
    <s v="Vidyoda"/>
    <s v="RON"/>
    <s v="Xaxis Tv"/>
    <s v="cpv"/>
    <s v="Pre/Mid/Post Rolls RON"/>
    <s v="Online Video"/>
    <n v="0.01"/>
    <n v="3.3000000000000002E-2"/>
    <n v="30000"/>
    <n v="30632"/>
    <n v="0"/>
    <n v="30000"/>
    <n v="1175"/>
    <n v="3.8358579263515276E-2"/>
    <n v="0.86030297872340422"/>
    <n v="300"/>
    <n v="300"/>
    <n v="0"/>
    <n v="990"/>
    <n v="1010.856"/>
    <n v="20.855999999999995"/>
    <n v="0"/>
    <n v="710.85599999999999"/>
    <n v="0.70322182387995913"/>
  </r>
  <r>
    <s v="Gratis0316_Kadinlar_Günü_Clickvol_Preroll_MS"/>
    <x v="0"/>
    <x v="2"/>
    <s v="Q1"/>
    <d v="2016-03-04T00:00:00"/>
    <d v="2016-03-05T00:00:00"/>
    <n v="0"/>
    <x v="2"/>
    <x v="42"/>
    <s v="Gratis0316_Kadinlar_Günü_Preroll_MS"/>
    <s v="Completed"/>
    <s v="Clickvol"/>
    <s v="RON"/>
    <s v="Xaxis Tv"/>
    <s v="cpv"/>
    <s v="Pre/Mid/Post Rolls RON"/>
    <s v="Online Video"/>
    <n v="1.4999999999999999E-2"/>
    <n v="3.3000000000000002E-2"/>
    <n v="50000"/>
    <n v="2542"/>
    <n v="47458"/>
    <n v="2542"/>
    <n v="397"/>
    <n v="0.15617623918174667"/>
    <n v="0.21129974811083127"/>
    <n v="750"/>
    <n v="38.129999999999995"/>
    <n v="-711.87"/>
    <n v="1650"/>
    <n v="83.88600000000001"/>
    <n v="-1566.114"/>
    <n v="0"/>
    <n v="45.756000000000014"/>
    <n v="0.54545454545454553"/>
  </r>
  <r>
    <s v="Gratis0316_Kadinlar_Günü_Digitalmarcom_Preroll_MS"/>
    <x v="0"/>
    <x v="2"/>
    <s v="Q1"/>
    <d v="2016-03-04T00:00:00"/>
    <d v="2016-03-05T00:00:00"/>
    <n v="0"/>
    <x v="2"/>
    <x v="42"/>
    <s v="Gratis0316_Kadinlar_Günü_Preroll_MS"/>
    <s v="Completed"/>
    <s v="Digitalmarcom"/>
    <s v="RON"/>
    <s v="Xaxis Tv"/>
    <s v="cpv"/>
    <s v="Pre/Mid/Post Rolls RON"/>
    <s v="Online Video"/>
    <n v="2.75E-2"/>
    <n v="3.3000000000000002E-2"/>
    <n v="30000"/>
    <n v="51191"/>
    <n v="0"/>
    <n v="30000"/>
    <n v="3044"/>
    <n v="5.9463577581996836E-2"/>
    <n v="0.55496156373193173"/>
    <n v="825"/>
    <n v="825"/>
    <n v="0"/>
    <n v="990"/>
    <n v="1689.3030000000001"/>
    <n v="699.30300000000011"/>
    <n v="0"/>
    <n v="864.30300000000011"/>
    <n v="0.51163290422144525"/>
  </r>
  <r>
    <s v="Gratis0316_Kadinlar_Günü_Bond_Preroll_MS"/>
    <x v="0"/>
    <x v="2"/>
    <s v="Q1"/>
    <d v="2016-03-01T00:00:00"/>
    <d v="2016-03-20T00:00:00"/>
    <n v="0"/>
    <x v="2"/>
    <x v="42"/>
    <s v="Gratis0316_Kadinlar_Günü_Preroll_MS"/>
    <s v="Completed"/>
    <s v="Bond Digital"/>
    <s v="RON"/>
    <s v="Xaxis Tv"/>
    <s v="cpv"/>
    <s v="Pre/Mid/Post Rolls RON"/>
    <s v="Online Video"/>
    <n v="1.4999999999999999E-2"/>
    <n v="3.3000000000000002E-2"/>
    <n v="100000"/>
    <n v="82531"/>
    <n v="17469"/>
    <n v="82531"/>
    <m/>
    <n v="0"/>
    <e v="#DIV/0!"/>
    <n v="1500"/>
    <n v="1237.9649999999999"/>
    <n v="-262.03500000000008"/>
    <n v="3300"/>
    <n v="2723.5230000000001"/>
    <n v="-576.47699999999986"/>
    <n v="0"/>
    <n v="1485.5580000000002"/>
    <n v="0.54545454545454553"/>
  </r>
  <r>
    <s v="Vodafone0316_Project_Keops_Digitalmarcom_Preroll_MS"/>
    <x v="0"/>
    <x v="2"/>
    <s v="Q1"/>
    <d v="2016-03-02T00:00:00"/>
    <d v="2016-03-30T00:00:00"/>
    <n v="0"/>
    <x v="2"/>
    <x v="14"/>
    <s v="Vodafone0316_Project_Keops_Preroll_MS"/>
    <s v="Completed"/>
    <s v="Digitalmarcom"/>
    <s v="RON"/>
    <s v="Xaxis Tv"/>
    <s v="cpv"/>
    <s v="Pre/Mid/Post Rolls RON"/>
    <s v="Online Video"/>
    <n v="0.03"/>
    <n v="3.5000000000000003E-2"/>
    <n v="50000"/>
    <n v="32031"/>
    <n v="17969"/>
    <n v="32031"/>
    <n v="851"/>
    <n v="2.6568012238144298E-2"/>
    <n v="1.317373678025852"/>
    <n v="1500"/>
    <n v="960.93"/>
    <n v="-539.07000000000005"/>
    <n v="1750.0000000000002"/>
    <n v="1121.085"/>
    <n v="-628.91500000000019"/>
    <n v="0"/>
    <n v="160.15500000000009"/>
    <n v="0.14285714285714293"/>
  </r>
  <r>
    <s v="Vodafone0316_Project_Keops_Crep_Preroll_MS"/>
    <x v="0"/>
    <x v="2"/>
    <s v="Q1"/>
    <d v="2016-03-02T00:00:00"/>
    <d v="2016-03-30T00:00:00"/>
    <n v="0"/>
    <x v="2"/>
    <x v="14"/>
    <s v="Vodafone0316_Project_Keops_Preroll_MS"/>
    <s v="Completed"/>
    <s v="Crep Digital"/>
    <s v="RON"/>
    <s v="Xaxis Tv"/>
    <s v="cpv"/>
    <s v="Pre/Mid/Post Rolls RON"/>
    <s v="Online Video"/>
    <n v="2.2499999999999999E-2"/>
    <n v="3.5000000000000003E-2"/>
    <n v="100000"/>
    <n v="92376"/>
    <n v="7624"/>
    <n v="92376"/>
    <n v="3840"/>
    <n v="4.1569238763315149E-2"/>
    <n v="0.53437500000000004"/>
    <n v="2250"/>
    <n v="2078.46"/>
    <n v="-171.53999999999996"/>
    <n v="3500.0000000000005"/>
    <n v="2052"/>
    <n v="-1448.0000000000005"/>
    <n v="0"/>
    <n v="-26.460000000000036"/>
    <n v="-1.2894736842105282E-2"/>
  </r>
  <r>
    <s v="Vodafone0316_Project_Keops_Acunn_Preroll_MS"/>
    <x v="0"/>
    <x v="2"/>
    <s v="Q1"/>
    <d v="2016-03-02T00:00:00"/>
    <d v="2016-03-30T00:00:00"/>
    <n v="0"/>
    <x v="2"/>
    <x v="14"/>
    <s v="Vodafone0316_Project_Keops_Preroll_MS"/>
    <s v="Completed"/>
    <s v="Acunn"/>
    <s v="RON"/>
    <s v="Xaxis Tv"/>
    <s v="cpv"/>
    <s v="Pre/Mid/Post Rolls RON"/>
    <s v="Online Video"/>
    <n v="0.01"/>
    <n v="3.5000000000000003E-2"/>
    <n v="50000"/>
    <n v="40029"/>
    <n v="9971"/>
    <n v="40029"/>
    <n v="6355"/>
    <n v="0.15875989907317195"/>
    <n v="0.22045869394177814"/>
    <n v="500"/>
    <n v="0"/>
    <n v="-500"/>
    <n v="1750.0000000000002"/>
    <n v="1401.0150000000001"/>
    <n v="-348.98500000000013"/>
    <n v="0"/>
    <n v="1401.0150000000001"/>
    <n v="1"/>
  </r>
  <r>
    <s v="Vodafone0316_Project_Keops_Digitalm_interest_MS"/>
    <x v="0"/>
    <x v="2"/>
    <s v="Q1"/>
    <d v="2016-03-08T00:00:00"/>
    <d v="2016-03-28T00:00:00"/>
    <n v="0"/>
    <x v="2"/>
    <x v="14"/>
    <s v="Vodafone0316_Project_Keops_interest_MS"/>
    <s v="Completed"/>
    <s v="Digitalm"/>
    <s v="RON"/>
    <s v="Xaxis Display Plus"/>
    <s v="cpm"/>
    <s v="Selected Sites"/>
    <s v="Ad Bundles"/>
    <n v="0.2"/>
    <n v="0.8"/>
    <n v="4000000"/>
    <n v="3512958"/>
    <n v="487042"/>
    <n v="3512958"/>
    <n v="1657"/>
    <n v="4.7168226890273099E-4"/>
    <n v="1.3065781532890766"/>
    <n v="800"/>
    <n v="702.59160000000008"/>
    <n v="-97.408399999999915"/>
    <n v="3200"/>
    <n v="2165"/>
    <n v="-1035"/>
    <n v="0"/>
    <n v="1462.4083999999998"/>
    <n v="0.6754773210161662"/>
  </r>
  <r>
    <s v="Vodafone0316_Project_Keops_Bond_interest_MS"/>
    <x v="0"/>
    <x v="2"/>
    <s v="Q1"/>
    <d v="2016-03-08T00:00:00"/>
    <d v="2016-03-28T00:00:00"/>
    <n v="0"/>
    <x v="2"/>
    <x v="14"/>
    <s v="Vodafone0316_Project_Keops_interest_MS"/>
    <s v="Completed"/>
    <s v="Bond Digital"/>
    <s v="RON"/>
    <s v="Xaxis Display Plus"/>
    <s v="cpm"/>
    <s v="Selected Sites"/>
    <s v="Ad Bundles"/>
    <n v="0.5"/>
    <n v="0.8"/>
    <n v="3000000"/>
    <n v="1922488"/>
    <n v="1077512"/>
    <n v="1922488"/>
    <m/>
    <n v="0"/>
    <e v="#DIV/0!"/>
    <n v="1500"/>
    <n v="194"/>
    <n v="-1306"/>
    <n v="2400"/>
    <n v="1537.9904000000001"/>
    <n v="-862.00959999999986"/>
    <n v="0"/>
    <n v="1343.9904000000001"/>
    <n v="0.87386137130634889"/>
  </r>
  <r>
    <s v="Vodafone0316_Project_Keops_Reklamstore_interest_MS"/>
    <x v="0"/>
    <x v="2"/>
    <s v="Q1"/>
    <d v="2016-03-08T00:00:00"/>
    <d v="2016-03-28T00:00:00"/>
    <n v="0"/>
    <x v="2"/>
    <x v="14"/>
    <s v="Vodafone0316_Project_Keops_interest_MS"/>
    <s v="Completed"/>
    <s v="Reklamstore"/>
    <s v="RON"/>
    <s v="Xaxis Display Plus"/>
    <s v="cpm"/>
    <s v="Selected Sites"/>
    <s v="Ad Bundles"/>
    <n v="0.35"/>
    <n v="0.8"/>
    <n v="3000000"/>
    <n v="980860"/>
    <n v="2019140"/>
    <n v="980860"/>
    <n v="1273"/>
    <n v="1.2978406704320699E-3"/>
    <n v="0.61640848389630798"/>
    <n v="1050"/>
    <n v="343.30099999999999"/>
    <n v="-706.69900000000007"/>
    <n v="2400"/>
    <n v="784.68799999999999"/>
    <n v="-1615.3119999999999"/>
    <n v="0"/>
    <n v="441.387"/>
    <n v="0.5625"/>
  </r>
  <r>
    <s v="Vodafone0316_Project_Keops_Medyanet_interest_MS"/>
    <x v="0"/>
    <x v="2"/>
    <s v="Q1"/>
    <d v="2016-03-08T00:00:00"/>
    <d v="2016-03-28T00:00:00"/>
    <n v="0"/>
    <x v="2"/>
    <x v="14"/>
    <s v="Vodafone0316_Project_Keops_interest_MS"/>
    <s v="Completed"/>
    <s v="Medyanet"/>
    <s v="RON"/>
    <s v="Xaxis Display Plus"/>
    <s v="cpm"/>
    <s v="Selected Sites"/>
    <s v="Ad Bundles"/>
    <n v="0.1"/>
    <n v="0.8"/>
    <n v="1000000"/>
    <n v="1024925"/>
    <n v="0"/>
    <n v="1000000"/>
    <m/>
    <n v="0"/>
    <e v="#DIV/0!"/>
    <n v="100"/>
    <n v="100"/>
    <n v="0"/>
    <n v="800"/>
    <n v="819.94"/>
    <n v="19.940000000000055"/>
    <n v="0"/>
    <n v="719.94"/>
    <n v="0.87803985657487138"/>
  </r>
  <r>
    <s v="Vodafone0316_Project_Big_Bang_Digitalm_LAL_MS"/>
    <x v="0"/>
    <x v="2"/>
    <s v="Q1"/>
    <d v="2016-03-01T00:00:00"/>
    <d v="2016-03-30T00:00:00"/>
    <n v="0"/>
    <x v="2"/>
    <x v="14"/>
    <s v="Vodafone0316_Project_Big_Bang_LAL_MS"/>
    <s v="Completed"/>
    <s v="Digitalm"/>
    <s v="RON"/>
    <s v="Xaxis Lookalike"/>
    <s v="cpm"/>
    <s v="Selected Sites"/>
    <s v="Ad Bundles"/>
    <n v="0.2"/>
    <n v="1.3"/>
    <n v="2000000"/>
    <n v="1586203"/>
    <n v="413797"/>
    <n v="1586203"/>
    <n v="377"/>
    <n v="2.3767449689604672E-4"/>
    <n v="3.0557029177718831"/>
    <n v="400"/>
    <n v="317.24060000000003"/>
    <n v="-82.759399999999971"/>
    <n v="2600"/>
    <n v="1152"/>
    <n v="-1448"/>
    <n v="0"/>
    <n v="834.75939999999991"/>
    <n v="0.72461753472222212"/>
  </r>
  <r>
    <s v="Vodafone0316_Project_Big_Bang_Medyanet_LAL_MS"/>
    <x v="0"/>
    <x v="2"/>
    <s v="Q1"/>
    <d v="2016-03-01T00:00:00"/>
    <d v="2016-03-30T00:00:00"/>
    <n v="0"/>
    <x v="2"/>
    <x v="14"/>
    <s v="Vodafone0316_Project_Big_Bang_LAL_MS"/>
    <s v="Completed"/>
    <s v="Medyanet"/>
    <s v="RON"/>
    <s v="Xaxis Lookalike"/>
    <s v="cpm"/>
    <s v="Selected Sites"/>
    <s v="Ad Bundles"/>
    <n v="0.1"/>
    <n v="1.3"/>
    <n v="1000000"/>
    <n v="1004794"/>
    <n v="0"/>
    <n v="1000000"/>
    <m/>
    <n v="0"/>
    <e v="#DIV/0!"/>
    <n v="100"/>
    <n v="100"/>
    <n v="0"/>
    <n v="1300"/>
    <n v="1306.2321999999999"/>
    <n v="6.2321999999999207"/>
    <n v="0"/>
    <n v="1206.2321999999999"/>
    <n v="0.92344393286277893"/>
  </r>
  <r>
    <s v="Vodafone0316_Project_Big_Bang_Reklamz_LAL_MS"/>
    <x v="0"/>
    <x v="2"/>
    <s v="Q1"/>
    <d v="2016-03-01T00:00:00"/>
    <d v="2016-03-30T00:00:00"/>
    <n v="0"/>
    <x v="2"/>
    <x v="14"/>
    <s v="Vodafone0316_Project_Big_Bang_LAL_MS"/>
    <s v="Completed"/>
    <s v="Reklamz"/>
    <s v="RON"/>
    <s v="Xaxis Lookalike"/>
    <s v="cpm"/>
    <s v="Selected Sites"/>
    <s v="Ad Bundles"/>
    <n v="0.1"/>
    <n v="1.3"/>
    <n v="200000"/>
    <n v="72290"/>
    <n v="127710"/>
    <n v="72290"/>
    <m/>
    <n v="0"/>
    <e v="#DIV/0!"/>
    <n v="20"/>
    <n v="7.229000000000001"/>
    <n v="-12.770999999999999"/>
    <n v="260"/>
    <n v="93.977000000000004"/>
    <n v="-166.023"/>
    <n v="0"/>
    <n v="86.748000000000005"/>
    <n v="0.92307692307692313"/>
  </r>
  <r>
    <s v="Vodafone0316_Project_Big_Bang_matrouge_LAL_MS"/>
    <x v="0"/>
    <x v="2"/>
    <s v="Q1"/>
    <d v="2016-03-01T00:00:00"/>
    <d v="2016-03-30T00:00:00"/>
    <n v="0"/>
    <x v="2"/>
    <x v="14"/>
    <s v="Vodafone0316_Project_Big_Bang_LAL_MS"/>
    <s v="Completed"/>
    <s v="Matrouge"/>
    <s v="RON"/>
    <s v="Xaxis Lookalike"/>
    <s v="cpm"/>
    <s v="Selected Sites"/>
    <s v="Ad Bundles"/>
    <n v="0.2"/>
    <n v="1.3"/>
    <n v="250000"/>
    <n v="332152"/>
    <n v="0"/>
    <n v="250000"/>
    <m/>
    <n v="0"/>
    <e v="#DIV/0!"/>
    <n v="50"/>
    <n v="50"/>
    <n v="0"/>
    <n v="325"/>
    <n v="431.79760000000005"/>
    <n v="106.79760000000005"/>
    <n v="0"/>
    <n v="381.79760000000005"/>
    <n v="0.88420500716076234"/>
  </r>
  <r>
    <s v="Vodafone0316_Project_Big_Bang_Bond_LAL_MS"/>
    <x v="0"/>
    <x v="2"/>
    <s v="Q1"/>
    <d v="2016-03-01T00:00:00"/>
    <d v="2016-03-30T00:00:00"/>
    <n v="0"/>
    <x v="2"/>
    <x v="14"/>
    <s v="Vodafone0316_Project_Big_Bang_LAL_MS"/>
    <s v="Completed"/>
    <s v="Bond Digital"/>
    <s v="RON"/>
    <s v="Xaxis Lookalike"/>
    <s v="cpm"/>
    <s v="Selected Sites"/>
    <s v="Ad Bundles"/>
    <n v="0.5"/>
    <n v="1.3"/>
    <n v="1000000"/>
    <n v="710538"/>
    <n v="289462"/>
    <n v="710538"/>
    <m/>
    <n v="0"/>
    <e v="#DIV/0!"/>
    <n v="500"/>
    <n v="355.26900000000001"/>
    <n v="-144.73099999999999"/>
    <n v="1300"/>
    <n v="923.69939999999997"/>
    <n v="-376.30060000000003"/>
    <n v="0"/>
    <n v="568.43039999999996"/>
    <n v="0.61538461538461542"/>
  </r>
  <r>
    <s v="Vodafone0316_Project_Big_Bang_Acunn_Interstitial_MS"/>
    <x v="0"/>
    <x v="2"/>
    <s v="Q1"/>
    <d v="2016-03-01T00:00:00"/>
    <d v="2016-03-30T00:00:00"/>
    <n v="0"/>
    <x v="2"/>
    <x v="14"/>
    <s v="Vodafone0316_Project_Big_Bang_LAL_MS"/>
    <s v="Completed"/>
    <s v="Acunn"/>
    <s v="RON"/>
    <s v="Xaxis Rich Media"/>
    <s v="cpm"/>
    <s v="Interstitial"/>
    <s v="Interstitial"/>
    <n v="1.5"/>
    <n v="1.3"/>
    <n v="500000"/>
    <n v="322386"/>
    <n v="177614"/>
    <n v="322386"/>
    <n v="510"/>
    <n v="1.5819545513763005E-3"/>
    <n v="0.82176823529411758"/>
    <n v="750"/>
    <n v="0"/>
    <n v="-750"/>
    <n v="650"/>
    <n v="419.10179999999997"/>
    <n v="-230.89820000000003"/>
    <n v="0"/>
    <n v="419.10179999999997"/>
    <n v="1"/>
  </r>
  <r>
    <s v="Vodafone0316_Corp_Cozumler_Digitalm_LAL_MS"/>
    <x v="0"/>
    <x v="2"/>
    <s v="Q1"/>
    <d v="2016-03-01T00:00:00"/>
    <d v="2016-03-30T00:00:00"/>
    <n v="0"/>
    <x v="2"/>
    <x v="14"/>
    <s v="Vodafone0316_Corp_Cozumler_LAL_MS"/>
    <s v="Completed"/>
    <s v="Digitalm"/>
    <s v="RON"/>
    <s v="Xaxis Lookalike"/>
    <s v="cpm"/>
    <s v="Selected Sites"/>
    <s v="Ad Bundles"/>
    <n v="0.2"/>
    <n v="1.3"/>
    <n v="3000000"/>
    <n v="2578408"/>
    <n v="421592"/>
    <n v="2578408"/>
    <n v="622"/>
    <n v="2.4123412586371125E-4"/>
    <n v="5.3889556270096461"/>
    <n v="600"/>
    <n v="515.6816"/>
    <n v="-84.318399999999997"/>
    <n v="3900"/>
    <n v="3351.9303999999997"/>
    <n v="-548.06960000000026"/>
    <n v="0"/>
    <n v="2836.2487999999998"/>
    <n v="0.84615384615384615"/>
  </r>
  <r>
    <s v="Vodafone0316_Corp_Cozumler_Adhood_LAL_MS"/>
    <x v="0"/>
    <x v="2"/>
    <s v="Q1"/>
    <d v="2016-03-01T00:00:00"/>
    <d v="2016-03-30T00:00:00"/>
    <n v="0"/>
    <x v="2"/>
    <x v="14"/>
    <s v="Vodafone0316_Corp_Cozumler_LAL_MS"/>
    <s v="Completed"/>
    <s v="Adhood"/>
    <s v="RON"/>
    <s v="Xaxis Lookalike"/>
    <s v="cpm"/>
    <s v="Selected Sites"/>
    <s v="Ad Bundles"/>
    <n v="0.15"/>
    <n v="1.3"/>
    <n v="1500000"/>
    <n v="823489"/>
    <n v="676511"/>
    <n v="823489"/>
    <m/>
    <n v="0"/>
    <e v="#DIV/0!"/>
    <n v="225"/>
    <n v="123.52334999999999"/>
    <n v="-101.47665000000001"/>
    <n v="1950"/>
    <n v="1340"/>
    <n v="-610"/>
    <n v="0"/>
    <n v="1216.4766500000001"/>
    <n v="0.90781839552238808"/>
  </r>
  <r>
    <s v="Vodafone0316_Corp_Cozumler_Medyanet_LAL_MS"/>
    <x v="0"/>
    <x v="2"/>
    <s v="Q1"/>
    <d v="2016-03-01T00:00:00"/>
    <d v="2016-03-30T00:00:00"/>
    <n v="0"/>
    <x v="2"/>
    <x v="14"/>
    <s v="Vodafone0316_Corp_Cozumler_LAL_MS"/>
    <s v="Completed"/>
    <s v="Medyanet"/>
    <s v="RON"/>
    <s v="Xaxis Lookalike"/>
    <s v="cpm"/>
    <s v="Selected Sites"/>
    <s v="Ad Bundles"/>
    <n v="0.1"/>
    <n v="1.3"/>
    <n v="500000"/>
    <n v="504501"/>
    <n v="0"/>
    <n v="500000"/>
    <m/>
    <n v="0"/>
    <e v="#DIV/0!"/>
    <n v="50"/>
    <n v="50"/>
    <n v="0"/>
    <n v="650"/>
    <n v="655.85130000000004"/>
    <n v="5.8513000000000375"/>
    <n v="0"/>
    <n v="605.85130000000004"/>
    <n v="0.92376320669029699"/>
  </r>
  <r>
    <s v="Vodafone0316_Corp_Cozumler_Reklamstore_LAL_MS"/>
    <x v="0"/>
    <x v="2"/>
    <s v="Q1"/>
    <d v="2016-03-01T00:00:00"/>
    <d v="2016-03-30T00:00:00"/>
    <n v="0"/>
    <x v="2"/>
    <x v="14"/>
    <s v="Vodafone0316_Corp_Cozumler_LAL_MS"/>
    <s v="Completed"/>
    <s v="Reklamstore"/>
    <s v="RON"/>
    <s v="Xaxis Lookalike"/>
    <s v="cpm"/>
    <s v="Selected Sites"/>
    <s v="Ad Bundles"/>
    <n v="0.35"/>
    <n v="1.3"/>
    <n v="1500000"/>
    <n v="824531"/>
    <n v="675469"/>
    <n v="824531"/>
    <n v="1342"/>
    <n v="1.6275919280172608E-3"/>
    <n v="0.79872600596125187"/>
    <n v="525"/>
    <n v="288.58584999999994"/>
    <n v="-236.41415000000006"/>
    <n v="1950"/>
    <n v="1071.8903"/>
    <n v="-878.10969999999998"/>
    <n v="0"/>
    <n v="783.30445000000009"/>
    <n v="0.73076923076923084"/>
  </r>
  <r>
    <s v="Vodafone0316_DDZ_Medyanet_LAL_MS"/>
    <x v="0"/>
    <x v="2"/>
    <s v="Q1"/>
    <d v="2016-03-08T00:00:00"/>
    <d v="2016-03-14T00:00:00"/>
    <n v="0"/>
    <x v="2"/>
    <x v="14"/>
    <s v="Vodafone0316_DDZ_LAL_MS"/>
    <s v="Completed"/>
    <s v="Medyanet"/>
    <s v="RON"/>
    <s v="Xaxis Lookalike"/>
    <s v="cpm"/>
    <s v="Selected Sites"/>
    <s v="Ad Bundles"/>
    <n v="0.1"/>
    <n v="0.8"/>
    <n v="1000000"/>
    <n v="1039509"/>
    <n v="0"/>
    <n v="1000000"/>
    <m/>
    <n v="0"/>
    <e v="#DIV/0!"/>
    <n v="100"/>
    <n v="100"/>
    <n v="0"/>
    <n v="800"/>
    <n v="800"/>
    <n v="0"/>
    <n v="0"/>
    <n v="700"/>
    <n v="0.875"/>
  </r>
  <r>
    <s v="Vodafone0316_DDZ_Digitalm_LAL_MS"/>
    <x v="0"/>
    <x v="2"/>
    <s v="Q1"/>
    <d v="2016-03-08T00:00:00"/>
    <d v="2016-03-14T00:00:00"/>
    <n v="0"/>
    <x v="2"/>
    <x v="14"/>
    <s v="Vodafone0316_DDZ_LAL_MS"/>
    <s v="Completed"/>
    <s v="Digitalm"/>
    <s v="RON"/>
    <s v="Xaxis Lookalike"/>
    <s v="cpm"/>
    <s v="Selected Sites"/>
    <s v="Ad Bundles"/>
    <n v="0.2"/>
    <n v="0.8"/>
    <n v="2000000"/>
    <n v="1966624"/>
    <n v="33376"/>
    <n v="1966624"/>
    <n v="396"/>
    <n v="2.0136030069804904E-4"/>
    <n v="1.7676767676767677"/>
    <n v="400"/>
    <n v="393.32480000000004"/>
    <n v="-6.6751999999999612"/>
    <n v="1600"/>
    <n v="700"/>
    <n v="-900"/>
    <n v="0"/>
    <n v="306.67519999999996"/>
    <n v="0.43810742857142854"/>
  </r>
  <r>
    <s v="Vodafone0316_DDZ_Commedya_LAL_MS"/>
    <x v="0"/>
    <x v="2"/>
    <s v="Q1"/>
    <d v="2016-03-08T00:00:00"/>
    <d v="2016-03-14T00:00:00"/>
    <n v="0"/>
    <x v="2"/>
    <x v="14"/>
    <s v="Vodafone0316_DDZ_LAL_MS"/>
    <s v="Completed"/>
    <s v="Commedya"/>
    <s v="RON"/>
    <s v="Xaxis Lookalike"/>
    <s v="cpm"/>
    <s v="Selected Sites"/>
    <s v="Ad Bundles"/>
    <n v="0.1"/>
    <n v="0.8"/>
    <n v="500000"/>
    <n v="629329"/>
    <n v="0"/>
    <n v="500000"/>
    <m/>
    <n v="0"/>
    <e v="#DIV/0!"/>
    <n v="50"/>
    <n v="50"/>
    <n v="0"/>
    <n v="400"/>
    <n v="400"/>
    <n v="0"/>
    <n v="0"/>
    <n v="350"/>
    <n v="0.875"/>
  </r>
  <r>
    <s v="Vodafone0316_DDZ_Reklamstore_LAL_MS"/>
    <x v="0"/>
    <x v="2"/>
    <s v="Q1"/>
    <d v="2016-03-08T00:00:00"/>
    <d v="2016-03-14T00:00:00"/>
    <n v="0"/>
    <x v="2"/>
    <x v="14"/>
    <s v="Vodafone0316_DDZ_LAL_MS"/>
    <s v="Completed"/>
    <s v="Reklamstore"/>
    <s v="RON"/>
    <s v="Xaxis Lookalike"/>
    <s v="cpm"/>
    <s v="Selected Sites"/>
    <s v="Ad Bundles"/>
    <n v="0.35"/>
    <n v="0.8"/>
    <n v="750000"/>
    <n v="753460"/>
    <n v="0"/>
    <n v="750000"/>
    <n v="233"/>
    <n v="3.092400392854299E-4"/>
    <n v="2.5751072961373391"/>
    <n v="262.5"/>
    <n v="262.5"/>
    <n v="0"/>
    <n v="600"/>
    <n v="600"/>
    <n v="0"/>
    <n v="0"/>
    <n v="337.5"/>
    <n v="0.5625"/>
  </r>
  <r>
    <s v="IBM0316_SAP_Cloud_faz1_Adinteraction_interest_MS"/>
    <x v="0"/>
    <x v="2"/>
    <s v="Q1"/>
    <d v="2016-03-09T00:00:00"/>
    <d v="2016-03-11T00:00:00"/>
    <n v="0"/>
    <x v="2"/>
    <x v="43"/>
    <s v="IBM0316_SAP_Cloud_faz1_interest_MS"/>
    <s v="Completed"/>
    <s v="Adinteraction"/>
    <s v="RON"/>
    <s v="Xaxis Display Plus"/>
    <s v="cpm"/>
    <s v="Selected Sites"/>
    <s v="Ad Bundles"/>
    <n v="0.15"/>
    <n v="1.98"/>
    <n v="500000"/>
    <n v="542109"/>
    <n v="0"/>
    <n v="500000"/>
    <m/>
    <n v="0"/>
    <e v="#DIV/0!"/>
    <n v="75"/>
    <n v="75"/>
    <n v="0"/>
    <n v="990"/>
    <n v="1073.37582"/>
    <n v="83.375819999999976"/>
    <n v="0"/>
    <n v="998.37581999999998"/>
    <n v="0.93012698944531846"/>
  </r>
  <r>
    <s v="IBM0316_SAP_Cloud_faz1_Digitalm_interest_MS"/>
    <x v="0"/>
    <x v="2"/>
    <s v="Q1"/>
    <d v="2016-03-09T00:00:00"/>
    <d v="2016-03-11T00:00:00"/>
    <n v="0"/>
    <x v="2"/>
    <x v="43"/>
    <s v="IBM0316_SAP_Cloud_faz1_interest_MS"/>
    <s v="Completed"/>
    <s v="Digitalm"/>
    <s v="RON"/>
    <s v="Xaxis Display Plus"/>
    <s v="cpm"/>
    <s v="Selected Sites"/>
    <s v="Ad Bundles"/>
    <n v="0.2"/>
    <n v="1.98"/>
    <n v="500000"/>
    <n v="429334"/>
    <n v="70666"/>
    <n v="429334"/>
    <n v="135"/>
    <n v="3.1444050552716535E-4"/>
    <n v="3.7037037037037037"/>
    <n v="100"/>
    <n v="85.866800000000012"/>
    <n v="-14.133199999999988"/>
    <n v="990"/>
    <n v="500"/>
    <n v="-490"/>
    <n v="0"/>
    <n v="414.13319999999999"/>
    <n v="0.82826639999999996"/>
  </r>
  <r>
    <s v="IBM0316_SAP_Cloud_faz1_Medyanet_interest_MS"/>
    <x v="0"/>
    <x v="2"/>
    <s v="Q1"/>
    <d v="2016-03-09T00:00:00"/>
    <d v="2016-03-11T00:00:00"/>
    <n v="0"/>
    <x v="2"/>
    <x v="43"/>
    <s v="IBM0316_SAP_Cloud_faz1_interest_MS"/>
    <s v="Completed"/>
    <s v="Medyanet"/>
    <s v="RON"/>
    <s v="Xaxis Display Plus"/>
    <s v="cpm"/>
    <s v="Selected Sites"/>
    <s v="Ad Bundles"/>
    <n v="0.1"/>
    <n v="1.98"/>
    <n v="250000"/>
    <n v="269902"/>
    <n v="0"/>
    <n v="250000"/>
    <n v="208"/>
    <n v="7.7065008780964942E-4"/>
    <n v="2.5692594230769226"/>
    <n v="25"/>
    <n v="25"/>
    <n v="0"/>
    <n v="495"/>
    <n v="534.40595999999994"/>
    <n v="39.405959999999936"/>
    <n v="0"/>
    <n v="509.40595999999994"/>
    <n v="0.95321908460751448"/>
  </r>
  <r>
    <s v="IBM0316_SAP_Cloud_faz1_Maxad_interest_MS"/>
    <x v="0"/>
    <x v="2"/>
    <s v="Q1"/>
    <d v="2016-03-09T00:00:00"/>
    <d v="2016-03-11T00:00:00"/>
    <n v="0"/>
    <x v="2"/>
    <x v="43"/>
    <s v="IBM0316_SAP_Cloud_faz1_interest_MS"/>
    <s v="Completed"/>
    <s v="Maxad"/>
    <s v="RON"/>
    <s v="Xaxis Display Plus"/>
    <s v="cpc"/>
    <s v="Selected Sites"/>
    <s v="Ad Bundles"/>
    <n v="0.3"/>
    <n v="1.98"/>
    <n v="1000"/>
    <n v="1000"/>
    <n v="0"/>
    <n v="1000"/>
    <m/>
    <n v="0"/>
    <e v="#DIV/0!"/>
    <n v="0.3"/>
    <n v="300"/>
    <n v="299.7"/>
    <n v="1.98"/>
    <n v="48"/>
    <n v="46.02"/>
    <n v="0"/>
    <n v="-252"/>
    <n v="-5.25"/>
  </r>
  <r>
    <s v="Ford0316_Tıp_Bayramı_Reklamstore_interest_MS"/>
    <x v="0"/>
    <x v="2"/>
    <s v="Q1"/>
    <d v="2016-03-10T00:00:00"/>
    <d v="2016-03-30T00:00:00"/>
    <n v="0"/>
    <x v="2"/>
    <x v="15"/>
    <s v="Ford0316_Tıp_Bayramı_interest_MS"/>
    <s v="Completed"/>
    <s v="Reklamstore"/>
    <s v="RON"/>
    <s v="Xaxis Display Plus"/>
    <s v="cpm"/>
    <s v="Selected Sites"/>
    <s v="Ad Bundles"/>
    <n v="0.17"/>
    <n v="1.6"/>
    <n v="1000000"/>
    <n v="187774"/>
    <n v="812226"/>
    <n v="187774"/>
    <n v="43"/>
    <n v="2.2899868991447164E-4"/>
    <n v="6.9869395348837209"/>
    <n v="170"/>
    <n v="31.921580000000002"/>
    <n v="-138.07841999999999"/>
    <n v="1600"/>
    <n v="300.4384"/>
    <n v="-1299.5616"/>
    <n v="0"/>
    <n v="268.51682"/>
    <n v="0.89374999999999993"/>
  </r>
  <r>
    <s v="Ford0316_Tıp_Bayramı_Medyanet_interest_MS"/>
    <x v="0"/>
    <x v="2"/>
    <s v="Q1"/>
    <d v="2016-03-10T00:00:00"/>
    <d v="2016-03-30T00:00:00"/>
    <n v="0"/>
    <x v="2"/>
    <x v="15"/>
    <s v="Ford0316_Tıp_Bayramı_interest_MS"/>
    <s v="Completed"/>
    <s v="Medyanet"/>
    <s v="RON"/>
    <s v="Xaxis Display Plus"/>
    <s v="cpm"/>
    <s v="Selected Sites"/>
    <s v="Ad Bundles"/>
    <n v="0.1"/>
    <n v="1.6"/>
    <n v="2250000"/>
    <n v="2270499"/>
    <n v="0"/>
    <n v="2250000"/>
    <m/>
    <n v="0"/>
    <e v="#DIV/0!"/>
    <n v="225"/>
    <n v="225"/>
    <n v="0"/>
    <n v="3600"/>
    <n v="2171"/>
    <n v="-1429"/>
    <n v="0"/>
    <n v="1946"/>
    <n v="0.89636112390603406"/>
  </r>
  <r>
    <s v="Ford0316_Tıp_Bayramı_Adhood_interest_MS"/>
    <x v="0"/>
    <x v="2"/>
    <s v="Q1"/>
    <d v="2016-03-10T00:00:00"/>
    <d v="2016-03-30T00:00:00"/>
    <n v="0"/>
    <x v="2"/>
    <x v="15"/>
    <s v="Ford0316_Tıp_Bayramı_interest_MS"/>
    <s v="Completed"/>
    <s v="Adhood"/>
    <s v="RON"/>
    <s v="Xaxis Display Plus"/>
    <s v="cpm"/>
    <s v="Selected Sites"/>
    <s v="Ad Bundles"/>
    <n v="0.15"/>
    <n v="1.6"/>
    <n v="1000000"/>
    <n v="679309"/>
    <n v="320691"/>
    <n v="679309"/>
    <m/>
    <n v="0"/>
    <e v="#DIV/0!"/>
    <n v="150"/>
    <n v="101.89635"/>
    <n v="-48.103650000000002"/>
    <n v="1600"/>
    <n v="1086.8944000000001"/>
    <n v="-513.10559999999987"/>
    <n v="0"/>
    <n v="984.99805000000015"/>
    <n v="0.90625"/>
  </r>
  <r>
    <s v="Ford0316_Tıp_Bayramı_Digitalm_interest_MS"/>
    <x v="0"/>
    <x v="2"/>
    <s v="Q1"/>
    <d v="2016-03-10T00:00:00"/>
    <d v="2016-03-30T00:00:00"/>
    <n v="0"/>
    <x v="2"/>
    <x v="15"/>
    <s v="Ford0316_Tıp_Bayramı_interest_MS"/>
    <s v="Completed"/>
    <s v="Digitalm"/>
    <s v="RON"/>
    <s v="Xaxis Display Plus"/>
    <s v="cpm"/>
    <s v="Selected Sites"/>
    <s v="Ad Bundles"/>
    <n v="0.2"/>
    <n v="1.6"/>
    <n v="750000"/>
    <n v="752326"/>
    <n v="0"/>
    <n v="750000"/>
    <n v="228"/>
    <n v="3.030601095801554E-4"/>
    <n v="5.2794807017543866"/>
    <n v="150"/>
    <n v="150"/>
    <n v="0"/>
    <n v="1200"/>
    <n v="1203.7216000000001"/>
    <n v="3.7216000000000804"/>
    <n v="0"/>
    <n v="1053.7216000000001"/>
    <n v="0.8753864681002651"/>
  </r>
  <r>
    <s v="Teknosa0316_Turuncu_Indirim_faz2_Medyanet_Interstitial_MC"/>
    <x v="0"/>
    <x v="2"/>
    <s v="Q1"/>
    <d v="2016-03-11T00:00:00"/>
    <d v="2016-03-14T00:00:00"/>
    <n v="0"/>
    <x v="0"/>
    <x v="6"/>
    <s v="Teknosa0316_Turuncu_Indirim_faz2_Interstitial_MC"/>
    <s v="Completed"/>
    <s v="Medyanet"/>
    <s v="RON"/>
    <s v="Xaxis Rich Media"/>
    <s v="cpm"/>
    <s v="Interstitial"/>
    <s v="Interstitial"/>
    <n v="0.5"/>
    <n v="4.25"/>
    <n v="180000"/>
    <n v="181227"/>
    <n v="0"/>
    <n v="180000"/>
    <n v="2459"/>
    <n v="1.3568618362606014E-2"/>
    <n v="0.31110207401382678"/>
    <n v="90"/>
    <n v="90"/>
    <n v="0"/>
    <n v="765"/>
    <n v="765"/>
    <n v="0"/>
    <n v="0"/>
    <n v="675"/>
    <n v="0.88235294117647056"/>
  </r>
  <r>
    <s v="Teknosa0316_Turuncu_Indirim_faz2_Digitalm_Interstitial_MC"/>
    <x v="0"/>
    <x v="2"/>
    <s v="Q1"/>
    <d v="2016-03-11T00:00:00"/>
    <d v="2016-03-14T00:00:00"/>
    <n v="0"/>
    <x v="0"/>
    <x v="6"/>
    <s v="Teknosa0316_Turuncu_Indirim_faz2_Interstitial_MC"/>
    <s v="Completed"/>
    <s v="Digitalm"/>
    <s v="RON"/>
    <s v="Xaxis Rich Media"/>
    <s v="cpm"/>
    <s v="Interstitial"/>
    <s v="Interstitial"/>
    <n v="2.5"/>
    <n v="4.25"/>
    <n v="180000"/>
    <n v="181564"/>
    <n v="0"/>
    <n v="180000"/>
    <n v="3134"/>
    <n v="1.7261131061223591E-2"/>
    <n v="0.24409700063816209"/>
    <n v="450"/>
    <n v="450"/>
    <n v="0"/>
    <n v="765"/>
    <n v="765"/>
    <n v="0"/>
    <n v="0"/>
    <n v="315"/>
    <n v="0.41176470588235292"/>
  </r>
  <r>
    <s v="Teknosa0316_Turuncu_Indirim_faz2_DeskFive_Interstitial_MC"/>
    <x v="0"/>
    <x v="2"/>
    <s v="Q1"/>
    <d v="2016-03-11T00:00:00"/>
    <d v="2016-03-14T00:00:00"/>
    <n v="0"/>
    <x v="0"/>
    <x v="6"/>
    <s v="Teknosa0316_Turuncu_Indirim_faz2_Interstitial_MC"/>
    <s v="Completed"/>
    <s v="Desk Five"/>
    <s v="RON"/>
    <s v="Xaxis Rich Media"/>
    <s v="cpm"/>
    <s v="Interstitial"/>
    <s v="Interstitial"/>
    <n v="2.5"/>
    <n v="4.25"/>
    <n v="180000"/>
    <n v="149683"/>
    <n v="30317"/>
    <n v="149683"/>
    <n v="5724"/>
    <n v="3.8240815590280794E-2"/>
    <n v="0.13364779874213836"/>
    <n v="450"/>
    <n v="374.20749999999998"/>
    <n v="-75.792500000000018"/>
    <n v="765"/>
    <n v="765"/>
    <n v="0"/>
    <n v="0"/>
    <n v="390.79250000000002"/>
    <n v="0.51083986928104574"/>
  </r>
  <r>
    <s v="Teknosa0316_Turuncu_Indirim_faz2_Acunn_Interstitial_MC"/>
    <x v="0"/>
    <x v="2"/>
    <s v="Q1"/>
    <d v="2016-03-11T00:00:00"/>
    <d v="2016-03-14T00:00:00"/>
    <n v="0"/>
    <x v="0"/>
    <x v="6"/>
    <s v="Teknosa0316_Turuncu_Indirim_faz2_Interstitial_MC"/>
    <s v="Completed"/>
    <s v="Acunn"/>
    <s v="RON"/>
    <s v="Xaxis Rich Media"/>
    <s v="cpm"/>
    <s v="Interstitial"/>
    <s v="Interstitial"/>
    <n v="1.5"/>
    <n v="4.25"/>
    <n v="180000"/>
    <n v="184430"/>
    <n v="0"/>
    <n v="180000"/>
    <n v="2810"/>
    <n v="1.5236132950170796E-2"/>
    <n v="0.15658362989323843"/>
    <n v="270"/>
    <n v="0"/>
    <n v="-270"/>
    <n v="765"/>
    <n v="440"/>
    <n v="-325"/>
    <n v="0"/>
    <n v="440"/>
    <n v="1"/>
  </r>
  <r>
    <s v="Teknosa0316_Turuncu_Indirim_faz2_Bond_Interstitial_MC"/>
    <x v="0"/>
    <x v="2"/>
    <s v="Q1"/>
    <d v="2016-03-11T00:00:00"/>
    <d v="2016-03-14T00:00:00"/>
    <n v="0"/>
    <x v="0"/>
    <x v="6"/>
    <s v="Teknosa0316_Turuncu_Indirim_faz2_Interstitial_MC"/>
    <s v="Completed"/>
    <s v="Bond Digital"/>
    <s v="RON"/>
    <s v="Xaxis Rich Media"/>
    <s v="cpm"/>
    <s v="Interstitial"/>
    <s v="Interstitial"/>
    <n v="2.5"/>
    <n v="4.25"/>
    <n v="180000"/>
    <n v="208149"/>
    <n v="0"/>
    <n v="180000"/>
    <n v="3715"/>
    <n v="1.7847791726119271E-2"/>
    <n v="0.20592193808882908"/>
    <n v="450"/>
    <n v="450"/>
    <n v="0"/>
    <n v="765"/>
    <n v="765"/>
    <n v="0"/>
    <n v="0"/>
    <n v="315"/>
    <n v="0.41176470588235292"/>
  </r>
  <r>
    <s v="Bimeks0316_Kdv_Kadar_Bi_Para_Faz2_Bond_Interstitial_MEC"/>
    <x v="0"/>
    <x v="2"/>
    <s v="Q1"/>
    <d v="2016-03-11T00:00:00"/>
    <d v="2016-03-14T00:00:00"/>
    <n v="0"/>
    <x v="1"/>
    <x v="10"/>
    <s v="Bimeks0316_Kdv_Kadar_Bi_Para_Faz2_Interstitial_MEC"/>
    <s v="Completed"/>
    <s v="Bond Digital"/>
    <s v="RON"/>
    <s v="Xaxis Rich Media"/>
    <s v="cpm"/>
    <s v="Interstitial"/>
    <s v="Interstitial"/>
    <n v="2.5"/>
    <n v="4.5"/>
    <n v="300000"/>
    <n v="301362"/>
    <n v="0"/>
    <n v="300000"/>
    <n v="3299"/>
    <n v="1.0946967434513974E-2"/>
    <n v="0.40921491361018492"/>
    <n v="750"/>
    <n v="750"/>
    <n v="0"/>
    <n v="1350"/>
    <n v="1350"/>
    <n v="0"/>
    <n v="0"/>
    <n v="600"/>
    <n v="0.44444444444444442"/>
  </r>
  <r>
    <s v="Bimeks0316_Kdv_Kadar_Bi_Para_Faz2_Acunn_Interstitial_MEC"/>
    <x v="0"/>
    <x v="2"/>
    <s v="Q1"/>
    <d v="2016-03-11T00:00:00"/>
    <d v="2016-03-14T00:00:00"/>
    <n v="0"/>
    <x v="1"/>
    <x v="10"/>
    <s v="Bimeks0316_Kdv_Kadar_Bi_Para_Faz2_Interstitial_MEC"/>
    <s v="Completed"/>
    <s v="Acunn"/>
    <s v="RON"/>
    <s v="Xaxis Rich Media"/>
    <s v="cpm"/>
    <s v="Interstitial"/>
    <s v="Interstitial"/>
    <n v="1.5"/>
    <n v="4.5"/>
    <n v="300000"/>
    <n v="300835"/>
    <n v="0"/>
    <n v="300000"/>
    <n v="3512"/>
    <n v="1.1674173550285039E-2"/>
    <n v="0.38439635535307515"/>
    <n v="450"/>
    <n v="0"/>
    <n v="-450"/>
    <n v="1350"/>
    <n v="1350"/>
    <n v="0"/>
    <n v="0"/>
    <n v="1350"/>
    <n v="1"/>
  </r>
  <r>
    <s v="Bimeks0316_Kdv_Kadar_Bi_Para_Faz2_Medyanet_Interstitial_MEC"/>
    <x v="0"/>
    <x v="2"/>
    <s v="Q1"/>
    <d v="2016-03-11T00:00:00"/>
    <d v="2016-03-14T00:00:00"/>
    <n v="0"/>
    <x v="1"/>
    <x v="10"/>
    <s v="Bimeks0316_Kdv_Kadar_Bi_Para_Faz2_Interstitial_MEC"/>
    <s v="Completed"/>
    <s v="Medyanet"/>
    <s v="RON"/>
    <s v="Xaxis Rich Media"/>
    <s v="cpm"/>
    <s v="Interstitial"/>
    <s v="Interstitial"/>
    <n v="0.5"/>
    <n v="4.5"/>
    <n v="300000"/>
    <n v="300843"/>
    <n v="0"/>
    <n v="300000"/>
    <n v="2672"/>
    <n v="8.8817090641962748E-3"/>
    <n v="0.4397455089820359"/>
    <n v="150"/>
    <n v="150"/>
    <n v="0"/>
    <n v="1350"/>
    <n v="1175"/>
    <n v="-175"/>
    <n v="0"/>
    <n v="1025"/>
    <n v="0.87234042553191493"/>
  </r>
  <r>
    <s v="Bimeks0316_Kdv_Kadar_Bi_Para_Faz2_Digitalm_Interstitial_MEC"/>
    <x v="0"/>
    <x v="2"/>
    <s v="Q1"/>
    <d v="2016-03-11T00:00:00"/>
    <d v="2016-03-14T00:00:00"/>
    <n v="0"/>
    <x v="1"/>
    <x v="10"/>
    <s v="Bimeks0316_Kdv_Kadar_Bi_Para_Faz2_Interstitial_MEC"/>
    <s v="Completed"/>
    <s v="Digitalm"/>
    <s v="RON"/>
    <s v="Xaxis Rich Media"/>
    <s v="cpm"/>
    <s v="Interstitial"/>
    <s v="Interstitial"/>
    <n v="2.5"/>
    <n v="4.5"/>
    <n v="250000"/>
    <n v="251546"/>
    <n v="0"/>
    <n v="250000"/>
    <n v="3134"/>
    <n v="1.245895382951826E-2"/>
    <n v="0.35896617740906189"/>
    <n v="625"/>
    <n v="625"/>
    <n v="0"/>
    <n v="1125"/>
    <n v="1125"/>
    <n v="0"/>
    <n v="0"/>
    <n v="500"/>
    <n v="0.44444444444444442"/>
  </r>
  <r>
    <s v="GSK0316_Otribebe_Acunn_Preroll_MC"/>
    <x v="0"/>
    <x v="2"/>
    <s v="Q1"/>
    <d v="2016-03-11T00:00:00"/>
    <d v="2016-03-30T00:00:00"/>
    <n v="0"/>
    <x v="0"/>
    <x v="0"/>
    <s v="GSK0316_Otribebe_Preroll_MC"/>
    <s v="Completed"/>
    <s v="Acunn"/>
    <s v="RON"/>
    <s v="Xaxis Tv"/>
    <s v="cpv"/>
    <s v="Pre/Mid/Post Rolls RON"/>
    <s v="Online Video"/>
    <n v="0.01"/>
    <n v="3.3000000000000002E-2"/>
    <n v="100000"/>
    <n v="98510"/>
    <n v="1490"/>
    <n v="98510"/>
    <n v="5690"/>
    <n v="5.7760633438229618E-2"/>
    <n v="0.1757469244288225"/>
    <n v="1000"/>
    <n v="0"/>
    <n v="-1000"/>
    <n v="3300"/>
    <n v="1000"/>
    <n v="-2300"/>
    <n v="0"/>
    <n v="1000"/>
    <n v="1"/>
  </r>
  <r>
    <s v="GSK0316_Otribebe_matrouge_Preroll_MC"/>
    <x v="0"/>
    <x v="2"/>
    <s v="Q1"/>
    <d v="2016-03-11T00:00:00"/>
    <d v="2016-03-30T00:00:00"/>
    <n v="0"/>
    <x v="0"/>
    <x v="0"/>
    <s v="GSK0316_Otribebe_Preroll_MC"/>
    <s v="Completed"/>
    <s v="Matrouge"/>
    <s v="RON"/>
    <s v="Xaxis Tv"/>
    <s v="cpv"/>
    <s v="Pre/Mid/Post Rolls RON"/>
    <s v="Online Video"/>
    <n v="0.02"/>
    <n v="3.3000000000000002E-2"/>
    <n v="30000"/>
    <n v="32745"/>
    <n v="0"/>
    <n v="30000"/>
    <m/>
    <n v="0"/>
    <e v="#DIV/0!"/>
    <n v="600"/>
    <n v="600"/>
    <n v="0"/>
    <n v="990"/>
    <n v="325"/>
    <n v="-665"/>
    <n v="0"/>
    <n v="-275"/>
    <n v="-0.84615384615384615"/>
  </r>
  <r>
    <s v="GSK0316_Otribebe_Nokta_Preroll_MC"/>
    <x v="0"/>
    <x v="2"/>
    <s v="Q1"/>
    <d v="2016-03-11T00:00:00"/>
    <d v="2016-03-30T00:00:00"/>
    <n v="0"/>
    <x v="0"/>
    <x v="0"/>
    <s v="GSK0316_Otribebe_Preroll_MC"/>
    <s v="Completed"/>
    <s v="Nokta"/>
    <s v="RON"/>
    <s v="Xaxis Tv"/>
    <s v="cpv"/>
    <s v="Pre/Mid/Post Rolls RON"/>
    <s v="Online Video"/>
    <n v="1.2E-2"/>
    <n v="3.3000000000000002E-2"/>
    <n v="65000"/>
    <n v="60167"/>
    <n v="4833"/>
    <n v="60167"/>
    <n v="13761"/>
    <n v="0.22871341433011452"/>
    <n v="7.2669137417338853E-2"/>
    <n v="780"/>
    <n v="722.00400000000002"/>
    <n v="-57.995999999999981"/>
    <n v="2145"/>
    <n v="1000"/>
    <n v="-1145"/>
    <n v="0"/>
    <n v="277.99599999999998"/>
    <n v="0.27799599999999997"/>
  </r>
  <r>
    <s v="GSK0316_Otribebe_Clipkit_SYNC_MC"/>
    <x v="0"/>
    <x v="2"/>
    <s v="Q1"/>
    <d v="2016-03-11T00:00:00"/>
    <d v="2016-03-30T00:00:00"/>
    <n v="0"/>
    <x v="0"/>
    <x v="0"/>
    <s v="GSK0316_Otribebe_SYNC_MC"/>
    <s v="Completed"/>
    <s v="Clipkit"/>
    <s v="RON"/>
    <s v="Xaxis SYNC"/>
    <s v="cpv"/>
    <s v="Pre/Mid/Post Rolls RON"/>
    <s v="Online Video"/>
    <n v="4.2000000000000003E-2"/>
    <n v="0.06"/>
    <n v="190000"/>
    <n v="67338"/>
    <n v="122662"/>
    <n v="67338"/>
    <n v="3748"/>
    <n v="5.565950874691853E-2"/>
    <n v="3.0370864461045892"/>
    <n v="7980.0000000000009"/>
    <n v="2828.1960000000004"/>
    <n v="-5151.8040000000001"/>
    <n v="11400"/>
    <n v="11383"/>
    <n v="-17"/>
    <n v="0"/>
    <n v="8554.8040000000001"/>
    <n v="0.75154212422032862"/>
  </r>
  <r>
    <s v="GSK0316_Corega_Matrouge_Preroll_MC"/>
    <x v="0"/>
    <x v="2"/>
    <s v="Q1"/>
    <d v="2016-03-11T00:00:00"/>
    <d v="2016-03-30T00:00:00"/>
    <n v="0"/>
    <x v="0"/>
    <x v="0"/>
    <s v="GSK0316_Corega_Preroll_MC"/>
    <s v="Completed"/>
    <s v="Matrouge"/>
    <s v="RON"/>
    <s v="Xaxis Tv"/>
    <s v="cpv"/>
    <s v="Pre/Mid/Post Rolls RON"/>
    <s v="Online Video"/>
    <n v="0.02"/>
    <n v="3.3000000000000002E-2"/>
    <n v="20000"/>
    <n v="18745"/>
    <n v="1255"/>
    <n v="18745"/>
    <m/>
    <n v="0"/>
    <e v="#DIV/0!"/>
    <n v="400"/>
    <n v="374.90000000000003"/>
    <n v="-25.099999999999966"/>
    <n v="660"/>
    <n v="618.58500000000004"/>
    <n v="-41.414999999999964"/>
    <n v="0"/>
    <n v="243.685"/>
    <n v="0.39393939393939392"/>
  </r>
  <r>
    <s v="GSK0316_Corega_Acunn_Preroll_MC"/>
    <x v="0"/>
    <x v="2"/>
    <s v="Q1"/>
    <d v="2016-03-11T00:00:00"/>
    <d v="2016-03-30T00:00:00"/>
    <n v="0"/>
    <x v="0"/>
    <x v="0"/>
    <s v="GSK0316_Corega_Preroll_MC"/>
    <s v="Completed"/>
    <s v="Acunn"/>
    <s v="RON"/>
    <s v="Xaxis Tv"/>
    <s v="cpv"/>
    <s v="Pre/Mid/Post Rolls RON"/>
    <s v="Online Video"/>
    <n v="0.01"/>
    <n v="3.3000000000000002E-2"/>
    <n v="130000"/>
    <n v="100386"/>
    <n v="29614"/>
    <n v="100386"/>
    <n v="20977"/>
    <n v="0.20896340127109359"/>
    <n v="9.5342517995900267E-2"/>
    <n v="1300"/>
    <n v="0"/>
    <n v="-1300"/>
    <n v="4290"/>
    <n v="2000"/>
    <n v="-2290"/>
    <n v="0"/>
    <n v="2000"/>
    <n v="1"/>
  </r>
  <r>
    <s v="GSK0316_Corega_Nokta_Preroll_MC"/>
    <x v="0"/>
    <x v="2"/>
    <s v="Q1"/>
    <d v="2016-03-11T00:00:00"/>
    <d v="2016-03-30T00:00:00"/>
    <n v="0"/>
    <x v="0"/>
    <x v="0"/>
    <s v="GSK0316_Corega_Preroll_MC"/>
    <s v="Completed"/>
    <s v="Nokta"/>
    <s v="RON"/>
    <s v="Xaxis Tv"/>
    <s v="cpv"/>
    <s v="Pre/Mid/Post Rolls RON"/>
    <s v="Online Video"/>
    <n v="1.2E-2"/>
    <n v="3.3000000000000002E-2"/>
    <n v="66000"/>
    <n v="66331"/>
    <n v="0"/>
    <n v="66000"/>
    <n v="31141"/>
    <n v="0.46947882588834783"/>
    <n v="5.9150316303265789E-2"/>
    <n v="792"/>
    <n v="792"/>
    <n v="0"/>
    <n v="2178"/>
    <n v="1842"/>
    <n v="-336"/>
    <n v="0"/>
    <n v="1050"/>
    <n v="0.57003257328990231"/>
  </r>
  <r>
    <s v="GSK0316_Sensodyne_Hypernova_Acunn_Preroll_MC"/>
    <x v="0"/>
    <x v="2"/>
    <s v="Q1"/>
    <d v="2016-03-11T00:00:00"/>
    <d v="2016-03-30T00:00:00"/>
    <n v="0"/>
    <x v="0"/>
    <x v="0"/>
    <s v="GSK0316_Sensodyne_Hypernova_Preroll_MC"/>
    <s v="Completed"/>
    <s v="Acunn"/>
    <s v="RON"/>
    <s v="Xaxis Tv"/>
    <s v="cpv"/>
    <s v="Pre/Mid/Post Rolls RON"/>
    <s v="Online Video"/>
    <n v="0.01"/>
    <n v="3.3000000000000002E-2"/>
    <n v="120000"/>
    <n v="90685"/>
    <n v="29315"/>
    <n v="90685"/>
    <n v="13429"/>
    <n v="0.14808402712686772"/>
    <n v="0.14893141708243354"/>
    <n v="1200"/>
    <n v="0"/>
    <n v="-1200"/>
    <n v="3960"/>
    <n v="2000"/>
    <n v="-1960"/>
    <n v="0"/>
    <n v="2000"/>
    <n v="1"/>
  </r>
  <r>
    <s v="GSK0316_Sensodyne_Hypernova_Nokta_Preroll_MC"/>
    <x v="0"/>
    <x v="2"/>
    <s v="Q1"/>
    <d v="2016-03-11T00:00:00"/>
    <d v="2016-03-30T00:00:00"/>
    <n v="0"/>
    <x v="0"/>
    <x v="0"/>
    <s v="GSK0316_Sensodyne_Hypernova_Preroll_MC"/>
    <s v="Completed"/>
    <s v="Nokta"/>
    <s v="RON"/>
    <s v="Xaxis Tv"/>
    <s v="cpv"/>
    <s v="Pre/Mid/Post Rolls RON"/>
    <s v="Online Video"/>
    <n v="1.2E-2"/>
    <n v="3.3000000000000002E-2"/>
    <n v="100000"/>
    <n v="100244"/>
    <n v="0"/>
    <n v="100000"/>
    <n v="31946"/>
    <n v="0.31868241490762539"/>
    <n v="4.6547298566330685E-2"/>
    <n v="1200"/>
    <n v="1200"/>
    <n v="0"/>
    <n v="3300"/>
    <n v="1487"/>
    <n v="-1813"/>
    <n v="0"/>
    <n v="287"/>
    <n v="0.19300605245460659"/>
  </r>
  <r>
    <s v="GSK0316_Sensodyne_Hypernova_Matrouge_Preroll_MC"/>
    <x v="0"/>
    <x v="2"/>
    <s v="Q1"/>
    <d v="2016-03-11T00:00:00"/>
    <d v="2016-03-30T00:00:00"/>
    <n v="0"/>
    <x v="0"/>
    <x v="0"/>
    <s v="GSK0316_Sensodyne_Hypernova_Preroll_MC"/>
    <s v="Completed"/>
    <s v="Matrouge"/>
    <s v="RON"/>
    <s v="Xaxis Tv"/>
    <s v="cpv"/>
    <s v="Pre/Mid/Post Rolls RON"/>
    <s v="Online Video"/>
    <n v="0.02"/>
    <n v="3.3000000000000002E-2"/>
    <n v="40000"/>
    <n v="95415"/>
    <n v="0"/>
    <n v="40000"/>
    <m/>
    <n v="0"/>
    <e v="#DIV/0!"/>
    <n v="800"/>
    <n v="800"/>
    <n v="0"/>
    <n v="1320"/>
    <n v="1320"/>
    <n v="0"/>
    <n v="0"/>
    <n v="520"/>
    <n v="0.39393939393939392"/>
  </r>
  <r>
    <s v="GSK0316_Sensodyne_Hypernova_Clipkit_SYNC_MC"/>
    <x v="0"/>
    <x v="2"/>
    <s v="Q1"/>
    <d v="2016-03-11T00:00:00"/>
    <d v="2016-03-30T00:00:00"/>
    <n v="0"/>
    <x v="0"/>
    <x v="0"/>
    <s v="GSK0316_Sensodyne_Hypernova_SYNC_MC"/>
    <s v="Completed"/>
    <s v="Clipkit"/>
    <s v="RON"/>
    <s v="Xaxis SYNC"/>
    <s v="cpv"/>
    <s v="Pre/Mid/Post Rolls RON"/>
    <s v="Online Video"/>
    <n v="4.2000000000000003E-2"/>
    <n v="0.06"/>
    <n v="238000"/>
    <n v="239028"/>
    <n v="0"/>
    <n v="238000"/>
    <n v="6763"/>
    <n v="2.829375638000569E-2"/>
    <n v="2.0381487505544875"/>
    <n v="9996"/>
    <n v="9996"/>
    <n v="0"/>
    <n v="14280"/>
    <n v="13784"/>
    <n v="-496"/>
    <n v="0"/>
    <n v="3788"/>
    <n v="0.27481137550783519"/>
  </r>
  <r>
    <s v="GSK0316_Breathe_Right_Acunn_Preroll_MC"/>
    <x v="0"/>
    <x v="2"/>
    <s v="Q1"/>
    <d v="2016-03-11T00:00:00"/>
    <d v="2016-03-30T00:00:00"/>
    <n v="0"/>
    <x v="0"/>
    <x v="0"/>
    <s v="GSK0316_Breathe_Right_Preroll_MC"/>
    <s v="Completed"/>
    <s v="Acunn"/>
    <s v="RON"/>
    <s v="Xaxis Tv"/>
    <s v="cpv"/>
    <s v="Pre/Mid/Post Rolls RON"/>
    <s v="Online Video"/>
    <n v="0.01"/>
    <n v="3.3000000000000002E-2"/>
    <n v="60000"/>
    <n v="60322"/>
    <n v="0"/>
    <n v="60000"/>
    <n v="9246"/>
    <n v="0.15327741122641822"/>
    <n v="0.1081548777849881"/>
    <n v="600"/>
    <n v="0"/>
    <n v="-600"/>
    <n v="1980"/>
    <n v="1000"/>
    <n v="-980"/>
    <n v="0"/>
    <n v="1000"/>
    <n v="1"/>
  </r>
  <r>
    <s v="GSK0316_Breathe_Right_Nokta_Preroll_MC"/>
    <x v="0"/>
    <x v="2"/>
    <s v="Q1"/>
    <d v="2016-03-11T00:00:00"/>
    <d v="2016-03-30T00:00:00"/>
    <n v="0"/>
    <x v="0"/>
    <x v="0"/>
    <s v="GSK0316_Breathe_Right_Preroll_MC"/>
    <s v="Completed"/>
    <s v="Nokta"/>
    <s v="RON"/>
    <s v="Xaxis Tv"/>
    <s v="cpv"/>
    <s v="Pre/Mid/Post Rolls RON"/>
    <s v="Online Video"/>
    <n v="1.2E-2"/>
    <n v="3.3000000000000002E-2"/>
    <n v="50000"/>
    <n v="50745"/>
    <n v="0"/>
    <n v="50000"/>
    <n v="11795"/>
    <n v="0.23243669327027294"/>
    <n v="0.13988978380669775"/>
    <n v="600"/>
    <n v="600"/>
    <n v="0"/>
    <n v="1650"/>
    <n v="1650"/>
    <n v="0"/>
    <n v="0"/>
    <n v="1050"/>
    <n v="0.63636363636363635"/>
  </r>
  <r>
    <s v="GSK0316_Breathe_Right_Digitalmarcom_Preroll_MC"/>
    <x v="0"/>
    <x v="2"/>
    <s v="Q1"/>
    <d v="2016-03-11T00:00:00"/>
    <d v="2016-03-30T00:00:00"/>
    <n v="0"/>
    <x v="0"/>
    <x v="0"/>
    <s v="GSK0316_Breathe_Right_Preroll_MC"/>
    <s v="Completed"/>
    <s v="Digitalmarcom"/>
    <s v="RON"/>
    <s v="Xaxis Tv"/>
    <s v="cpv"/>
    <s v="Pre/Mid/Post Rolls RON"/>
    <s v="Online Video"/>
    <n v="0.01"/>
    <n v="3.3000000000000002E-2"/>
    <n v="60000"/>
    <n v="60322"/>
    <n v="0"/>
    <n v="60000"/>
    <n v="9246"/>
    <n v="0.15327741122641822"/>
    <n v="0.14233181916504434"/>
    <n v="600"/>
    <n v="600"/>
    <n v="0"/>
    <n v="1980"/>
    <n v="1316"/>
    <n v="-664"/>
    <n v="0"/>
    <n v="716"/>
    <n v="0.54407294832826747"/>
  </r>
  <r>
    <s v="GSK0316_Breathe_Right_matrouge_Preroll_MC"/>
    <x v="0"/>
    <x v="2"/>
    <s v="Q1"/>
    <d v="2016-03-11T00:00:00"/>
    <d v="2016-03-30T00:00:00"/>
    <n v="0"/>
    <x v="0"/>
    <x v="0"/>
    <s v="GSK0316_Breathe_Right_Preroll_MC"/>
    <s v="Completed"/>
    <s v="Matrouge"/>
    <s v="RON"/>
    <s v="Xaxis Tv"/>
    <s v="cpv"/>
    <s v="Pre/Mid/Post Rolls RON"/>
    <s v="Online Video"/>
    <n v="0.02"/>
    <n v="3.3000000000000002E-2"/>
    <n v="20000"/>
    <n v="19015"/>
    <n v="985"/>
    <n v="19015"/>
    <m/>
    <n v="0"/>
    <e v="#DIV/0!"/>
    <n v="400"/>
    <n v="380.3"/>
    <n v="-19.699999999999989"/>
    <n v="660"/>
    <n v="660"/>
    <n v="0"/>
    <n v="0"/>
    <n v="279.7"/>
    <n v="0.42378787878787877"/>
  </r>
  <r>
    <s v="GSK0316_Parodontax_Matrouge_Preroll_MC"/>
    <x v="0"/>
    <x v="2"/>
    <s v="Q1"/>
    <d v="2016-03-11T00:00:00"/>
    <d v="2016-03-30T00:00:00"/>
    <n v="0"/>
    <x v="0"/>
    <x v="0"/>
    <s v="GSK0316_Parodontax_Preroll_MC"/>
    <s v="Completed"/>
    <s v="Matrouge"/>
    <s v="RON"/>
    <s v="Xaxis Tv"/>
    <s v="cpv"/>
    <s v="Pre/Mid/Post Rolls RON"/>
    <s v="Online Video"/>
    <n v="0.02"/>
    <n v="3.3000000000000002E-2"/>
    <n v="20000"/>
    <n v="21120"/>
    <n v="0"/>
    <n v="20000"/>
    <m/>
    <n v="0"/>
    <e v="#DIV/0!"/>
    <n v="400"/>
    <n v="400"/>
    <n v="0"/>
    <n v="660"/>
    <n v="660"/>
    <n v="0"/>
    <n v="0"/>
    <n v="260"/>
    <n v="0.39393939393939392"/>
  </r>
  <r>
    <s v="GSK0316_Parodontax_Acunn_Preroll_MC"/>
    <x v="0"/>
    <x v="2"/>
    <s v="Q1"/>
    <d v="2016-03-11T00:00:00"/>
    <d v="2016-03-30T00:00:00"/>
    <n v="0"/>
    <x v="0"/>
    <x v="0"/>
    <s v="GSK0316_Parodontax_Preroll_MC"/>
    <s v="Completed"/>
    <s v="Acunn"/>
    <s v="RON"/>
    <s v="Xaxis Tv"/>
    <s v="cpv"/>
    <s v="Pre/Mid/Post Rolls RON"/>
    <s v="Online Video"/>
    <n v="0.01"/>
    <n v="3.3000000000000002E-2"/>
    <n v="180000"/>
    <n v="180700"/>
    <n v="0"/>
    <n v="180000"/>
    <n v="18884"/>
    <n v="0.10450470392916436"/>
    <n v="9.5742427451811052E-2"/>
    <n v="1800"/>
    <n v="0"/>
    <n v="-1800"/>
    <n v="5940"/>
    <n v="1808"/>
    <n v="-4132"/>
    <n v="0"/>
    <n v="1808"/>
    <n v="1"/>
  </r>
  <r>
    <s v="GSK0316_Parodontax_Nokta_Preroll_MC"/>
    <x v="0"/>
    <x v="2"/>
    <s v="Q1"/>
    <d v="2016-03-11T00:00:00"/>
    <d v="2016-03-30T00:00:00"/>
    <n v="0"/>
    <x v="0"/>
    <x v="0"/>
    <s v="GSK0316_Parodontax_Preroll_MC"/>
    <s v="Completed"/>
    <s v="Nokta"/>
    <s v="RON"/>
    <s v="Xaxis Tv"/>
    <s v="cpv"/>
    <s v="Pre/Mid/Post Rolls RON"/>
    <s v="Online Video"/>
    <n v="1.2E-2"/>
    <n v="3.3000000000000002E-2"/>
    <n v="45000"/>
    <n v="45103"/>
    <n v="0"/>
    <n v="45000"/>
    <n v="7912"/>
    <n v="0.17542070372259053"/>
    <n v="0.18768958543983821"/>
    <n v="540"/>
    <n v="540"/>
    <n v="0"/>
    <n v="1485"/>
    <n v="1485"/>
    <n v="0"/>
    <n v="0"/>
    <n v="945"/>
    <n v="0.63636363636363635"/>
  </r>
  <r>
    <s v="Bayer0316_Supradyn_DigitalMarcom_AudioRecognation_MC"/>
    <x v="0"/>
    <x v="2"/>
    <s v="Q1"/>
    <d v="2016-03-11T00:00:00"/>
    <d v="2016-03-30T00:00:00"/>
    <n v="0"/>
    <x v="0"/>
    <x v="7"/>
    <s v="Bayer0316_Supradyn_AudioRecognation_MC"/>
    <s v="Completed"/>
    <s v="Digitalmarcom"/>
    <s v="RON"/>
    <s v="Xaxis Audio Recog"/>
    <s v="cpv"/>
    <s v="Pre/Mid/Post Rolls RON"/>
    <s v="Online Video"/>
    <n v="3.7499999999999999E-2"/>
    <n v="0.06"/>
    <n v="115000"/>
    <n v="125323"/>
    <n v="0"/>
    <n v="115000"/>
    <n v="5878"/>
    <n v="4.6902803156643233E-2"/>
    <n v="1.1738686628104797"/>
    <n v="4312.5"/>
    <n v="4312.5"/>
    <n v="0"/>
    <n v="6900"/>
    <n v="6900"/>
    <n v="0"/>
    <n v="0"/>
    <n v="2587.5"/>
    <n v="0.375"/>
  </r>
  <r>
    <s v="Bayer0316_Supradyn_Acunn_AudioRecognation_MC"/>
    <x v="0"/>
    <x v="2"/>
    <s v="Q1"/>
    <d v="2016-03-11T00:00:00"/>
    <d v="2016-03-30T00:00:00"/>
    <n v="0"/>
    <x v="0"/>
    <x v="7"/>
    <s v="Bayer0316_Supradyn_AudioRecognation_MC"/>
    <s v="Completed"/>
    <s v="Acunn"/>
    <s v="RON"/>
    <s v="Xaxis Audio Recog"/>
    <s v="cpv"/>
    <s v="Pre/Mid/Post Rolls RON"/>
    <s v="Online Video"/>
    <n v="0.01"/>
    <n v="0.06"/>
    <n v="20000"/>
    <n v="25181"/>
    <n v="0"/>
    <n v="20000"/>
    <n v="2324"/>
    <n v="9.2291807315039123E-2"/>
    <n v="0.25817555938037867"/>
    <n v="200"/>
    <n v="0"/>
    <n v="-200"/>
    <n v="1200"/>
    <n v="600"/>
    <n v="-600"/>
    <n v="0"/>
    <n v="600"/>
    <n v="1"/>
  </r>
  <r>
    <s v="Bayer0316_Supradyn_Clipkit_SYNC_MC"/>
    <x v="0"/>
    <x v="2"/>
    <s v="Q1"/>
    <d v="2016-03-11T00:00:00"/>
    <d v="2016-03-30T00:00:00"/>
    <n v="0"/>
    <x v="0"/>
    <x v="7"/>
    <s v="Bayer0316_Supradyn_SYNC_MC"/>
    <s v="Completed"/>
    <s v="Clipkit"/>
    <s v="RON"/>
    <s v="Xaxis SYNC"/>
    <s v="cpv"/>
    <s v="Pre/Mid/Post Rolls RON"/>
    <s v="Online Video"/>
    <n v="4.2000000000000003E-2"/>
    <n v="0.06"/>
    <n v="325000"/>
    <n v="15239"/>
    <n v="309761"/>
    <n v="15239"/>
    <n v="505"/>
    <n v="3.3138657392217337E-2"/>
    <n v="1.8554455445544555"/>
    <n v="13650"/>
    <n v="640.03800000000001"/>
    <n v="-13009.962"/>
    <n v="19500"/>
    <n v="937"/>
    <n v="-18563"/>
    <n v="0"/>
    <n v="296.96199999999999"/>
    <n v="0.3169284951974386"/>
  </r>
  <r>
    <s v="Vodafone0316_Project_Atina_Bond_Preroll_MS"/>
    <x v="0"/>
    <x v="2"/>
    <s v="Q1"/>
    <d v="2016-03-11T00:00:00"/>
    <d v="2016-03-30T00:00:00"/>
    <n v="0"/>
    <x v="2"/>
    <x v="14"/>
    <s v="Vodafone0316_Project_Atina_Preroll_MS"/>
    <s v="Completed"/>
    <s v="Bond Digital"/>
    <s v="RON"/>
    <s v="Xaxis Tv"/>
    <s v="cpv"/>
    <s v="Pre/Mid/Post Rolls RON"/>
    <s v="Online Video"/>
    <n v="1.4999999999999999E-2"/>
    <n v="0.03"/>
    <n v="100000"/>
    <n v="97788"/>
    <n v="2212"/>
    <n v="97788"/>
    <n v="13125"/>
    <n v="0.13421892256718615"/>
    <n v="0.22351542857142856"/>
    <n v="1500"/>
    <n v="1466.82"/>
    <n v="-33.180000000000064"/>
    <n v="3000"/>
    <n v="2933.64"/>
    <n v="-66.360000000000127"/>
    <n v="0"/>
    <n v="1466.82"/>
    <n v="0.5"/>
  </r>
  <r>
    <s v="Vodafone0316_Project_Atina_Acunn_Preroll_MS"/>
    <x v="0"/>
    <x v="2"/>
    <s v="Q1"/>
    <d v="2016-03-11T00:00:00"/>
    <d v="2016-03-30T00:00:00"/>
    <n v="0"/>
    <x v="2"/>
    <x v="14"/>
    <s v="Vodafone0316_Project_Atina_Preroll_MS"/>
    <s v="Completed"/>
    <s v="Acunn"/>
    <s v="RON"/>
    <s v="Xaxis Tv"/>
    <s v="cpv"/>
    <s v="Pre/Mid/Post Rolls RON"/>
    <s v="Online Video"/>
    <n v="0.01"/>
    <n v="0.03"/>
    <n v="65000"/>
    <n v="51640"/>
    <n v="13360"/>
    <n v="51640"/>
    <n v="13274"/>
    <n v="0.25704879938032532"/>
    <n v="0.11812565918336598"/>
    <n v="650"/>
    <n v="0"/>
    <n v="-650"/>
    <n v="1950"/>
    <n v="1568"/>
    <n v="-382"/>
    <n v="0"/>
    <n v="1568"/>
    <n v="1"/>
  </r>
  <r>
    <s v="IBM0316_SAP_Cloud_Faz2_Adhood_interest_MS"/>
    <x v="0"/>
    <x v="2"/>
    <s v="Q1"/>
    <d v="2016-03-11T00:00:00"/>
    <d v="2016-03-23T00:00:00"/>
    <n v="0"/>
    <x v="2"/>
    <x v="43"/>
    <s v="IBM0316_SAP_Cloud_Faz2_interest_MS"/>
    <s v="Completed"/>
    <s v="Adhood"/>
    <s v="RON"/>
    <s v="Xaxis Display Plus"/>
    <s v="cpm"/>
    <s v="Selected Sites"/>
    <s v="Ad Bundles"/>
    <n v="0.15"/>
    <n v="1.98"/>
    <n v="1000000"/>
    <n v="1024478"/>
    <n v="0"/>
    <n v="1000000"/>
    <m/>
    <n v="0"/>
    <e v="#DIV/0!"/>
    <n v="150"/>
    <n v="150"/>
    <n v="0"/>
    <n v="1980"/>
    <n v="1980"/>
    <n v="0"/>
    <n v="0"/>
    <n v="1830"/>
    <n v="0.9242424242424242"/>
  </r>
  <r>
    <s v="IBM0316_SAP_Cloud_Faz2_Adinteraction_interest_MS"/>
    <x v="0"/>
    <x v="2"/>
    <s v="Q1"/>
    <d v="2016-03-11T00:00:00"/>
    <d v="2016-03-23T00:00:00"/>
    <n v="0"/>
    <x v="2"/>
    <x v="43"/>
    <s v="IBM0316_SAP_Cloud_Faz2_interest_MS"/>
    <s v="Completed"/>
    <s v="Adinteraction"/>
    <s v="RON"/>
    <s v="Xaxis Display Plus"/>
    <s v="cpm"/>
    <s v="Selected Sites"/>
    <s v="Ad Bundles"/>
    <n v="0.15"/>
    <n v="1.98"/>
    <n v="1000000"/>
    <n v="1100234"/>
    <n v="0"/>
    <n v="1000000"/>
    <m/>
    <n v="0"/>
    <e v="#DIV/0!"/>
    <n v="150"/>
    <n v="150"/>
    <n v="0"/>
    <n v="1980"/>
    <n v="1933"/>
    <n v="-47"/>
    <n v="0"/>
    <n v="1783"/>
    <n v="0.92240041386445937"/>
  </r>
  <r>
    <s v="IBM0316_SAP_Cloud_Faz2_Digitalm_interest_MS"/>
    <x v="0"/>
    <x v="2"/>
    <s v="Q1"/>
    <d v="2016-03-11T00:00:00"/>
    <d v="2016-03-23T00:00:00"/>
    <n v="0"/>
    <x v="2"/>
    <x v="43"/>
    <s v="IBM0316_SAP_Cloud_Faz2_interest_MS"/>
    <s v="Completed"/>
    <s v="Digitalm"/>
    <s v="RON"/>
    <s v="Xaxis Display Plus"/>
    <s v="cpm"/>
    <s v="Selected Sites"/>
    <s v="Ad Bundles"/>
    <n v="0.2"/>
    <n v="1.98"/>
    <n v="1500000"/>
    <n v="1505506"/>
    <n v="0"/>
    <n v="1500000"/>
    <n v="540"/>
    <n v="3.5868339282606643E-4"/>
    <n v="5.5"/>
    <n v="300"/>
    <n v="300"/>
    <n v="0"/>
    <n v="2970"/>
    <n v="2970"/>
    <n v="0"/>
    <n v="0"/>
    <n v="2670"/>
    <n v="0.89898989898989901"/>
  </r>
  <r>
    <s v="IBM0316_SAP_Cloud_Faz2_Maxad_interest_MS"/>
    <x v="0"/>
    <x v="2"/>
    <s v="Q1"/>
    <d v="2016-03-11T00:00:00"/>
    <d v="2016-03-23T00:00:00"/>
    <n v="0"/>
    <x v="2"/>
    <x v="43"/>
    <s v="IBM0316_SAP_Cloud_Faz2_interest_MS"/>
    <s v="Completed"/>
    <s v="Maxad"/>
    <s v="RON"/>
    <s v="Xaxis Display Plus"/>
    <s v="cpc"/>
    <s v="Selected Sites"/>
    <s v="Ad Bundles"/>
    <n v="0.3"/>
    <n v="1.98"/>
    <n v="1000"/>
    <n v="1006"/>
    <n v="0"/>
    <n v="1000"/>
    <m/>
    <n v="0"/>
    <e v="#DIV/0!"/>
    <n v="0.3"/>
    <n v="300"/>
    <n v="299.7"/>
    <n v="1.98"/>
    <n v="200"/>
    <n v="198.02"/>
    <n v="0"/>
    <n v="-100"/>
    <n v="-0.5"/>
  </r>
  <r>
    <s v="IBM0316_SAP_Cloud_Faz2_Medyanet_interest_MS"/>
    <x v="0"/>
    <x v="2"/>
    <s v="Q1"/>
    <d v="2016-03-11T00:00:00"/>
    <d v="2016-03-23T00:00:00"/>
    <n v="0"/>
    <x v="2"/>
    <x v="43"/>
    <s v="IBM0316_SAP_Cloud_Faz2_interest_MS"/>
    <s v="Completed"/>
    <s v="Medyanet"/>
    <s v="RON"/>
    <s v="Xaxis Display Plus"/>
    <s v="cpm"/>
    <s v="Selected Sites"/>
    <s v="Ad Bundles"/>
    <n v="0.1"/>
    <n v="1.98"/>
    <n v="1750000"/>
    <n v="1751449"/>
    <n v="0"/>
    <n v="1750000"/>
    <n v="1312"/>
    <n v="7.4909403585259981E-4"/>
    <n v="1.0640243902439024"/>
    <n v="175"/>
    <n v="175"/>
    <n v="0"/>
    <n v="3465"/>
    <n v="1396"/>
    <n v="-2069"/>
    <n v="0"/>
    <n v="1221"/>
    <n v="0.87464183381088823"/>
  </r>
  <r>
    <s v="Akbank0316_TradeAll_Digitalm_interest_MC"/>
    <x v="0"/>
    <x v="2"/>
    <s v="Q1"/>
    <d v="2016-03-11T00:00:00"/>
    <d v="2016-03-18T00:00:00"/>
    <n v="0"/>
    <x v="0"/>
    <x v="9"/>
    <s v="Akbank0316_TradeAll_interest_MC"/>
    <s v="Completed"/>
    <s v="Digitalm"/>
    <s v="RON"/>
    <s v="Xaxis Display Plus"/>
    <s v="cpm"/>
    <s v="Selected Sites"/>
    <s v="Ad Bundles"/>
    <n v="0.2"/>
    <n v="0.8"/>
    <n v="2000000"/>
    <n v="2002255"/>
    <n v="0"/>
    <n v="2000000"/>
    <m/>
    <n v="0"/>
    <e v="#DIV/0!"/>
    <n v="400"/>
    <n v="400"/>
    <n v="0"/>
    <n v="1600"/>
    <n v="1000"/>
    <n v="-600"/>
    <n v="0"/>
    <n v="600"/>
    <n v="0.6"/>
  </r>
  <r>
    <s v="Akbank0316_TradeAll_Medyanet_interest_MC"/>
    <x v="0"/>
    <x v="2"/>
    <s v="Q1"/>
    <d v="2016-03-11T00:00:00"/>
    <d v="2016-03-18T00:00:00"/>
    <n v="0"/>
    <x v="0"/>
    <x v="9"/>
    <s v="Akbank0316_TradeAll_interest_MC"/>
    <s v="Completed"/>
    <s v="Medyanet"/>
    <s v="RON"/>
    <s v="Xaxis Display Plus"/>
    <s v="cpm"/>
    <s v="Selected Sites"/>
    <s v="Ad Bundles"/>
    <n v="0.1"/>
    <n v="0.8"/>
    <n v="2500000"/>
    <n v="2544516"/>
    <n v="0"/>
    <n v="2500000"/>
    <m/>
    <n v="0"/>
    <e v="#DIV/0!"/>
    <n v="250"/>
    <n v="254.59"/>
    <n v="4.5900000000000034"/>
    <n v="2000"/>
    <n v="2000"/>
    <n v="0"/>
    <n v="0"/>
    <n v="1745.41"/>
    <n v="0.87270500000000006"/>
  </r>
  <r>
    <s v="Lassa0316_Arda_Turan_Barca_Clipkit_SYNC_MC"/>
    <x v="0"/>
    <x v="2"/>
    <s v="Q1"/>
    <d v="2016-03-16T00:00:00"/>
    <d v="2016-03-19T00:00:00"/>
    <n v="0"/>
    <x v="0"/>
    <x v="18"/>
    <s v="Lassa0316_Arda_Turan_Barca_SYNC_MC"/>
    <s v="Completed"/>
    <s v="Clipkit"/>
    <s v="RON"/>
    <s v="Xaxis SYNC"/>
    <s v="cpv"/>
    <s v="Pre/Mid/Post Rolls RON"/>
    <s v="Online Video"/>
    <n v="4.2000000000000003E-2"/>
    <n v="0.06"/>
    <n v="250000"/>
    <n v="230970"/>
    <n v="19030"/>
    <n v="230970"/>
    <n v="14572"/>
    <n v="6.3090444646490884E-2"/>
    <n v="1.0293713972001097"/>
    <n v="10500"/>
    <n v="9700.74"/>
    <n v="-799.26000000000022"/>
    <n v="15000"/>
    <n v="15000"/>
    <n v="0"/>
    <n v="0"/>
    <n v="5299.26"/>
    <n v="0.35328399999999999"/>
  </r>
  <r>
    <s v="Redbull0316_Theme_Clipkit_SYNC_MEC"/>
    <x v="0"/>
    <x v="2"/>
    <s v="Q1"/>
    <d v="2016-03-11T00:00:00"/>
    <d v="2016-03-27T00:00:00"/>
    <n v="0"/>
    <x v="1"/>
    <x v="11"/>
    <s v="Redbull0316_Theme_SYNC_MEC"/>
    <s v="Completed"/>
    <s v="Clipkit"/>
    <s v="RON"/>
    <s v="Xaxis SYNC"/>
    <s v="cpv"/>
    <s v="Pre/Mid/Post Rolls RON"/>
    <s v="Online Video"/>
    <n v="4.2000000000000003E-2"/>
    <n v="5.5E-2"/>
    <n v="181818"/>
    <n v="190010"/>
    <n v="0"/>
    <n v="181818"/>
    <n v="11898"/>
    <n v="6.261775696015999E-2"/>
    <n v="0.84047655068078664"/>
    <n v="7636.3560000000007"/>
    <n v="7636.3560000000007"/>
    <n v="0"/>
    <n v="9999.99"/>
    <n v="9999.99"/>
    <n v="0"/>
    <n v="0"/>
    <n v="2363.6339999999991"/>
    <n v="0.23636363636363628"/>
  </r>
  <r>
    <s v="Nike0316_BFI_Clipkit_Seeding_MS"/>
    <x v="0"/>
    <x v="2"/>
    <s v="Q1"/>
    <d v="2016-03-01T00:00:00"/>
    <d v="2016-03-30T00:00:00"/>
    <n v="0"/>
    <x v="2"/>
    <x v="28"/>
    <s v="Nike0316_BFI_Seeding_MS"/>
    <s v="Completed"/>
    <s v="Clipkit"/>
    <s v="RON"/>
    <s v="Xaxis Seeding"/>
    <s v="cpv"/>
    <s v="Pre/Mid/Post Rolls RON"/>
    <s v="Online Video"/>
    <n v="0.45"/>
    <n v="0.6"/>
    <n v="18750"/>
    <n v="12500"/>
    <n v="6250"/>
    <n v="12500"/>
    <m/>
    <n v="0"/>
    <e v="#DIV/0!"/>
    <n v="8437.5"/>
    <n v="5625"/>
    <n v="-2812.5"/>
    <n v="11250"/>
    <n v="7500"/>
    <n v="-3750"/>
    <n v="0"/>
    <n v="1875"/>
    <n v="0.25"/>
  </r>
  <r>
    <s v="Vodafone0316_Project_Atina_Digitalm_interest_MS"/>
    <x v="0"/>
    <x v="2"/>
    <s v="Q1"/>
    <d v="2016-03-17T00:00:00"/>
    <d v="2016-03-30T00:00:00"/>
    <n v="0"/>
    <x v="2"/>
    <x v="14"/>
    <s v="Vodafone0316_Project_Atina_interest_MS"/>
    <s v="Completed"/>
    <s v="Digitalm"/>
    <s v="RON"/>
    <s v="Xaxis Display Plus"/>
    <s v="cpm"/>
    <s v="Selected Sites"/>
    <s v="Ad Bundles"/>
    <n v="0.2"/>
    <n v="0.8"/>
    <n v="6000000"/>
    <n v="6010763"/>
    <n v="0"/>
    <n v="6000000"/>
    <n v="2837"/>
    <n v="4.7198666791553752E-4"/>
    <n v="1.6760662671836446"/>
    <n v="1200"/>
    <n v="1200"/>
    <n v="0"/>
    <n v="4800"/>
    <n v="4755"/>
    <n v="-45"/>
    <n v="0"/>
    <n v="3555"/>
    <n v="0.74763406940063093"/>
  </r>
  <r>
    <s v="Vodafone0316_Project_Atina_Bond_interest_MS"/>
    <x v="0"/>
    <x v="2"/>
    <s v="Q1"/>
    <d v="2016-03-17T00:00:00"/>
    <d v="2016-03-30T00:00:00"/>
    <n v="0"/>
    <x v="2"/>
    <x v="14"/>
    <s v="Vodafone0316_Project_Atina_interest_MS"/>
    <s v="Completed"/>
    <s v="Bond Digital"/>
    <s v="RON"/>
    <s v="Xaxis Display Plus"/>
    <s v="cpm"/>
    <s v="Selected Sites"/>
    <s v="Ad Bundles"/>
    <n v="0.75"/>
    <n v="0.8"/>
    <n v="2000000"/>
    <n v="57031"/>
    <n v="1942969"/>
    <n v="57031"/>
    <m/>
    <n v="0"/>
    <e v="#DIV/0!"/>
    <n v="1500"/>
    <n v="42.773249999999997"/>
    <n v="-1457.22675"/>
    <n v="1600"/>
    <n v="45.6248"/>
    <n v="-1554.3751999999999"/>
    <n v="0"/>
    <n v="2.8515500000000031"/>
    <n v="6.2500000000000069E-2"/>
  </r>
  <r>
    <s v="Vodafone0316_Project_Atina_Reklamstore_interest_MS"/>
    <x v="0"/>
    <x v="2"/>
    <s v="Q1"/>
    <d v="2016-03-17T00:00:00"/>
    <d v="2016-03-30T00:00:00"/>
    <n v="0"/>
    <x v="2"/>
    <x v="14"/>
    <s v="Vodafone0316_Project_Atina_interest_MS"/>
    <s v="Completed"/>
    <s v="Reklamstore"/>
    <s v="RON"/>
    <s v="Xaxis Display Plus"/>
    <s v="cpm"/>
    <s v="Selected Sites"/>
    <s v="Ad Bundles"/>
    <n v="0.35"/>
    <n v="0.8"/>
    <n v="2000000"/>
    <n v="2000450"/>
    <n v="0"/>
    <n v="2000000"/>
    <n v="2428"/>
    <n v="1.213726911444925E-3"/>
    <n v="0.65912685337726518"/>
    <n v="700"/>
    <n v="700"/>
    <n v="0"/>
    <n v="1600"/>
    <n v="1600.36"/>
    <n v="0.35999999999989996"/>
    <n v="0"/>
    <n v="900.3599999999999"/>
    <n v="0.56259841535654476"/>
  </r>
  <r>
    <s v="Michelin0316_Ps4_Digitalmarcom_AudioRecognation_MEC"/>
    <x v="0"/>
    <x v="2"/>
    <s v="Q1"/>
    <d v="2016-03-18T00:00:00"/>
    <d v="2016-03-30T00:00:00"/>
    <n v="0"/>
    <x v="1"/>
    <x v="44"/>
    <s v="Michelin0316_Ps4_AudioRecognation_MEC"/>
    <s v="Completed"/>
    <s v="Digitalmarcom"/>
    <s v="RON"/>
    <s v="Xaxis Audio Recog"/>
    <s v="cpv"/>
    <s v="Pre/Mid/Post Rolls RON"/>
    <s v="Online Video"/>
    <n v="3.7499999999999999E-2"/>
    <n v="0.06"/>
    <n v="100000"/>
    <n v="102669"/>
    <n v="0"/>
    <n v="100000"/>
    <n v="6439"/>
    <n v="6.2716107101461985E-2"/>
    <n v="0.93182171144587667"/>
    <n v="3750"/>
    <n v="3750"/>
    <n v="0"/>
    <n v="6000"/>
    <n v="6000"/>
    <n v="0"/>
    <n v="0"/>
    <n v="2250"/>
    <n v="0.375"/>
  </r>
  <r>
    <s v="Michelin0316_Ps4_Bond_Preroll_MEC"/>
    <x v="0"/>
    <x v="2"/>
    <s v="Q1"/>
    <d v="2016-03-18T00:00:00"/>
    <d v="2016-03-30T00:00:00"/>
    <n v="0"/>
    <x v="1"/>
    <x v="44"/>
    <s v="Michelin0316_Ps4_Preroll_MEC"/>
    <s v="Completed"/>
    <s v="Bond Digital"/>
    <s v="RON"/>
    <s v="Xaxis Tv"/>
    <s v="cpv"/>
    <s v="Pre/Mid/Post Rolls RON"/>
    <s v="Online Video"/>
    <n v="1.4999999999999999E-2"/>
    <n v="3.3000000000000002E-2"/>
    <n v="100000"/>
    <n v="78588"/>
    <n v="21412"/>
    <n v="78588"/>
    <m/>
    <n v="0"/>
    <e v="#DIV/0!"/>
    <n v="1500"/>
    <n v="1178.82"/>
    <n v="-321.18000000000006"/>
    <n v="3300"/>
    <n v="2335"/>
    <n v="-965"/>
    <n v="0"/>
    <n v="1156.18"/>
    <n v="0.49515203426124199"/>
  </r>
  <r>
    <s v="Michelin0316_Ps4_Acunn_Preroll_MEC"/>
    <x v="0"/>
    <x v="2"/>
    <s v="Q1"/>
    <d v="2016-03-18T00:00:00"/>
    <d v="2016-03-30T00:00:00"/>
    <n v="0"/>
    <x v="1"/>
    <x v="44"/>
    <s v="Michelin0316_Ps4_Preroll_MEC"/>
    <s v="Completed"/>
    <s v="Acunn"/>
    <s v="RON"/>
    <s v="Xaxis Tv"/>
    <s v="cpv"/>
    <s v="Pre/Mid/Post Rolls RON"/>
    <s v="Online Video"/>
    <n v="0.01"/>
    <n v="3.3000000000000002E-2"/>
    <n v="75000"/>
    <n v="75376"/>
    <n v="0"/>
    <n v="75000"/>
    <n v="2533"/>
    <n v="3.3604860963701973E-2"/>
    <n v="0.98200078957757597"/>
    <n v="750"/>
    <n v="0"/>
    <n v="-750"/>
    <n v="2475"/>
    <n v="2487.4079999999999"/>
    <n v="12.407999999999902"/>
    <n v="0"/>
    <n v="2487.4079999999999"/>
    <n v="1"/>
  </r>
  <r>
    <s v="Michelin0316_Ps4_Midyo_Preroll_MEC"/>
    <x v="0"/>
    <x v="2"/>
    <s v="Q1"/>
    <d v="2016-03-18T00:00:00"/>
    <d v="2016-03-30T00:00:00"/>
    <n v="0"/>
    <x v="1"/>
    <x v="44"/>
    <s v="Michelin0316_Ps4_Preroll_MEC"/>
    <s v="Completed"/>
    <s v="Midyo"/>
    <s v="RON"/>
    <s v="Xaxis Tv"/>
    <s v="cpv"/>
    <s v="Pre/Mid/Post Rolls RON"/>
    <s v="Online Video"/>
    <n v="5.0000000000000001E-3"/>
    <n v="3.3000000000000002E-2"/>
    <n v="100000"/>
    <n v="101155"/>
    <n v="0"/>
    <n v="100000"/>
    <n v="3979"/>
    <n v="3.9335672977114329E-2"/>
    <n v="0.83893314903242022"/>
    <n v="500"/>
    <n v="500"/>
    <n v="0"/>
    <n v="3300"/>
    <n v="3338.1150000000002"/>
    <n v="38.115000000000236"/>
    <n v="0"/>
    <n v="2838.1150000000002"/>
    <n v="0.85021486677361324"/>
  </r>
  <r>
    <s v="Michelin0316_Ps4_Digitalm_Preroll_MEC"/>
    <x v="0"/>
    <x v="2"/>
    <s v="Q1"/>
    <d v="2016-03-18T00:00:00"/>
    <d v="2016-03-30T00:00:00"/>
    <n v="0"/>
    <x v="1"/>
    <x v="44"/>
    <s v="Michelin0316_Ps4_Preroll_MEC"/>
    <s v="Completed"/>
    <s v="Digitalm"/>
    <s v="RON"/>
    <s v="Xaxis Tv"/>
    <s v="cpv"/>
    <s v="Pre/Mid/Post Rolls RON"/>
    <s v="Online Video"/>
    <n v="6.0000000000000001E-3"/>
    <n v="3.3000000000000002E-2"/>
    <n v="100000"/>
    <n v="92718"/>
    <n v="7282"/>
    <n v="92718"/>
    <n v="3251"/>
    <n v="3.5063310252593884E-2"/>
    <n v="0.94115472162411562"/>
    <n v="600"/>
    <n v="556.30799999999999"/>
    <n v="-43.692000000000007"/>
    <n v="3300"/>
    <n v="3059.694"/>
    <n v="-240.30600000000004"/>
    <n v="0"/>
    <n v="2503.386"/>
    <n v="0.81818181818181823"/>
  </r>
  <r>
    <s v="Michelin0316_Ps4_Crep_Preroll_MEC"/>
    <x v="0"/>
    <x v="2"/>
    <s v="Q1"/>
    <d v="2016-03-18T00:00:00"/>
    <d v="2016-03-30T00:00:00"/>
    <n v="0"/>
    <x v="1"/>
    <x v="44"/>
    <s v="Michelin0316_Ps4_Preroll_MEC"/>
    <s v="Completed"/>
    <s v="Crep Digital"/>
    <s v="RON"/>
    <s v="Xaxis Tv"/>
    <s v="cpv"/>
    <s v="Pre/Mid/Post Rolls RON"/>
    <s v="Online Video"/>
    <n v="2.2499999999999999E-2"/>
    <n v="3.3000000000000002E-2"/>
    <n v="50000"/>
    <n v="60020"/>
    <n v="0"/>
    <n v="50000"/>
    <n v="3463"/>
    <n v="5.7697434188603798E-2"/>
    <n v="0.5719491770141496"/>
    <n v="1125"/>
    <n v="1125"/>
    <n v="0"/>
    <n v="1650"/>
    <n v="1980.66"/>
    <n v="330.66000000000008"/>
    <n v="0"/>
    <n v="855.66000000000008"/>
    <n v="0.43200751264729942"/>
  </r>
  <r>
    <s v="Teknosa0316_Turuncu_Indirim_faz3_Acunn_Interstitial_MC"/>
    <x v="0"/>
    <x v="2"/>
    <s v="Q1"/>
    <d v="2016-03-18T00:00:00"/>
    <d v="2016-03-21T00:00:00"/>
    <n v="0"/>
    <x v="0"/>
    <x v="6"/>
    <s v="Teknosa0316_Turuncu_Indirim_faz3_Interstitial_MC"/>
    <s v="Completed"/>
    <s v="Acunn"/>
    <s v="RON"/>
    <s v="Xaxis Rich Media"/>
    <s v="cpm"/>
    <s v="Interstitial"/>
    <s v="Interstitial"/>
    <n v="1.5"/>
    <n v="4.25"/>
    <n v="200000"/>
    <n v="179404"/>
    <n v="20596"/>
    <n v="179404"/>
    <n v="1692"/>
    <n v="9.4312278433033823E-3"/>
    <n v="0.17553191489361702"/>
    <n v="300"/>
    <n v="0"/>
    <n v="-300"/>
    <n v="850"/>
    <n v="297"/>
    <n v="-553"/>
    <n v="0"/>
    <n v="297"/>
    <n v="1"/>
  </r>
  <r>
    <s v="Teknosa0316_Turuncu_Indirim_faz3_Medyanet_Interstitial_MC"/>
    <x v="0"/>
    <x v="2"/>
    <s v="Q1"/>
    <d v="2016-03-18T00:00:00"/>
    <d v="2016-03-21T00:00:00"/>
    <n v="0"/>
    <x v="0"/>
    <x v="6"/>
    <s v="Teknosa0316_Turuncu_Indirim_faz3_Interstitial_MC"/>
    <s v="Completed"/>
    <s v="Medyanet"/>
    <s v="RON"/>
    <s v="Xaxis Rich Media"/>
    <s v="cpm"/>
    <s v="Interstitial"/>
    <s v="Interstitial"/>
    <n v="0.5"/>
    <n v="4.25"/>
    <n v="200000"/>
    <n v="85692"/>
    <n v="114308"/>
    <n v="85692"/>
    <n v="1199"/>
    <n v="1.3991971245857257E-2"/>
    <n v="0.30374562135112593"/>
    <n v="100"/>
    <n v="42.845999999999997"/>
    <n v="-57.154000000000003"/>
    <n v="850"/>
    <n v="364.19099999999997"/>
    <n v="-485.80900000000003"/>
    <n v="0"/>
    <n v="321.34499999999997"/>
    <n v="0.88235294117647056"/>
  </r>
  <r>
    <s v="Teknosa0316_Turuncu_Indirim_faz3_Bond_Interstitial_MC"/>
    <x v="0"/>
    <x v="2"/>
    <s v="Q1"/>
    <d v="2016-03-18T00:00:00"/>
    <d v="2016-03-21T00:00:00"/>
    <n v="0"/>
    <x v="0"/>
    <x v="6"/>
    <s v="Teknosa0316_Turuncu_Indirim_faz3_Interstitial_MC"/>
    <s v="Completed"/>
    <s v="Bond Digital"/>
    <s v="RON"/>
    <s v="Xaxis Rich Media"/>
    <s v="cpm"/>
    <s v="Interstitial"/>
    <s v="Interstitial"/>
    <n v="2.5"/>
    <n v="4.25"/>
    <n v="200000"/>
    <n v="132510"/>
    <n v="67490"/>
    <n v="132510"/>
    <m/>
    <n v="0"/>
    <e v="#DIV/0!"/>
    <n v="500"/>
    <n v="331.27499999999998"/>
    <n v="-168.72500000000002"/>
    <n v="850"/>
    <n v="563.16750000000002"/>
    <n v="-286.83249999999998"/>
    <n v="0"/>
    <n v="231.89250000000004"/>
    <n v="0.41176470588235298"/>
  </r>
  <r>
    <s v="Teknosa0316_Turuncu_Indirim_faz3_Digitalm_Interstitial_MC"/>
    <x v="0"/>
    <x v="2"/>
    <s v="Q1"/>
    <d v="2016-03-18T00:00:00"/>
    <d v="2016-03-21T00:00:00"/>
    <n v="0"/>
    <x v="0"/>
    <x v="6"/>
    <s v="Teknosa0316_Turuncu_Indirim_faz3_Interstitial_MC"/>
    <s v="Completed"/>
    <s v="Digitalm"/>
    <s v="RON"/>
    <s v="Xaxis Rich Media"/>
    <s v="cpm"/>
    <s v="Interstitial"/>
    <s v="Interstitial"/>
    <n v="2.5"/>
    <n v="4.25"/>
    <n v="200000"/>
    <n v="86089"/>
    <n v="113911"/>
    <n v="86089"/>
    <n v="1221"/>
    <n v="1.4182996666240752E-2"/>
    <n v="0.29965458640458636"/>
    <n v="500"/>
    <n v="215.2225"/>
    <n v="-284.77750000000003"/>
    <n v="850"/>
    <n v="365.87824999999998"/>
    <n v="-484.12175000000002"/>
    <n v="0"/>
    <n v="150.65574999999998"/>
    <n v="0.41176470588235292"/>
  </r>
  <r>
    <s v="Bimeks0316_Samsung_S7_Acunn_Interstitial_MEC"/>
    <x v="0"/>
    <x v="2"/>
    <s v="Q1"/>
    <d v="2016-03-18T00:00:00"/>
    <d v="2016-03-27T00:00:00"/>
    <n v="0"/>
    <x v="1"/>
    <x v="10"/>
    <s v="Bimeks0316_Samsung_S7_Interstitial_MEC"/>
    <s v="Completed"/>
    <s v="Acunn"/>
    <s v="RON"/>
    <s v="Xaxis Rich Media"/>
    <s v="cpm"/>
    <s v="Interstitial"/>
    <s v="Interstitial"/>
    <n v="1.5"/>
    <n v="4.5"/>
    <n v="400000"/>
    <n v="400367"/>
    <n v="0"/>
    <n v="400000"/>
    <n v="2414"/>
    <n v="6.0294679631438157E-3"/>
    <n v="0.67398508699254345"/>
    <n v="600"/>
    <n v="0"/>
    <n v="-600"/>
    <n v="1800"/>
    <n v="1627"/>
    <n v="-173"/>
    <n v="0"/>
    <n v="1627"/>
    <n v="1"/>
  </r>
  <r>
    <s v="Bimeks0316_Samsung_S7_Bond_Interstitial_MEC"/>
    <x v="0"/>
    <x v="2"/>
    <s v="Q1"/>
    <d v="2016-03-18T00:00:00"/>
    <d v="2016-03-27T00:00:00"/>
    <n v="0"/>
    <x v="1"/>
    <x v="10"/>
    <s v="Bimeks0316_Samsung_S7_Interstitial_MEC"/>
    <s v="Completed"/>
    <s v="Bond Digital"/>
    <s v="RON"/>
    <s v="Xaxis Rich Media"/>
    <s v="cpm"/>
    <s v="Interstitial"/>
    <s v="Interstitial"/>
    <n v="2.5"/>
    <n v="4.5"/>
    <n v="250000"/>
    <n v="250635"/>
    <n v="0"/>
    <n v="250000"/>
    <n v="2848"/>
    <n v="1.1363137630418737E-2"/>
    <n v="0.39601738061797753"/>
    <n v="625"/>
    <n v="625"/>
    <n v="0"/>
    <n v="1125"/>
    <n v="1127.8575000000001"/>
    <n v="2.8575000000000728"/>
    <n v="0"/>
    <n v="502.85750000000007"/>
    <n v="0.44585198041419244"/>
  </r>
  <r>
    <s v="Bimeks0316_Samsung_S7_Medyanet_Interstitial_MEC"/>
    <x v="0"/>
    <x v="2"/>
    <s v="Q1"/>
    <d v="2016-03-18T00:00:00"/>
    <d v="2016-03-27T00:00:00"/>
    <n v="0"/>
    <x v="1"/>
    <x v="10"/>
    <s v="Bimeks0316_Samsung_S7_Interstitial_MEC"/>
    <s v="Completed"/>
    <s v="Medyanet"/>
    <s v="RON"/>
    <s v="Xaxis Rich Media"/>
    <s v="cpm"/>
    <s v="Interstitial"/>
    <s v="Interstitial"/>
    <n v="0.5"/>
    <n v="4.5"/>
    <n v="250000"/>
    <n v="250229"/>
    <n v="0"/>
    <n v="250000"/>
    <n v="2121"/>
    <n v="8.4762357680364785E-3"/>
    <n v="0.53089603960396048"/>
    <n v="125"/>
    <n v="125"/>
    <n v="0"/>
    <n v="1125"/>
    <n v="1126.0305000000001"/>
    <n v="1.0305000000000746"/>
    <n v="0"/>
    <n v="1001.0305000000001"/>
    <n v="0.88899057352354138"/>
  </r>
  <r>
    <s v="Bimeks0316_Samsung_S7_Memuruz_Interstitial_MEC"/>
    <x v="0"/>
    <x v="2"/>
    <s v="Q1"/>
    <d v="2016-03-18T00:00:00"/>
    <d v="2016-03-27T00:00:00"/>
    <n v="0"/>
    <x v="1"/>
    <x v="10"/>
    <s v="Bimeks0316_Samsung_S7_Interstitial_MEC"/>
    <s v="Completed"/>
    <s v="Memuruz"/>
    <s v="RON"/>
    <s v="Xaxis Rich Media"/>
    <s v="cpm"/>
    <s v="Interstitial"/>
    <s v="Interstitial"/>
    <n v="1.5"/>
    <n v="4.5"/>
    <n v="2000"/>
    <n v="27"/>
    <n v="1973"/>
    <n v="27"/>
    <m/>
    <n v="0"/>
    <e v="#DIV/0!"/>
    <n v="3"/>
    <n v="0"/>
    <n v="-3"/>
    <n v="9"/>
    <n v="120"/>
    <n v="111"/>
    <n v="0"/>
    <n v="120"/>
    <n v="1"/>
  </r>
  <r>
    <s v="Teknosa0316_HP2in1_Bond_Interstitial_MC"/>
    <x v="0"/>
    <x v="2"/>
    <s v="Q1"/>
    <d v="2016-03-18T00:00:00"/>
    <d v="2016-03-30T00:00:00"/>
    <n v="0"/>
    <x v="0"/>
    <x v="6"/>
    <s v="Teknosa0316_HP2in1_Interstitial_MC"/>
    <s v="Completed"/>
    <s v="Bond Digital"/>
    <s v="RON"/>
    <s v="Xaxis Rich Media"/>
    <s v="cpm"/>
    <s v="Interstitial"/>
    <s v="Interstitial"/>
    <n v="2.5"/>
    <n v="4.25"/>
    <n v="500000"/>
    <n v="488277"/>
    <n v="11723"/>
    <n v="488277"/>
    <m/>
    <n v="0"/>
    <e v="#DIV/0!"/>
    <n v="1250"/>
    <n v="1220.6924999999999"/>
    <n v="-29.307500000000118"/>
    <n v="2125"/>
    <n v="2075.1772500000002"/>
    <n v="-49.822749999999814"/>
    <n v="0"/>
    <n v="854.4847500000003"/>
    <n v="0.41176470588235303"/>
  </r>
  <r>
    <s v="Teknosa0316_HP2in1_Acunn_Interstitial_MC"/>
    <x v="0"/>
    <x v="2"/>
    <s v="Q1"/>
    <d v="2016-03-18T00:00:00"/>
    <d v="2016-03-30T00:00:00"/>
    <n v="0"/>
    <x v="0"/>
    <x v="6"/>
    <s v="Teknosa0316_HP2in1_Interstitial_MC"/>
    <s v="Completed"/>
    <s v="Acunn"/>
    <s v="RON"/>
    <s v="Xaxis Rich Media"/>
    <s v="cpm"/>
    <s v="Interstitial"/>
    <s v="Interstitial"/>
    <n v="1.5"/>
    <n v="4.25"/>
    <n v="750000"/>
    <n v="750403"/>
    <n v="0"/>
    <n v="750000"/>
    <n v="4839"/>
    <n v="6.448534987200211E-3"/>
    <n v="0.65906442446786528"/>
    <n v="1125"/>
    <n v="0"/>
    <n v="-1125"/>
    <n v="3187.5"/>
    <n v="3189.2127500000001"/>
    <n v="1.7127500000001419"/>
    <n v="0"/>
    <n v="3189.2127500000001"/>
    <n v="1"/>
  </r>
  <r>
    <s v="Teknosa0316_HP2in1_Digitalm_Interstitial_MC"/>
    <x v="0"/>
    <x v="2"/>
    <s v="Q1"/>
    <d v="2016-03-18T00:00:00"/>
    <d v="2016-03-30T00:00:00"/>
    <n v="0"/>
    <x v="0"/>
    <x v="6"/>
    <s v="Teknosa0316_HP2in1_Interstitial_MC"/>
    <s v="Completed"/>
    <s v="Digitalm"/>
    <s v="RON"/>
    <s v="Xaxis Rich Media"/>
    <s v="cpm"/>
    <s v="Interstitial"/>
    <s v="Interstitial"/>
    <n v="2.5"/>
    <n v="4.25"/>
    <n v="500000"/>
    <n v="504699"/>
    <n v="0"/>
    <n v="500000"/>
    <n v="6712"/>
    <n v="1.3299015849050622E-2"/>
    <n v="0.31957251936829556"/>
    <n v="1250"/>
    <n v="1250"/>
    <n v="0"/>
    <n v="2125"/>
    <n v="2144.97075"/>
    <n v="19.970749999999953"/>
    <n v="0"/>
    <n v="894.97074999999995"/>
    <n v="0.41724147054219735"/>
  </r>
  <r>
    <s v="Teknosa0316_HP2in1_Medyanet_Interstitial_MC"/>
    <x v="0"/>
    <x v="2"/>
    <s v="Q1"/>
    <d v="2016-03-18T00:00:00"/>
    <d v="2016-03-30T00:00:00"/>
    <n v="0"/>
    <x v="0"/>
    <x v="6"/>
    <s v="Teknosa0316_HP2in1_Interstitial_MC"/>
    <s v="Completed"/>
    <s v="Medyanet"/>
    <s v="RON"/>
    <s v="Xaxis Rich Media"/>
    <s v="cpm"/>
    <s v="Interstitial"/>
    <s v="Interstitial"/>
    <n v="0.5"/>
    <n v="4.25"/>
    <n v="500000"/>
    <n v="501351"/>
    <n v="0"/>
    <n v="500000"/>
    <n v="5768"/>
    <n v="1.150491372312013E-2"/>
    <n v="0.36940737690707354"/>
    <n v="250"/>
    <n v="250"/>
    <n v="0"/>
    <n v="2125"/>
    <n v="2130.7417500000001"/>
    <n v="5.7417500000001382"/>
    <n v="0"/>
    <n v="1880.7417500000001"/>
    <n v="0.88266996692583699"/>
  </r>
  <r>
    <s v="Teknosa0316_HP2in1_DeskFive_Interstitial_MC"/>
    <x v="0"/>
    <x v="2"/>
    <s v="Q1"/>
    <d v="2016-03-18T00:00:00"/>
    <d v="2016-03-30T00:00:00"/>
    <n v="0"/>
    <x v="0"/>
    <x v="6"/>
    <s v="Teknosa0316_HP2in1_Interstitial_MC"/>
    <s v="Completed"/>
    <s v="Desk Five"/>
    <s v="RON"/>
    <s v="Xaxis Rich Media"/>
    <s v="cpm"/>
    <s v="Interstitial"/>
    <s v="Interstitial"/>
    <n v="2.5"/>
    <n v="4.25"/>
    <n v="250000"/>
    <n v="204538"/>
    <n v="45462"/>
    <n v="204538"/>
    <n v="4655"/>
    <n v="2.2758607202573604E-2"/>
    <n v="9.8818474758324379E-2"/>
    <n v="625"/>
    <n v="511.34500000000003"/>
    <n v="-113.65499999999997"/>
    <n v="1062.5"/>
    <n v="460"/>
    <n v="-602.5"/>
    <n v="0"/>
    <n v="-51.345000000000027"/>
    <n v="-0.11161956521739136"/>
  </r>
  <r>
    <s v="Teknosa0316_HP2in1_Digitalm_interest_MC"/>
    <x v="0"/>
    <x v="2"/>
    <s v="Q1"/>
    <d v="2016-03-18T00:00:00"/>
    <d v="2016-03-30T00:00:00"/>
    <n v="0"/>
    <x v="0"/>
    <x v="6"/>
    <s v="Teknosa0316_HP2in1_interest_MC"/>
    <s v="Completed"/>
    <s v="Digitalm"/>
    <s v="RON"/>
    <s v="Xaxis Display Plus"/>
    <s v="cpm"/>
    <s v="Selected Sites"/>
    <s v="Ad Bundles"/>
    <n v="0.2"/>
    <n v="1"/>
    <n v="1000000"/>
    <n v="1004850"/>
    <n v="0"/>
    <n v="1000000"/>
    <m/>
    <n v="0"/>
    <e v="#DIV/0!"/>
    <n v="200"/>
    <n v="200"/>
    <n v="0"/>
    <n v="1000"/>
    <n v="1000"/>
    <n v="0"/>
    <n v="0"/>
    <n v="800"/>
    <n v="0.8"/>
  </r>
  <r>
    <s v="Teknosa0316_HP2in1_Bond_interest_MC"/>
    <x v="0"/>
    <x v="2"/>
    <s v="Q1"/>
    <d v="2016-03-18T00:00:00"/>
    <d v="2016-03-30T00:00:00"/>
    <n v="0"/>
    <x v="0"/>
    <x v="6"/>
    <s v="Teknosa0316_HP2in1_interest_MC"/>
    <s v="Completed"/>
    <s v="Bond Digital"/>
    <s v="RON"/>
    <s v="Xaxis Display Plus"/>
    <s v="cpm"/>
    <s v="Selected Sites"/>
    <s v="Ad Bundles"/>
    <n v="0.5"/>
    <n v="1"/>
    <n v="1000000"/>
    <n v="1000157"/>
    <n v="0"/>
    <n v="1000000"/>
    <m/>
    <n v="0"/>
    <e v="#DIV/0!"/>
    <n v="500"/>
    <n v="1123"/>
    <n v="623"/>
    <n v="1000"/>
    <n v="500"/>
    <n v="-500"/>
    <n v="0"/>
    <n v="-623"/>
    <n v="-1.246"/>
  </r>
  <r>
    <s v="Akbank0316_Axess_Akaryakit_Bond_interest_MC"/>
    <x v="0"/>
    <x v="2"/>
    <s v="Q1"/>
    <d v="2016-03-18T00:00:00"/>
    <d v="2016-03-30T00:00:00"/>
    <n v="0"/>
    <x v="0"/>
    <x v="9"/>
    <s v="Akbank0316_Axess_Akaryakit_interest_MC"/>
    <s v="Completed"/>
    <s v="Bond Digital"/>
    <s v="RON"/>
    <s v="Xaxis Display Plus"/>
    <s v="cpm"/>
    <s v="Selected Sites"/>
    <s v="Ad Bundles"/>
    <n v="0.5"/>
    <n v="1"/>
    <n v="1500000"/>
    <n v="1500017"/>
    <n v="0"/>
    <n v="1500000"/>
    <m/>
    <n v="0"/>
    <e v="#DIV/0!"/>
    <n v="750"/>
    <n v="750"/>
    <n v="0"/>
    <n v="1500"/>
    <n v="1189"/>
    <n v="-311"/>
    <n v="0"/>
    <n v="439"/>
    <n v="0.36921783010933557"/>
  </r>
  <r>
    <s v="Akbank0316_Axess_Akaryakit_Digitalm_interest_MC"/>
    <x v="0"/>
    <x v="2"/>
    <s v="Q1"/>
    <d v="2016-03-18T00:00:00"/>
    <d v="2016-03-30T00:00:00"/>
    <n v="0"/>
    <x v="0"/>
    <x v="9"/>
    <s v="Akbank0316_Axess_Akaryakit_interest_MC"/>
    <s v="Completed"/>
    <s v="Digitalm"/>
    <s v="RON"/>
    <s v="Xaxis Display Plus"/>
    <s v="cpm"/>
    <s v="Selected Sites"/>
    <s v="Ad Bundles"/>
    <n v="0.2"/>
    <n v="1"/>
    <n v="1500000"/>
    <n v="1503972"/>
    <n v="0"/>
    <n v="1500000"/>
    <n v="359"/>
    <n v="2.3870125241693329E-4"/>
    <n v="4.1782729805013927"/>
    <n v="300"/>
    <n v="300"/>
    <n v="0"/>
    <n v="1500"/>
    <n v="1500"/>
    <n v="0"/>
    <n v="0"/>
    <n v="1200"/>
    <n v="0.8"/>
  </r>
  <r>
    <s v="Arzum0316_50Yil_Digitalm_interest_MEC"/>
    <x v="0"/>
    <x v="2"/>
    <s v="Q1"/>
    <d v="2016-03-18T00:00:00"/>
    <d v="2016-03-30T00:00:00"/>
    <n v="0"/>
    <x v="1"/>
    <x v="24"/>
    <s v="Arzum0316_50Yil_interest_MEC"/>
    <s v="Completed"/>
    <s v="Digitalm"/>
    <s v="RON"/>
    <s v="Xaxis Display Plus"/>
    <s v="cpm"/>
    <s v="Selected Sites"/>
    <s v="Ad Bundles"/>
    <n v="0.2"/>
    <n v="1.6"/>
    <n v="2500000"/>
    <n v="2508455"/>
    <n v="0"/>
    <n v="2500000"/>
    <n v="1079"/>
    <n v="4.3014524876866436E-4"/>
    <n v="3.7071362372567194"/>
    <n v="500"/>
    <n v="500"/>
    <n v="0"/>
    <n v="4000"/>
    <n v="4000"/>
    <n v="0"/>
    <n v="0"/>
    <n v="3500"/>
    <n v="0.875"/>
  </r>
  <r>
    <s v="Arzum0316_50Yil_Nokta_Preroll_MEC"/>
    <x v="0"/>
    <x v="2"/>
    <s v="Q1"/>
    <d v="2016-03-18T00:00:00"/>
    <d v="2016-03-30T00:00:00"/>
    <n v="0"/>
    <x v="1"/>
    <x v="24"/>
    <s v="Arzum0316_50Yil_Preroll_MEC"/>
    <s v="Completed"/>
    <s v="Nokta"/>
    <s v="RON"/>
    <s v="Xaxis Tv"/>
    <s v="cpv"/>
    <s v="Pre/Mid/Post Rolls RON"/>
    <s v="Online Video"/>
    <n v="1.2E-2"/>
    <n v="3.5000000000000003E-2"/>
    <n v="50000"/>
    <n v="160449"/>
    <n v="0"/>
    <n v="50000"/>
    <n v="29039"/>
    <n v="0.18098585843476744"/>
    <n v="6.0263783188126321E-2"/>
    <n v="600"/>
    <n v="600"/>
    <n v="0"/>
    <n v="1750.0000000000002"/>
    <n v="1750.0000000000002"/>
    <n v="0"/>
    <n v="0"/>
    <n v="1150.0000000000002"/>
    <n v="0.65714285714285714"/>
  </r>
  <r>
    <s v="Arzum0316_50Yil_Midyo_Preroll_MEC"/>
    <x v="0"/>
    <x v="2"/>
    <s v="Q1"/>
    <d v="2016-03-18T00:00:00"/>
    <d v="2016-03-30T00:00:00"/>
    <n v="0"/>
    <x v="1"/>
    <x v="24"/>
    <s v="Arzum0316_50Yil_Preroll_MEC"/>
    <s v="Completed"/>
    <s v="Midyo"/>
    <s v="RON"/>
    <s v="Xaxis Tv"/>
    <s v="cpv"/>
    <s v="Pre/Mid/Post Rolls RON"/>
    <s v="Online Video"/>
    <n v="5.0000000000000001E-3"/>
    <n v="3.5000000000000003E-2"/>
    <n v="50000"/>
    <n v="47968"/>
    <n v="2032"/>
    <n v="47968"/>
    <n v="58"/>
    <n v="1.2091394262841895E-3"/>
    <n v="66.379310344827587"/>
    <n v="250"/>
    <n v="250"/>
    <n v="0"/>
    <n v="1750.0000000000002"/>
    <n v="3850"/>
    <n v="2100"/>
    <n v="0"/>
    <n v="3600"/>
    <n v="0.93506493506493504"/>
  </r>
  <r>
    <s v="Beymen0316_HaftaSonu_Ligatus_interest_MEC"/>
    <x v="0"/>
    <x v="2"/>
    <s v="Q1"/>
    <d v="2016-03-18T00:00:00"/>
    <d v="2016-03-19T00:00:00"/>
    <n v="0"/>
    <x v="1"/>
    <x v="38"/>
    <s v="Beymen0316_HaftaSonu_interest_MEC"/>
    <s v="Completed"/>
    <s v="Ligatus"/>
    <s v="RON"/>
    <s v="Xaxis Display Plus"/>
    <s v="cpc"/>
    <s v="Selected Sites"/>
    <s v="Ad Bundles"/>
    <n v="0.3"/>
    <n v="1.25"/>
    <n v="5000"/>
    <n v="2312"/>
    <n v="2688"/>
    <n v="2312"/>
    <m/>
    <n v="0"/>
    <e v="#DIV/0!"/>
    <n v="1.5"/>
    <n v="694"/>
    <n v="692.5"/>
    <n v="6.25"/>
    <n v="625"/>
    <n v="618.75"/>
    <n v="0"/>
    <n v="-69"/>
    <n v="-0.1104"/>
  </r>
  <r>
    <s v="Beymen0316_HaftaSonu_Digitalm_interest_MEC"/>
    <x v="0"/>
    <x v="2"/>
    <s v="Q1"/>
    <d v="2016-03-18T00:00:00"/>
    <d v="2016-03-19T00:00:00"/>
    <n v="0"/>
    <x v="1"/>
    <x v="38"/>
    <s v="Beymen0316_HaftaSonu_interest_MEC"/>
    <s v="Completed"/>
    <s v="Digitalm"/>
    <s v="RON"/>
    <s v="Xaxis Display Plus"/>
    <s v="cpm"/>
    <s v="Selected Sites"/>
    <s v="Ad Bundles"/>
    <n v="0.2"/>
    <n v="1.25"/>
    <n v="2000000"/>
    <n v="2027687"/>
    <n v="0"/>
    <n v="2000000"/>
    <n v="873"/>
    <n v="4.3053982197449608E-4"/>
    <n v="2.86368843069874"/>
    <n v="400"/>
    <n v="400"/>
    <n v="0"/>
    <n v="2500"/>
    <n v="2500"/>
    <n v="0"/>
    <n v="0"/>
    <n v="2100"/>
    <n v="0.84"/>
  </r>
  <r>
    <s v="Beymen0316_HaftaSonu_Medyanet_interest_MEC"/>
    <x v="0"/>
    <x v="2"/>
    <s v="Q1"/>
    <d v="2016-03-18T00:00:00"/>
    <d v="2016-03-19T00:00:00"/>
    <n v="0"/>
    <x v="1"/>
    <x v="38"/>
    <s v="Beymen0316_HaftaSonu_interest_MEC"/>
    <s v="Completed"/>
    <s v="Medyanet"/>
    <s v="RON"/>
    <s v="Xaxis Display Plus"/>
    <s v="cpm"/>
    <s v="Selected Sites"/>
    <s v="Ad Bundles"/>
    <n v="0.1"/>
    <n v="1.25"/>
    <n v="4000000"/>
    <n v="4038454"/>
    <n v="0"/>
    <n v="4000000"/>
    <n v="2830"/>
    <n v="7.0076321285323544E-4"/>
    <n v="1.5017667844522968"/>
    <n v="400"/>
    <n v="400"/>
    <n v="0"/>
    <n v="5000"/>
    <n v="4250"/>
    <n v="-750"/>
    <n v="0"/>
    <n v="3850"/>
    <n v="0.90588235294117647"/>
  </r>
  <r>
    <s v="Beymen0316_HaftaSonu_Nokta_interest_MEC"/>
    <x v="0"/>
    <x v="2"/>
    <s v="Q1"/>
    <d v="2016-03-18T00:00:00"/>
    <d v="2016-03-19T00:00:00"/>
    <n v="0"/>
    <x v="1"/>
    <x v="38"/>
    <s v="Beymen0316_HaftaSonu_interest_MEC"/>
    <s v="Completed"/>
    <s v="Nokta"/>
    <s v="RON"/>
    <s v="Xaxis Display Plus"/>
    <s v="cpm"/>
    <s v="Selected Sites"/>
    <s v="Ad Bundles"/>
    <n v="0.1"/>
    <n v="1.25"/>
    <n v="500000"/>
    <n v="528641"/>
    <n v="0"/>
    <n v="500000"/>
    <n v="84"/>
    <n v="1.5889800450589342E-4"/>
    <n v="7.4404761904761907"/>
    <n v="50"/>
    <n v="50"/>
    <n v="0"/>
    <n v="625"/>
    <n v="625"/>
    <n v="0"/>
    <n v="0"/>
    <n v="575"/>
    <n v="0.92"/>
  </r>
  <r>
    <s v="Beymen0316_HaftaSonu_Bond_interest_MEC"/>
    <x v="0"/>
    <x v="2"/>
    <s v="Q1"/>
    <d v="2016-03-18T00:00:00"/>
    <d v="2016-03-19T00:00:00"/>
    <n v="0"/>
    <x v="1"/>
    <x v="38"/>
    <s v="Beymen0316_HaftaSonu_interest_MEC"/>
    <s v="Completed"/>
    <s v="Bond Digital"/>
    <s v="RON"/>
    <s v="Xaxis Display Plus"/>
    <s v="cpm"/>
    <s v="Selected Sites"/>
    <s v="Ad Bundles"/>
    <n v="0.5"/>
    <n v="1.25"/>
    <n v="1000000"/>
    <n v="972175"/>
    <n v="27825"/>
    <n v="972175"/>
    <n v="393"/>
    <n v="4.0424820634145088E-4"/>
    <n v="3.1806615776081424"/>
    <n v="500"/>
    <n v="486.08749999999998"/>
    <n v="-13.912500000000023"/>
    <n v="1250"/>
    <n v="1250"/>
    <n v="0"/>
    <n v="0"/>
    <n v="763.91250000000002"/>
    <n v="0.61113000000000006"/>
  </r>
  <r>
    <s v="Beymen0316_HaftaSonu_Sem_interest_MEC"/>
    <x v="0"/>
    <x v="2"/>
    <s v="Q1"/>
    <d v="2016-03-18T00:00:00"/>
    <d v="2016-03-19T00:00:00"/>
    <n v="0"/>
    <x v="1"/>
    <x v="38"/>
    <s v="Beymen0316_HaftaSonu_interest_MEC"/>
    <s v="Completed"/>
    <s v="Sem Digital"/>
    <s v="RON"/>
    <s v="Xaxis Display Plus"/>
    <s v="cpm"/>
    <s v="Selected Sites"/>
    <s v="Ad Bundles"/>
    <n v="0.2"/>
    <n v="1.25"/>
    <n v="100000"/>
    <n v="41944"/>
    <n v="58056"/>
    <n v="41944"/>
    <n v="58"/>
    <n v="1.3827961090978448E-3"/>
    <n v="2.1551724137931036"/>
    <n v="20"/>
    <n v="8.3888000000000016"/>
    <n v="-11.611199999999998"/>
    <n v="125"/>
    <n v="125"/>
    <n v="0"/>
    <n v="0"/>
    <n v="116.6112"/>
    <n v="0.93288959999999999"/>
  </r>
  <r>
    <s v="Beymen0316_HaftaSonu_Memuruz_interest_MEC"/>
    <x v="0"/>
    <x v="2"/>
    <s v="Q1"/>
    <d v="2016-03-18T00:00:00"/>
    <d v="2016-03-19T00:00:00"/>
    <n v="0"/>
    <x v="1"/>
    <x v="38"/>
    <s v="Beymen0316_HaftaSonu_interest_MEC"/>
    <s v="Completed"/>
    <s v="Memuruz"/>
    <s v="RON"/>
    <s v="Xaxis Display Plus"/>
    <s v="cpm"/>
    <s v="Selected Sites"/>
    <s v="Ad Bundles"/>
    <n v="0.25"/>
    <n v="1.25"/>
    <n v="500000"/>
    <n v="504447"/>
    <n v="0"/>
    <n v="500000"/>
    <m/>
    <n v="0"/>
    <e v="#DIV/0!"/>
    <n v="125"/>
    <n v="125"/>
    <n v="0"/>
    <n v="625"/>
    <n v="625"/>
    <n v="0"/>
    <n v="0"/>
    <n v="500"/>
    <n v="0.8"/>
  </r>
  <r>
    <s v="Avon0316_Nutra_Digitalmarcom_AudioRecognation_MX"/>
    <x v="0"/>
    <x v="2"/>
    <s v="Q1"/>
    <d v="2016-03-18T00:00:00"/>
    <d v="2016-03-30T00:00:00"/>
    <n v="0"/>
    <x v="3"/>
    <x v="34"/>
    <s v="Avon0316_Nutra_AudioRecognation_MX"/>
    <s v="Completed"/>
    <s v="Digitalmarcom"/>
    <s v="RON"/>
    <s v="Xaxis Audio Recog"/>
    <s v="cpv"/>
    <s v="Pre/Mid/Post Rolls RON"/>
    <s v="Online Video"/>
    <n v="3.7499999999999999E-2"/>
    <n v="0.06"/>
    <n v="50000"/>
    <n v="51176"/>
    <n v="0"/>
    <n v="50000"/>
    <n v="2480"/>
    <n v="4.8460215726121622E-2"/>
    <n v="1.2096774193548387"/>
    <n v="1875"/>
    <n v="1875"/>
    <n v="0"/>
    <n v="3000"/>
    <n v="3000"/>
    <n v="0"/>
    <n v="0"/>
    <n v="1125"/>
    <n v="0.375"/>
  </r>
  <r>
    <s v="Vodafone0316_Project_Atina_Buyback_Digitalm_interest_MS"/>
    <x v="0"/>
    <x v="2"/>
    <s v="Q1"/>
    <d v="2016-03-18T00:00:00"/>
    <d v="2016-03-30T00:00:00"/>
    <n v="0"/>
    <x v="2"/>
    <x v="14"/>
    <s v="Vodafone0316_Project_Atina_Buyback_interest_MS"/>
    <s v="Completed"/>
    <s v="Digitalm"/>
    <s v="RON"/>
    <s v="Xaxis Display Plus"/>
    <s v="cpm"/>
    <s v="Selected Sites"/>
    <s v="Ad Bundles"/>
    <n v="0.2"/>
    <n v="0.8"/>
    <n v="4000000"/>
    <n v="3196570"/>
    <n v="803430"/>
    <n v="3196570"/>
    <n v="1212"/>
    <n v="3.7915640827511989E-4"/>
    <n v="1.5816831683168318"/>
    <n v="800"/>
    <n v="639.31400000000008"/>
    <n v="-160.68599999999992"/>
    <n v="3200"/>
    <n v="1917"/>
    <n v="-1283"/>
    <n v="0"/>
    <n v="1277.6859999999999"/>
    <n v="0.66650286906624934"/>
  </r>
  <r>
    <s v="Vodafone0316_Project_Atina_Buyback_Bond_interest_MS"/>
    <x v="0"/>
    <x v="2"/>
    <s v="Q1"/>
    <d v="2016-03-18T00:00:00"/>
    <d v="2016-03-30T00:00:00"/>
    <n v="0"/>
    <x v="2"/>
    <x v="14"/>
    <s v="Vodafone0316_Project_Atina_Buyback_interest_MS"/>
    <s v="Completed"/>
    <s v="Bond Digital"/>
    <s v="RON"/>
    <s v="Xaxis Display Plus"/>
    <s v="cpm"/>
    <s v="Selected Sites"/>
    <s v="Ad Bundles"/>
    <n v="0.75"/>
    <n v="0.8"/>
    <n v="2000000"/>
    <n v="154664"/>
    <n v="1845336"/>
    <n v="154664"/>
    <m/>
    <n v="0"/>
    <e v="#DIV/0!"/>
    <n v="1500"/>
    <n v="115.99799999999999"/>
    <n v="-1384.002"/>
    <n v="1600"/>
    <n v="123.73120000000002"/>
    <n v="-1476.2688000000001"/>
    <n v="0"/>
    <n v="7.7332000000000249"/>
    <n v="6.2500000000000194E-2"/>
  </r>
  <r>
    <s v="Karcher0316_Mart_Acunn_Intersitital_MX"/>
    <x v="0"/>
    <x v="2"/>
    <s v="Q1"/>
    <d v="2016-03-18T00:00:00"/>
    <d v="2016-03-30T00:00:00"/>
    <n v="0"/>
    <x v="3"/>
    <x v="4"/>
    <s v="Karcher0316_Mart_Intersitital_MX"/>
    <s v="Completed"/>
    <s v="Acunn"/>
    <s v="RON"/>
    <s v="Xaxis Rich Media"/>
    <s v="cpm"/>
    <s v="Interstitial"/>
    <s v="Interstitial"/>
    <n v="1.5"/>
    <n v="4.25"/>
    <n v="300000"/>
    <n v="364975"/>
    <n v="0"/>
    <n v="300000"/>
    <n v="1469"/>
    <n v="4.0249332146037398E-3"/>
    <n v="0"/>
    <n v="450"/>
    <n v="0"/>
    <n v="-450"/>
    <n v="1275"/>
    <n v="0"/>
    <n v="-1275"/>
    <n v="0"/>
    <n v="0"/>
    <e v="#DIV/0!"/>
  </r>
  <r>
    <s v="Karcher0316_Mart_Digitalm_Intersitital_MX"/>
    <x v="0"/>
    <x v="2"/>
    <s v="Q1"/>
    <d v="2016-03-18T00:00:00"/>
    <d v="2016-03-30T00:00:00"/>
    <n v="0"/>
    <x v="3"/>
    <x v="4"/>
    <s v="Karcher0316_Mart_Intersitital_MX"/>
    <s v="Completed"/>
    <s v="Digitalm"/>
    <s v="RON"/>
    <s v="Xaxis Rich Media"/>
    <s v="cpm"/>
    <s v="Interstitial"/>
    <s v="Interstitial"/>
    <n v="2.5"/>
    <n v="4.25"/>
    <n v="100000"/>
    <n v="24350"/>
    <n v="75650"/>
    <n v="24350"/>
    <n v="327"/>
    <n v="1.3429158110882957E-2"/>
    <n v="0"/>
    <n v="250"/>
    <n v="60.875"/>
    <n v="-189.125"/>
    <n v="425"/>
    <n v="0"/>
    <n v="-425"/>
    <n v="0"/>
    <n v="-60.875"/>
    <e v="#DIV/0!"/>
  </r>
  <r>
    <s v="Karcher0316_Mart_Acunn_Preroll_MX"/>
    <x v="0"/>
    <x v="2"/>
    <s v="Q1"/>
    <d v="2016-03-18T00:00:00"/>
    <d v="2016-03-30T00:00:00"/>
    <n v="0"/>
    <x v="3"/>
    <x v="4"/>
    <s v="Karcher0316_Mart_Preroll_MX"/>
    <s v="Completed"/>
    <s v="Acunn"/>
    <s v="RON"/>
    <s v="Xaxis Tv"/>
    <s v="cpv"/>
    <s v="Pre/Mid/Post Rolls RON"/>
    <s v="Online Video"/>
    <n v="0.01"/>
    <n v="3.3000000000000002E-2"/>
    <n v="20000"/>
    <n v="20251"/>
    <n v="0"/>
    <n v="20000"/>
    <n v="2494"/>
    <n v="0.12315441212779615"/>
    <n v="0"/>
    <n v="200"/>
    <n v="0"/>
    <n v="-200"/>
    <n v="660"/>
    <n v="0"/>
    <n v="-660"/>
    <n v="0"/>
    <n v="0"/>
    <e v="#DIV/0!"/>
  </r>
  <r>
    <s v="GSK0316_Sensodyne_Hypernova_Digitalm_interest_MC"/>
    <x v="0"/>
    <x v="2"/>
    <s v="Q1"/>
    <d v="2016-03-24T00:00:00"/>
    <d v="2016-03-30T00:00:00"/>
    <n v="0"/>
    <x v="0"/>
    <x v="0"/>
    <s v="GSK0316_Sensodyne_Hypernova_interest_MC"/>
    <s v="Completed"/>
    <s v="Digitalm"/>
    <s v="RON"/>
    <s v="Xaxis Display Plus"/>
    <s v="cpm"/>
    <s v="Selected Sites"/>
    <s v="Ad Bundles"/>
    <n v="0.2"/>
    <n v="1"/>
    <n v="3000000"/>
    <n v="3037682"/>
    <n v="0"/>
    <n v="3000000"/>
    <m/>
    <n v="0"/>
    <e v="#DIV/0!"/>
    <n v="600"/>
    <n v="600"/>
    <n v="0"/>
    <n v="3000"/>
    <n v="1776"/>
    <n v="-1224"/>
    <n v="0"/>
    <n v="1176"/>
    <n v="0.66216216216216217"/>
  </r>
  <r>
    <s v="GSK0316_Sensodyne_Hypernova_Reklamstore_interest_MC"/>
    <x v="0"/>
    <x v="2"/>
    <s v="Q1"/>
    <d v="2016-03-24T00:00:00"/>
    <d v="2016-03-30T00:00:00"/>
    <n v="0"/>
    <x v="0"/>
    <x v="0"/>
    <s v="GSK0316_Sensodyne_Hypernova_interest_MC"/>
    <s v="Completed"/>
    <s v="Reklamstore"/>
    <s v="RON"/>
    <s v="Xaxis Display Plus"/>
    <s v="cpm"/>
    <s v="Selected Sites"/>
    <s v="Ad Bundles"/>
    <n v="1.5"/>
    <n v="1"/>
    <n v="1000000"/>
    <n v="1000341"/>
    <n v="0"/>
    <n v="1000000"/>
    <n v="150"/>
    <n v="1.4994886743620425E-4"/>
    <n v="6.6689400000000001"/>
    <n v="1500"/>
    <n v="1500"/>
    <n v="0"/>
    <n v="1000"/>
    <n v="1000.341"/>
    <n v="0.34100000000000819"/>
    <n v="0"/>
    <n v="-499.65899999999999"/>
    <n v="-0.49948867436204253"/>
  </r>
  <r>
    <s v="GSK0316_Sensodyne_Hypernova_Bond_interest_MC"/>
    <x v="0"/>
    <x v="2"/>
    <s v="Q1"/>
    <d v="2016-03-24T00:00:00"/>
    <d v="2016-03-30T00:00:00"/>
    <n v="0"/>
    <x v="0"/>
    <x v="0"/>
    <s v="GSK0316_Sensodyne_Hypernova_interest_MC"/>
    <s v="Completed"/>
    <s v="Bond Digital"/>
    <s v="RON"/>
    <s v="Xaxis Display Plus"/>
    <s v="cpm"/>
    <s v="Selected Sites"/>
    <s v="Ad Bundles"/>
    <n v="0.75"/>
    <n v="1"/>
    <n v="1500000"/>
    <n v="135599"/>
    <n v="1364401"/>
    <n v="135599"/>
    <m/>
    <n v="0"/>
    <e v="#DIV/0!"/>
    <n v="1125"/>
    <n v="101.69924999999999"/>
    <n v="-1023.30075"/>
    <n v="1500"/>
    <n v="135.59899999999999"/>
    <n v="-1364.4010000000001"/>
    <n v="0"/>
    <n v="33.899749999999997"/>
    <n v="0.25"/>
  </r>
  <r>
    <s v="Zorlu0316_The_Goal_Bond_interes_MC"/>
    <x v="0"/>
    <x v="2"/>
    <s v="Q1"/>
    <d v="2016-03-24T00:00:00"/>
    <d v="2016-03-30T00:00:00"/>
    <n v="0"/>
    <x v="0"/>
    <x v="37"/>
    <s v="Zorlu0316_The_Goal_interest_MC"/>
    <s v="Completed"/>
    <s v="Bond Digital"/>
    <s v="RON"/>
    <s v="Xaxis Display Plus"/>
    <s v="cpm"/>
    <s v="Selected Sites"/>
    <s v="Ad Bundles"/>
    <n v="0.5"/>
    <n v="1"/>
    <n v="500000"/>
    <n v="501475"/>
    <n v="0"/>
    <n v="500000"/>
    <m/>
    <n v="0"/>
    <e v="#DIV/0!"/>
    <n v="250"/>
    <n v="251"/>
    <n v="1"/>
    <n v="500"/>
    <n v="500"/>
    <n v="0"/>
    <n v="0"/>
    <n v="249"/>
    <n v="0.498"/>
  </r>
  <r>
    <s v="Akbank0316_Axess_Haftasonu_Digitalm_interest_MC"/>
    <x v="0"/>
    <x v="2"/>
    <s v="Q1"/>
    <d v="2016-03-25T00:00:00"/>
    <d v="2016-03-27T00:00:00"/>
    <n v="0"/>
    <x v="0"/>
    <x v="9"/>
    <s v="Akbank0316_Axess_Haftasonu_interest_MC"/>
    <s v="Completed"/>
    <s v="Digitalm"/>
    <s v="RON"/>
    <s v="Xaxis Display Plus"/>
    <s v="cpm"/>
    <s v="Selected Sites"/>
    <s v="Ad Bundles"/>
    <n v="0.2"/>
    <n v="1"/>
    <n v="1000000"/>
    <n v="992578"/>
    <n v="7422"/>
    <n v="992578"/>
    <n v="345"/>
    <n v="3.4757973680657841E-4"/>
    <n v="1.4376811594202898"/>
    <n v="200"/>
    <n v="198.51560000000001"/>
    <n v="-1.4843999999999937"/>
    <n v="1000"/>
    <n v="496"/>
    <n v="-504"/>
    <n v="0"/>
    <n v="297.48439999999999"/>
    <n v="0.59976693548387094"/>
  </r>
  <r>
    <s v="Akbank0316_Axess_Haftasonu_Medyanet_interest_MC"/>
    <x v="0"/>
    <x v="2"/>
    <s v="Q1"/>
    <d v="2016-03-25T00:00:00"/>
    <d v="2016-03-27T00:00:00"/>
    <n v="0"/>
    <x v="0"/>
    <x v="9"/>
    <s v="Akbank0316_Axess_Haftasonu_interest_MC"/>
    <s v="Completed"/>
    <s v="Medyanet"/>
    <s v="RON"/>
    <s v="Xaxis Display Plus"/>
    <s v="cpm"/>
    <s v="Selected Sites"/>
    <s v="Ad Bundles"/>
    <n v="0.1"/>
    <n v="1"/>
    <n v="1000000"/>
    <n v="1004131"/>
    <n v="0"/>
    <n v="1000000"/>
    <m/>
    <n v="0"/>
    <e v="#DIV/0!"/>
    <n v="100"/>
    <n v="100"/>
    <n v="0"/>
    <n v="1000"/>
    <n v="1004.131"/>
    <n v="4.1309999999999718"/>
    <n v="0"/>
    <n v="904.13099999999997"/>
    <n v="0.90041140050451585"/>
  </r>
  <r>
    <s v="Pandora0316_Spring_Summer_Digitalm_LAL_MC"/>
    <x v="0"/>
    <x v="2"/>
    <s v="Q1"/>
    <d v="2016-03-25T00:00:00"/>
    <d v="2016-03-30T00:00:00"/>
    <n v="0"/>
    <x v="0"/>
    <x v="30"/>
    <s v="Pandora0316_Spring_Summer_LAL_MC"/>
    <s v="Completed"/>
    <s v="Digitalm"/>
    <s v="RON"/>
    <s v="Xaxis Lookalike"/>
    <s v="cpm"/>
    <s v="Selected Sites"/>
    <s v="Ad Bundles"/>
    <n v="0.2"/>
    <n v="1.5"/>
    <n v="500000"/>
    <n v="503301"/>
    <n v="0"/>
    <n v="500000"/>
    <n v="98"/>
    <n v="1.9471449490463956E-4"/>
    <n v="7.6530612244897958"/>
    <n v="100"/>
    <n v="100"/>
    <n v="0"/>
    <n v="750"/>
    <n v="750"/>
    <n v="0"/>
    <n v="0"/>
    <n v="650"/>
    <n v="0.8666666666666667"/>
  </r>
  <r>
    <s v="Pandora0316_Spring_Summer_Medyanet_LAL_MC"/>
    <x v="0"/>
    <x v="2"/>
    <s v="Q1"/>
    <d v="2016-03-25T00:00:00"/>
    <d v="2016-03-30T00:00:00"/>
    <n v="0"/>
    <x v="0"/>
    <x v="30"/>
    <s v="Pandora0316_Spring_Summer_LAL_MC"/>
    <s v="Completed"/>
    <s v="Medyanet"/>
    <s v="RON"/>
    <s v="Xaxis Lookalike"/>
    <s v="cpm"/>
    <s v="Selected Sites"/>
    <s v="Ad Bundles"/>
    <n v="0.1"/>
    <n v="1.5"/>
    <n v="500000"/>
    <n v="503837"/>
    <n v="0"/>
    <n v="500000"/>
    <m/>
    <n v="0"/>
    <e v="#DIV/0!"/>
    <n v="50"/>
    <n v="50"/>
    <n v="0"/>
    <n v="750"/>
    <n v="750"/>
    <n v="0"/>
    <n v="0"/>
    <n v="700"/>
    <n v="0.93333333333333335"/>
  </r>
  <r>
    <s v="Teknosa0316_Turuncu_Faz4_Acunn_Interstitial_MC"/>
    <x v="0"/>
    <x v="2"/>
    <s v="Q1"/>
    <d v="2016-03-25T00:00:00"/>
    <d v="2016-03-28T00:00:00"/>
    <n v="0"/>
    <x v="0"/>
    <x v="6"/>
    <s v="Teknosa0316_Turuncu_Faz4_Interstitial_MC"/>
    <s v="Completed"/>
    <s v="Acunn"/>
    <s v="RON"/>
    <s v="Xaxis Rich Media"/>
    <s v="cpm"/>
    <s v="Interstitial"/>
    <s v="Interstitial"/>
    <n v="1.5"/>
    <n v="4.25"/>
    <n v="300000"/>
    <n v="357595"/>
    <n v="0"/>
    <n v="300000"/>
    <n v="5207"/>
    <n v="1.4561165564395476E-2"/>
    <n v="0.24486268484732091"/>
    <n v="450"/>
    <n v="0"/>
    <n v="-450"/>
    <n v="1275"/>
    <n v="1275"/>
    <n v="0"/>
    <n v="0"/>
    <n v="1275"/>
    <n v="1"/>
  </r>
  <r>
    <s v="Teknosa0316_Turuncu_Faz4_Medyanet_Interstitial_MC"/>
    <x v="0"/>
    <x v="2"/>
    <s v="Q1"/>
    <d v="2016-03-25T00:00:00"/>
    <d v="2016-03-28T00:00:00"/>
    <n v="0"/>
    <x v="0"/>
    <x v="6"/>
    <s v="Teknosa0316_Turuncu_Faz4_Interstitial_MC"/>
    <s v="Completed"/>
    <s v="Medyanet"/>
    <s v="RON"/>
    <s v="Xaxis Rich Media"/>
    <s v="cpm"/>
    <s v="Interstitial"/>
    <s v="Interstitial"/>
    <n v="0.5"/>
    <n v="4.25"/>
    <n v="300000"/>
    <n v="303389"/>
    <n v="0"/>
    <n v="300000"/>
    <n v="5799"/>
    <n v="1.9114074669813342E-2"/>
    <n v="0.21986549405069838"/>
    <n v="150"/>
    <n v="150"/>
    <n v="0"/>
    <n v="1275"/>
    <n v="1275"/>
    <n v="0"/>
    <n v="0"/>
    <n v="1125"/>
    <n v="0.88235294117647056"/>
  </r>
  <r>
    <s v="Teknosa0316_Turuncu_Faz4_Bond_Interstitial_MC"/>
    <x v="0"/>
    <x v="2"/>
    <s v="Q1"/>
    <d v="2016-03-25T00:00:00"/>
    <d v="2016-03-28T00:00:00"/>
    <n v="0"/>
    <x v="0"/>
    <x v="6"/>
    <s v="Teknosa0316_Turuncu_Faz4_Interstitial_MC"/>
    <s v="Completed"/>
    <s v="Bond Digital"/>
    <s v="RON"/>
    <s v="Xaxis Rich Media"/>
    <s v="cpm"/>
    <s v="Interstitial"/>
    <s v="Interstitial"/>
    <n v="2.5"/>
    <n v="4.25"/>
    <n v="250000"/>
    <n v="249491"/>
    <n v="509"/>
    <n v="249491"/>
    <n v="4213"/>
    <n v="1.6886380671046249E-2"/>
    <n v="0.17802041300735819"/>
    <n v="625"/>
    <n v="623.72750000000008"/>
    <n v="-1.2724999999999227"/>
    <n v="1062.5"/>
    <n v="750"/>
    <n v="-312.5"/>
    <n v="0"/>
    <n v="126.27249999999992"/>
    <n v="0.16836333333333323"/>
  </r>
  <r>
    <s v="Bridgestone0316_Imaj_Kampanyası_Medyanet_Interstitial_MC"/>
    <x v="0"/>
    <x v="2"/>
    <s v="Q1"/>
    <d v="2016-03-29T00:00:00"/>
    <d v="2016-03-30T00:00:00"/>
    <n v="0"/>
    <x v="0"/>
    <x v="8"/>
    <s v="Bridgestone0316_Imaj_Kampanyası_Interstitial_MC"/>
    <s v="Completed"/>
    <s v="Medyanet"/>
    <s v="RON"/>
    <s v="Xaxis Rich Media"/>
    <s v="cpm"/>
    <s v="Interstitial"/>
    <s v="Interstitial"/>
    <n v="0.5"/>
    <n v="4.25"/>
    <n v="250000"/>
    <n v="134258"/>
    <n v="115742"/>
    <n v="134258"/>
    <n v="626"/>
    <n v="4.6626644222318219E-3"/>
    <n v="0.91149600638977635"/>
    <n v="125"/>
    <n v="64.13"/>
    <n v="-60.870000000000005"/>
    <n v="1062.5"/>
    <n v="570.59649999999999"/>
    <n v="-491.90350000000001"/>
    <n v="0"/>
    <n v="506.4665"/>
    <n v="0.88760884442859356"/>
  </r>
  <r>
    <s v="Akbank0316_Click_to_Call_Medyanet_interest_MC"/>
    <x v="0"/>
    <x v="2"/>
    <s v="Q1"/>
    <d v="2016-03-29T00:00:00"/>
    <d v="2016-03-30T00:00:00"/>
    <n v="0"/>
    <x v="0"/>
    <x v="9"/>
    <s v="Akbank0316_Click_to_Call_interest_MC"/>
    <s v="Completed"/>
    <s v="Medyanet"/>
    <s v="RON"/>
    <s v="Xaxis Display Plus"/>
    <s v="cpm"/>
    <s v="Selected Sites"/>
    <s v="Ad Bundles"/>
    <n v="0.1"/>
    <n v="1"/>
    <n v="500000"/>
    <n v="500953"/>
    <n v="0"/>
    <n v="500000"/>
    <m/>
    <n v="0"/>
    <e v="#DIV/0!"/>
    <n v="50"/>
    <n v="50"/>
    <n v="0"/>
    <n v="500"/>
    <n v="0"/>
    <n v="-500"/>
    <n v="0"/>
    <n v="-50"/>
    <e v="#DIV/0!"/>
  </r>
  <r>
    <s v="Biscolata0316_solen_acunn_video_MC"/>
    <x v="0"/>
    <x v="2"/>
    <s v="Q1"/>
    <d v="2016-03-01T00:00:00"/>
    <d v="2016-03-20T00:00:00"/>
    <n v="0"/>
    <x v="0"/>
    <x v="45"/>
    <s v="Biscolata0316_solen_acunn_video_MC"/>
    <s v="Completed"/>
    <s v="Acunn"/>
    <s v="RON"/>
    <s v="Xaxis Tv"/>
    <s v="cpv"/>
    <s v="Selected Sites"/>
    <s v="Online Video"/>
    <n v="0"/>
    <n v="0.03"/>
    <n v="10000"/>
    <n v="10000"/>
    <n v="0"/>
    <n v="10000"/>
    <m/>
    <n v="0"/>
    <e v="#DIV/0!"/>
    <n v="0"/>
    <n v="0"/>
    <n v="0"/>
    <n v="300"/>
    <n v="300"/>
    <n v="0"/>
    <n v="0"/>
    <n v="300"/>
    <n v="1"/>
  </r>
  <r>
    <s v="Akbank0416_Ihityac_Kredisi_interest_Digitalm_MC"/>
    <x v="0"/>
    <x v="3"/>
    <s v="Q2"/>
    <d v="2016-04-01T00:00:00"/>
    <d v="2016-04-15T00:00:00"/>
    <n v="0"/>
    <x v="0"/>
    <x v="9"/>
    <s v="Akbank0416_Ihityac_Kredisi_interest_MC"/>
    <s v="Completed"/>
    <s v="Digitalm"/>
    <s v="RON"/>
    <s v="Xaxis Display Plus"/>
    <s v="cpm"/>
    <s v="Selected Sites"/>
    <s v="Ad Bundles"/>
    <n v="0.2"/>
    <n v="1"/>
    <n v="2500000"/>
    <n v="2436167"/>
    <n v="63833"/>
    <n v="2436167"/>
    <n v="787"/>
    <n v="3.2304846096347251E-4"/>
    <n v="2.7541550190597204"/>
    <n v="500"/>
    <n v="487.23340000000002"/>
    <n v="-12.766599999999983"/>
    <n v="2500"/>
    <n v="2167.52"/>
    <n v="-332.48"/>
    <n v="0"/>
    <n v="1680.2865999999999"/>
    <n v="0.77521157820919762"/>
  </r>
  <r>
    <s v="Akbank0416_Ihityac_Kredisi_interest_Medyanet_MC"/>
    <x v="0"/>
    <x v="3"/>
    <s v="Q2"/>
    <d v="2016-04-01T00:00:00"/>
    <d v="2016-04-15T00:00:00"/>
    <n v="0"/>
    <x v="0"/>
    <x v="9"/>
    <s v="Akbank0416_Ihityac_Kredisi_interest_MC"/>
    <s v="Completed"/>
    <s v="Medyanet"/>
    <s v="RON"/>
    <s v="Xaxis Display Plus"/>
    <s v="cpm"/>
    <s v="Selected Sites"/>
    <s v="Ad Bundles"/>
    <n v="0.1"/>
    <n v="1"/>
    <n v="2500000"/>
    <n v="2332482"/>
    <n v="167518"/>
    <n v="2332482"/>
    <m/>
    <n v="0"/>
    <e v="#DIV/0!"/>
    <n v="250"/>
    <n v="233.2482"/>
    <n v="-16.751800000000003"/>
    <n v="2500"/>
    <n v="2332.482"/>
    <n v="-167.51800000000003"/>
    <n v="0"/>
    <n v="2099.2338"/>
    <n v="0.9"/>
  </r>
  <r>
    <s v="Ikea0416_B2B_interstitial_Medyanet_MEC"/>
    <x v="0"/>
    <x v="3"/>
    <s v="Q2"/>
    <d v="2016-04-01T00:00:00"/>
    <d v="2016-04-30T00:00:00"/>
    <n v="0"/>
    <x v="1"/>
    <x v="1"/>
    <s v="Ikea0416_B2B_interstitial_MEC"/>
    <s v="Completed"/>
    <s v="Medyanet"/>
    <s v="RON"/>
    <s v="Xaxis Rich Media"/>
    <s v="cpm"/>
    <s v="Interstitial"/>
    <s v="Interstitial"/>
    <n v="0.5"/>
    <n v="4.25"/>
    <n v="1000000"/>
    <n v="1000065"/>
    <n v="0"/>
    <n v="1000000"/>
    <n v="4843"/>
    <n v="4.8426852254603451E-3"/>
    <n v="0.87755523435886851"/>
    <n v="500"/>
    <n v="500"/>
    <n v="0"/>
    <n v="4250"/>
    <n v="4250"/>
    <n v="0"/>
    <n v="0"/>
    <n v="3750"/>
    <n v="0.88235294117647056"/>
  </r>
  <r>
    <s v="Ikea0416_B2B_interstitial_Mynet_MEC"/>
    <x v="0"/>
    <x v="3"/>
    <s v="Q2"/>
    <d v="2016-04-01T00:00:00"/>
    <d v="2016-04-30T00:00:00"/>
    <n v="0"/>
    <x v="1"/>
    <x v="1"/>
    <s v="Ikea0416_B2B_interstitial_MEC"/>
    <s v="Completed"/>
    <s v="Digitalm"/>
    <s v="RON"/>
    <s v="Xaxis Rich Media"/>
    <s v="cpm"/>
    <s v="Interstitial"/>
    <s v="Interstitial"/>
    <n v="2.5"/>
    <n v="4.25"/>
    <n v="500000"/>
    <n v="500322"/>
    <n v="0"/>
    <n v="500000"/>
    <n v="7658"/>
    <n v="1.5306142844008459E-2"/>
    <n v="0.27748759467223816"/>
    <n v="1250"/>
    <n v="1250"/>
    <n v="0"/>
    <n v="2125"/>
    <n v="2125"/>
    <n v="0"/>
    <n v="0"/>
    <n v="875"/>
    <n v="0.41176470588235292"/>
  </r>
  <r>
    <s v="Ikea0416_B2B_interstitial_Acunn_MEC"/>
    <x v="0"/>
    <x v="3"/>
    <s v="Q2"/>
    <d v="2016-04-01T00:00:00"/>
    <d v="2016-04-30T00:00:00"/>
    <n v="0"/>
    <x v="1"/>
    <x v="1"/>
    <s v="Ikea0416_B2B_interstitial_MEC"/>
    <s v="Completed"/>
    <s v="Acunn"/>
    <s v="RON"/>
    <s v="Xaxis Rich Media"/>
    <s v="cpm"/>
    <s v="Interstitial"/>
    <s v="Interstitial"/>
    <n v="1.5"/>
    <n v="4.25"/>
    <n v="500000"/>
    <n v="500736"/>
    <n v="0"/>
    <n v="500000"/>
    <n v="4984"/>
    <n v="9.9533486707566454E-3"/>
    <n v="0.42636436597110755"/>
    <n v="750"/>
    <n v="750"/>
    <n v="0"/>
    <n v="2125"/>
    <n v="2125"/>
    <n v="0"/>
    <n v="0"/>
    <n v="1375"/>
    <n v="0.6470588235294118"/>
  </r>
  <r>
    <s v="Ikea0416_B2B_interstitial_BondDigital_MEC"/>
    <x v="0"/>
    <x v="3"/>
    <s v="Q2"/>
    <d v="2016-04-01T00:00:00"/>
    <d v="2016-04-30T00:00:00"/>
    <n v="0"/>
    <x v="1"/>
    <x v="1"/>
    <s v="Ikea0416_B2B_interstitial_MEC"/>
    <s v="Completed"/>
    <s v="Bond Digital"/>
    <s v="RON"/>
    <s v="Xaxis Rich Media"/>
    <s v="cpm"/>
    <s v="Interstitial"/>
    <s v="Interstitial"/>
    <n v="2.5"/>
    <n v="4.25"/>
    <n v="500000"/>
    <n v="500007"/>
    <n v="0"/>
    <n v="500000"/>
    <m/>
    <n v="0"/>
    <e v="#DIV/0!"/>
    <n v="1250"/>
    <n v="1250"/>
    <n v="0"/>
    <n v="2125"/>
    <n v="2125"/>
    <n v="0"/>
    <n v="0"/>
    <n v="875"/>
    <n v="0.41176470588235292"/>
  </r>
  <r>
    <s v="Michelin0416_Ps4_Audio_Recognation_DigitalMarcom_MEC"/>
    <x v="0"/>
    <x v="3"/>
    <s v="Q2"/>
    <d v="2016-04-01T00:00:00"/>
    <d v="2016-04-30T00:00:00"/>
    <n v="0"/>
    <x v="1"/>
    <x v="44"/>
    <s v="Michelin0416_Ps4_Audio_Recognation_MEC"/>
    <s v="Completed"/>
    <s v="Digitalmarcom"/>
    <s v="RON"/>
    <s v="Xaxis Audio Recog"/>
    <s v="cpv"/>
    <s v="Pre/Mid/Post Rolls RON"/>
    <s v="Online Video"/>
    <n v="3.6999999999999998E-2"/>
    <n v="0.06"/>
    <n v="100000"/>
    <n v="159111"/>
    <n v="0"/>
    <n v="100000"/>
    <n v="5900"/>
    <n v="3.7081031481167238E-2"/>
    <n v="1.0169491525423728"/>
    <n v="3700"/>
    <n v="3700"/>
    <n v="0"/>
    <n v="6000"/>
    <n v="6000"/>
    <n v="0"/>
    <n v="0"/>
    <n v="2300"/>
    <n v="0.38333333333333336"/>
  </r>
  <r>
    <s v="Avon0416_Nutra_Digitalmarcom_AudioRecognation_MX"/>
    <x v="0"/>
    <x v="3"/>
    <s v="Q2"/>
    <d v="2016-04-01T00:00:00"/>
    <d v="2016-04-15T00:00:00"/>
    <n v="0"/>
    <x v="3"/>
    <x v="34"/>
    <s v="Avon0416_Nutra_AudioRecognation_MX"/>
    <s v="Completed"/>
    <s v="Digitalmarcom"/>
    <s v="RON"/>
    <s v="Xaxis Audio Recog"/>
    <s v="cpv"/>
    <s v="Pre/Mid/Post Rolls RON"/>
    <s v="Online Video"/>
    <n v="3.6999999999999998E-2"/>
    <n v="0.06"/>
    <n v="45000"/>
    <n v="45411"/>
    <n v="0"/>
    <n v="45000"/>
    <m/>
    <n v="0"/>
    <e v="#DIV/0!"/>
    <n v="1665"/>
    <n v="1665"/>
    <n v="0"/>
    <n v="2700"/>
    <n v="2500"/>
    <n v="-200"/>
    <n v="0"/>
    <n v="835"/>
    <n v="0.33400000000000002"/>
  </r>
  <r>
    <s v="Zorlu0416_THY_Shop&amp;Miles_interstitial_Medyanet_MC"/>
    <x v="0"/>
    <x v="3"/>
    <s v="Q2"/>
    <d v="2016-04-01T00:00:00"/>
    <d v="2016-04-30T00:00:00"/>
    <n v="0"/>
    <x v="0"/>
    <x v="32"/>
    <s v="Zorlu0416_THY_Shop&amp;Miles_interstitial_MC"/>
    <s v="Completed"/>
    <s v="Medyanet"/>
    <s v="RON"/>
    <s v="Xaxis Rich Media"/>
    <s v="cpm"/>
    <s v="Interstitial"/>
    <s v="Interstitial"/>
    <n v="0.5"/>
    <n v="4.25"/>
    <n v="100000"/>
    <n v="100261"/>
    <n v="0"/>
    <n v="100000"/>
    <n v="607"/>
    <n v="6.0541985418058868E-3"/>
    <n v="0.70016474464579903"/>
    <n v="50"/>
    <n v="50"/>
    <n v="0"/>
    <n v="425"/>
    <n v="425"/>
    <n v="0"/>
    <n v="0"/>
    <n v="375"/>
    <n v="0.88235294117647056"/>
  </r>
  <r>
    <s v="Zorlu0416_THY_Shop&amp;Miles_interstitial_Acunn_MC"/>
    <x v="0"/>
    <x v="3"/>
    <s v="Q2"/>
    <d v="2016-04-01T00:00:00"/>
    <d v="2016-04-30T00:00:00"/>
    <n v="0"/>
    <x v="0"/>
    <x v="32"/>
    <s v="Zorlu0416_THY_Shop&amp;Miles_interstitial_MC"/>
    <s v="Completed"/>
    <s v="Acunn"/>
    <s v="RON"/>
    <s v="Xaxis Rich Media"/>
    <s v="cpm"/>
    <s v="Interstitial"/>
    <s v="Interstitial"/>
    <n v="1.5"/>
    <n v="4.25"/>
    <n v="130000"/>
    <n v="131416"/>
    <n v="0"/>
    <n v="130000"/>
    <n v="1098"/>
    <n v="8.3551470140622152E-3"/>
    <n v="0.48193989071038246"/>
    <n v="195"/>
    <n v="195"/>
    <n v="0"/>
    <n v="552.5"/>
    <n v="529.16999999999996"/>
    <n v="-23.330000000000041"/>
    <n v="0"/>
    <n v="334.16999999999996"/>
    <n v="0.63149838426214633"/>
  </r>
  <r>
    <s v="Zorlu0416_THY_Shop&amp;Miles_interstitial_Digitalm_MC"/>
    <x v="0"/>
    <x v="3"/>
    <s v="Q2"/>
    <d v="2016-04-01T00:00:00"/>
    <d v="2016-04-30T00:00:00"/>
    <n v="0"/>
    <x v="0"/>
    <x v="32"/>
    <s v="Zorlu0416_THY_Shop&amp;Miles_interstitial_MC"/>
    <s v="Completed"/>
    <s v="Digitalm"/>
    <s v="RON"/>
    <s v="Xaxis Rich Media"/>
    <s v="cpm"/>
    <s v="Interstitial"/>
    <s v="Interstitial"/>
    <n v="2.5"/>
    <n v="4.25"/>
    <n v="50000"/>
    <n v="50012"/>
    <n v="0"/>
    <n v="50000"/>
    <n v="733"/>
    <n v="1.4656482444213388E-2"/>
    <n v="0.28990450204638474"/>
    <n v="125"/>
    <n v="125"/>
    <n v="0"/>
    <n v="212.5"/>
    <n v="212.5"/>
    <n v="0"/>
    <n v="0"/>
    <n v="87.5"/>
    <n v="0.41176470588235292"/>
  </r>
  <r>
    <s v="Zorlu0416_The_Goal_interest_Bond_Digital_MC"/>
    <x v="0"/>
    <x v="3"/>
    <s v="Q2"/>
    <d v="2016-04-01T00:00:00"/>
    <d v="2016-04-30T00:00:00"/>
    <n v="0"/>
    <x v="0"/>
    <x v="37"/>
    <s v="Zorlu0416_The_Goal_interest_MC"/>
    <s v="Completed"/>
    <s v="Bond Digital"/>
    <s v="RON"/>
    <s v="Xaxis Display Plus"/>
    <s v="cpm"/>
    <s v="Selected Sites"/>
    <s v="Ad Bundles"/>
    <n v="0.5"/>
    <n v="1"/>
    <n v="500000"/>
    <n v="495813"/>
    <n v="4187"/>
    <n v="495813"/>
    <m/>
    <n v="0"/>
    <e v="#DIV/0!"/>
    <n v="250"/>
    <n v="247.90649999999999"/>
    <n v="-2.0935000000000059"/>
    <n v="500"/>
    <n v="409"/>
    <n v="-91"/>
    <n v="0"/>
    <n v="161.09350000000001"/>
    <n v="0.39387163814180931"/>
  </r>
  <r>
    <s v="Zorlu0416_The_Goal_interest_Digitalm_MC"/>
    <x v="0"/>
    <x v="3"/>
    <s v="Q2"/>
    <d v="2016-04-01T00:00:00"/>
    <d v="2016-04-30T00:00:00"/>
    <n v="0"/>
    <x v="0"/>
    <x v="37"/>
    <s v="Zorlu0416_The_Goal_interest_MC"/>
    <s v="Completed"/>
    <s v="Digitalm"/>
    <s v="RON"/>
    <s v="Xaxis Display Plus"/>
    <s v="cpm"/>
    <s v="Selected Sites"/>
    <s v="Ad Bundles"/>
    <n v="0.2"/>
    <n v="1"/>
    <n v="1000000"/>
    <n v="991190"/>
    <n v="8810"/>
    <n v="991190"/>
    <n v="261"/>
    <n v="2.6331984785964347E-4"/>
    <n v="3.7976628352490422"/>
    <n v="200"/>
    <n v="198.23800000000003"/>
    <n v="-1.761999999999972"/>
    <n v="1000"/>
    <n v="991.19"/>
    <n v="-8.8099999999999454"/>
    <n v="0"/>
    <n v="792.952"/>
    <n v="0.79999999999999993"/>
  </r>
  <r>
    <s v="Arzum0416_50.Yil_interest_Digitalm_MEC"/>
    <x v="0"/>
    <x v="3"/>
    <s v="Q2"/>
    <d v="2016-04-01T00:00:00"/>
    <d v="2016-04-18T00:00:00"/>
    <n v="0"/>
    <x v="1"/>
    <x v="24"/>
    <s v="Arzum0416_50.Yil_interest_MEC"/>
    <s v="Completed"/>
    <s v="Digitalm"/>
    <s v="RON"/>
    <s v="Xaxis Display Plus"/>
    <s v="cpm"/>
    <s v="Selected Sites"/>
    <s v="Ad Bundles"/>
    <n v="0.2"/>
    <n v="1.6"/>
    <n v="500000"/>
    <n v="498813"/>
    <n v="1187"/>
    <n v="498813"/>
    <n v="123"/>
    <n v="2.4658539372470243E-4"/>
    <n v="6.4886243902439027"/>
    <n v="100"/>
    <n v="99.762600000000006"/>
    <n v="-0.23739999999999384"/>
    <n v="800"/>
    <n v="798.10080000000005"/>
    <n v="-1.8991999999999507"/>
    <n v="0"/>
    <n v="698.33820000000003"/>
    <n v="0.875"/>
  </r>
  <r>
    <s v="Arzum0416_50.Yil_interest_Clickvol_MEC"/>
    <x v="0"/>
    <x v="3"/>
    <s v="Q2"/>
    <d v="2016-04-01T00:00:00"/>
    <d v="2016-04-18T00:00:00"/>
    <n v="0"/>
    <x v="1"/>
    <x v="24"/>
    <s v="Arzum0416_50.Yil_interest_MEC"/>
    <s v="Completed"/>
    <s v="Clickvol"/>
    <s v="RON"/>
    <s v="Xaxis Display Plus"/>
    <s v="cpm"/>
    <s v="Selected Sites"/>
    <s v="Ad Bundles"/>
    <n v="0.5"/>
    <n v="1.6"/>
    <n v="250000"/>
    <n v="35919"/>
    <n v="214081"/>
    <n v="35919"/>
    <m/>
    <n v="0"/>
    <e v="#DIV/0!"/>
    <n v="125"/>
    <n v="17.959499999999998"/>
    <n v="-107.04050000000001"/>
    <n v="400"/>
    <n v="57.470399999999998"/>
    <n v="-342.52960000000002"/>
    <n v="0"/>
    <n v="39.510899999999999"/>
    <n v="0.6875"/>
  </r>
  <r>
    <s v="Arzum0416_50.Yil_interest_Medyanet_MEC"/>
    <x v="0"/>
    <x v="3"/>
    <s v="Q2"/>
    <d v="2016-04-01T00:00:00"/>
    <d v="2016-04-18T00:00:00"/>
    <n v="0"/>
    <x v="1"/>
    <x v="24"/>
    <s v="Arzum0416_50.Yil_interest_MEC"/>
    <s v="Completed"/>
    <s v="Medyanet"/>
    <s v="RON"/>
    <s v="Xaxis Display Plus"/>
    <s v="cpm"/>
    <s v="Selected Sites"/>
    <s v="Ad Bundles"/>
    <n v="0.1"/>
    <n v="1.6"/>
    <n v="2000000"/>
    <n v="1767300"/>
    <n v="232700"/>
    <n v="1767300"/>
    <m/>
    <n v="0"/>
    <e v="#DIV/0!"/>
    <n v="200"/>
    <n v="176.73000000000002"/>
    <n v="-23.269999999999982"/>
    <n v="3200"/>
    <n v="1144.43"/>
    <n v="-2055.5699999999997"/>
    <n v="0"/>
    <n v="967.7"/>
    <n v="0.8455737790865322"/>
  </r>
  <r>
    <s v="Michelin0416_Ps4_preroll_Digitalm_MEC"/>
    <x v="0"/>
    <x v="3"/>
    <s v="Q2"/>
    <d v="2016-04-01T00:00:00"/>
    <d v="2016-04-30T00:00:00"/>
    <n v="0"/>
    <x v="1"/>
    <x v="44"/>
    <s v="Michelin0416_Ps4_prerollMEC"/>
    <s v="Completed"/>
    <s v="Digitalm"/>
    <s v="RON"/>
    <s v="Xaxis Tv"/>
    <s v="cpv"/>
    <s v="Pre/Mid/Post Rolls RON"/>
    <s v="Online Video"/>
    <n v="6.0000000000000001E-3"/>
    <n v="3.3000000000000002E-2"/>
    <n v="100000"/>
    <n v="64170"/>
    <n v="35830"/>
    <n v="64170"/>
    <n v="4136"/>
    <n v="6.445379460807231E-2"/>
    <n v="0.70357833655705992"/>
    <n v="600"/>
    <n v="385.02"/>
    <n v="-214.98000000000002"/>
    <n v="3300"/>
    <n v="2910"/>
    <n v="-390"/>
    <n v="0"/>
    <n v="2524.98"/>
    <n v="0.86769072164948458"/>
  </r>
  <r>
    <s v="Michelin0416_Ps4_preroll_Midyo_MEC"/>
    <x v="0"/>
    <x v="3"/>
    <s v="Q2"/>
    <d v="2016-04-01T00:00:00"/>
    <d v="2016-04-30T00:00:00"/>
    <n v="0"/>
    <x v="1"/>
    <x v="44"/>
    <s v="Michelin0416_Ps4_prerollMEC"/>
    <s v="Completed"/>
    <s v="Midyo"/>
    <s v="RON"/>
    <s v="Xaxis Tv"/>
    <s v="cpv"/>
    <s v="Pre/Mid/Post Rolls RON"/>
    <s v="Online Video"/>
    <n v="5.0000000000000001E-3"/>
    <n v="3.3000000000000002E-2"/>
    <n v="90000"/>
    <n v="54260"/>
    <n v="35740"/>
    <n v="54260"/>
    <n v="2225"/>
    <n v="4.1006266126059711E-2"/>
    <n v="0.80475505617977539"/>
    <n v="450"/>
    <n v="271.3"/>
    <n v="-178.7"/>
    <n v="2970"/>
    <n v="1790.5800000000002"/>
    <n v="-1179.4199999999998"/>
    <n v="0"/>
    <n v="1519.2800000000002"/>
    <n v="0.84848484848484851"/>
  </r>
  <r>
    <s v="Michelin0416_Ps4_preroll_Acunn_MEC"/>
    <x v="0"/>
    <x v="3"/>
    <s v="Q2"/>
    <d v="2016-04-01T00:00:00"/>
    <d v="2016-04-30T00:00:00"/>
    <n v="0"/>
    <x v="1"/>
    <x v="44"/>
    <s v="Michelin0416_Ps4_prerollMEC"/>
    <s v="Completed"/>
    <s v="Acunn"/>
    <s v="RON"/>
    <s v="Xaxis Tv"/>
    <s v="cpv"/>
    <s v="Pre/Mid/Post Rolls RON"/>
    <s v="Online Video"/>
    <n v="0.01"/>
    <n v="3.3000000000000002E-2"/>
    <n v="100000"/>
    <n v="99795"/>
    <n v="205"/>
    <n v="99795"/>
    <n v="2630"/>
    <n v="2.6354025752793227E-2"/>
    <n v="1.2521806083650191"/>
    <n v="1000"/>
    <n v="997.95"/>
    <n v="-2.0499999999999545"/>
    <n v="3300"/>
    <n v="3293.2350000000001"/>
    <n v="-6.7649999999998727"/>
    <n v="0"/>
    <n v="2295.2849999999999"/>
    <n v="0.69696969696969691"/>
  </r>
  <r>
    <s v="Michelin0416_Ps4_preroll_BondDigital_MEC"/>
    <x v="0"/>
    <x v="3"/>
    <s v="Q2"/>
    <d v="2016-04-01T00:00:00"/>
    <d v="2016-04-30T00:00:00"/>
    <n v="0"/>
    <x v="1"/>
    <x v="44"/>
    <s v="Michelin0416_Ps4_prerollMEC"/>
    <s v="Completed"/>
    <s v="Bond Digital"/>
    <s v="RON"/>
    <s v="Xaxis Tv"/>
    <s v="cpv"/>
    <s v="Pre/Mid/Post Rolls RON"/>
    <s v="Online Video"/>
    <n v="1.4999999999999999E-2"/>
    <n v="3.3000000000000002E-2"/>
    <n v="100000"/>
    <n v="100210"/>
    <n v="0"/>
    <n v="100000"/>
    <m/>
    <n v="0"/>
    <e v="#DIV/0!"/>
    <n v="1500"/>
    <n v="1500"/>
    <n v="0"/>
    <n v="3300"/>
    <n v="3306.9300000000003"/>
    <n v="6.930000000000291"/>
    <n v="0"/>
    <n v="1806.9300000000003"/>
    <n v="0.54640709056436032"/>
  </r>
  <r>
    <s v="Arzum0416_50.Yıl_preroll_Digitalmarcom_MEC"/>
    <x v="0"/>
    <x v="3"/>
    <s v="Q2"/>
    <d v="2016-04-01T00:00:00"/>
    <d v="2016-04-18T00:00:00"/>
    <n v="0"/>
    <x v="1"/>
    <x v="24"/>
    <s v="Arzum0416_50.Yıl_preroll_MEC"/>
    <s v="Completed"/>
    <s v="Digitalmarcom"/>
    <s v="RON"/>
    <s v="Xaxis Tv"/>
    <s v="cpv"/>
    <s v="Pre/Mid/Post Rolls RON"/>
    <s v="Online Video"/>
    <n v="0.02"/>
    <n v="3.3000000000000002E-2"/>
    <n v="50000"/>
    <n v="51444"/>
    <n v="0"/>
    <n v="50000"/>
    <m/>
    <n v="0"/>
    <e v="#DIV/0!"/>
    <n v="1000"/>
    <n v="1950"/>
    <n v="950"/>
    <n v="1650"/>
    <n v="0"/>
    <n v="-1650"/>
    <n v="0"/>
    <n v="-1950"/>
    <e v="#DIV/0!"/>
  </r>
  <r>
    <s v="Arzum0416_50.Yıl_preroll_Midyo_MEC"/>
    <x v="0"/>
    <x v="3"/>
    <s v="Q2"/>
    <d v="2016-04-01T00:00:00"/>
    <d v="2016-04-18T00:00:00"/>
    <n v="0"/>
    <x v="1"/>
    <x v="24"/>
    <s v="Arzum0416_50.Yıl_preroll_MEC"/>
    <s v="Completed"/>
    <s v="Midyo"/>
    <s v="RON"/>
    <s v="Xaxis Tv"/>
    <s v="cpv"/>
    <s v="Pre/Mid/Post Rolls RON"/>
    <s v="Online Video"/>
    <n v="5.0000000000000001E-3"/>
    <n v="3.3000000000000002E-2"/>
    <n v="30000"/>
    <n v="32260"/>
    <n v="0"/>
    <n v="30000"/>
    <n v="658"/>
    <n v="2.0396776193428393E-2"/>
    <n v="0.60790273556231"/>
    <n v="150"/>
    <n v="150"/>
    <n v="0"/>
    <n v="990"/>
    <n v="400"/>
    <n v="-590"/>
    <n v="0"/>
    <n v="250"/>
    <n v="0.625"/>
  </r>
  <r>
    <s v="Teknosa0416_Turuncu_Indirim_faz1_interstitial_Acunn_MC"/>
    <x v="0"/>
    <x v="3"/>
    <s v="Q2"/>
    <d v="2016-04-01T00:00:00"/>
    <d v="2016-04-04T00:00:00"/>
    <n v="0"/>
    <x v="0"/>
    <x v="6"/>
    <s v="Teknosa0416_Turuncu_Indirim_faz1_interstitial_MC"/>
    <s v="Completed"/>
    <s v="Acunn"/>
    <s v="RON"/>
    <s v="Xaxis Rich Media"/>
    <s v="cpm"/>
    <s v="Interstitial"/>
    <s v="Interstitial"/>
    <n v="1.5"/>
    <n v="4.25"/>
    <n v="250000"/>
    <n v="250374"/>
    <n v="0"/>
    <n v="250000"/>
    <m/>
    <n v="0"/>
    <e v="#DIV/0!"/>
    <n v="375"/>
    <n v="375"/>
    <n v="0"/>
    <n v="1062.5"/>
    <n v="1062.5"/>
    <n v="0"/>
    <n v="0"/>
    <n v="687.5"/>
    <n v="0.6470588235294118"/>
  </r>
  <r>
    <s v="Teknosa0416_Turuncu_Indirim_faz1_interstitial_Medyanet_MC"/>
    <x v="0"/>
    <x v="3"/>
    <s v="Q2"/>
    <d v="2016-04-01T00:00:00"/>
    <d v="2016-04-04T00:00:00"/>
    <n v="0"/>
    <x v="0"/>
    <x v="6"/>
    <s v="Teknosa0416_Turuncu_Indirim_faz1_interstitial_MC"/>
    <s v="Completed"/>
    <s v="Medyanet"/>
    <s v="RON"/>
    <s v="Xaxis Rich Media"/>
    <s v="cpm"/>
    <s v="Interstitial"/>
    <s v="Interstitial"/>
    <n v="0.5"/>
    <n v="4.25"/>
    <n v="250000"/>
    <n v="254286"/>
    <n v="0"/>
    <n v="250000"/>
    <n v="2680"/>
    <n v="1.0539314000770785E-2"/>
    <n v="0.2886194029850746"/>
    <n v="125"/>
    <n v="125"/>
    <n v="0"/>
    <n v="1062.5"/>
    <n v="773.5"/>
    <n v="-289"/>
    <n v="0"/>
    <n v="648.5"/>
    <n v="0.83839689722042665"/>
  </r>
  <r>
    <s v="Teknosa0416_Turuncu_Indirim_faz1_interstitial_Bond_MC"/>
    <x v="0"/>
    <x v="3"/>
    <s v="Q2"/>
    <d v="2016-04-01T00:00:00"/>
    <d v="2016-04-04T00:00:00"/>
    <n v="0"/>
    <x v="0"/>
    <x v="6"/>
    <s v="Teknosa0416_Turuncu_Indirim_faz1_interstitial_MC"/>
    <s v="Completed"/>
    <s v="Bond Digital"/>
    <s v="RON"/>
    <s v="Xaxis Rich Media"/>
    <s v="cpm"/>
    <s v="Interstitial"/>
    <s v="Interstitial"/>
    <n v="2.5"/>
    <n v="4.25"/>
    <n v="200000"/>
    <n v="200073"/>
    <n v="0"/>
    <n v="200000"/>
    <m/>
    <n v="0"/>
    <e v="#DIV/0!"/>
    <n v="500"/>
    <n v="500"/>
    <n v="0"/>
    <n v="850"/>
    <n v="850"/>
    <n v="0"/>
    <n v="0"/>
    <n v="350"/>
    <n v="0.41176470588235292"/>
  </r>
  <r>
    <s v="Teknosa0416_Turuncu_Indirim_faz1_interstitial_Digitalm_MC"/>
    <x v="0"/>
    <x v="3"/>
    <s v="Q2"/>
    <d v="2016-04-01T00:00:00"/>
    <d v="2016-04-04T00:00:00"/>
    <n v="0"/>
    <x v="0"/>
    <x v="6"/>
    <s v="Teknosa0416_Turuncu_Indirim_faz1_interstitial_MC"/>
    <s v="Completed"/>
    <s v="Digitalm"/>
    <s v="RON"/>
    <s v="Xaxis Rich Media"/>
    <s v="cpm"/>
    <s v="Interstitial"/>
    <s v="Interstitial"/>
    <n v="2.5"/>
    <n v="4.25"/>
    <n v="200000"/>
    <n v="201058"/>
    <n v="0"/>
    <n v="200000"/>
    <n v="3646"/>
    <n v="1.8134070765649712E-2"/>
    <n v="0.23313219967087218"/>
    <n v="500"/>
    <n v="500"/>
    <n v="0"/>
    <n v="850"/>
    <n v="850"/>
    <n v="0"/>
    <n v="0"/>
    <n v="350"/>
    <n v="0.41176470588235292"/>
  </r>
  <r>
    <s v="Bridgestone0416_Imaj_Kampanyası_Medyanet_Interstitial_MC"/>
    <x v="0"/>
    <x v="3"/>
    <s v="Q2"/>
    <d v="2016-04-01T00:00:00"/>
    <d v="2016-04-06T00:00:00"/>
    <n v="0"/>
    <x v="0"/>
    <x v="8"/>
    <s v="Bridgestone0416_Imaj_Kampanyası_Interstitial_MC"/>
    <s v="Completed"/>
    <s v="Medyanet"/>
    <s v="RON"/>
    <s v="Xaxis Rich Media"/>
    <s v="cpm"/>
    <s v="Interstitial"/>
    <s v="Interstitial"/>
    <n v="0.5"/>
    <n v="4.25"/>
    <n v="1000000"/>
    <n v="1041874"/>
    <n v="0"/>
    <n v="1000000"/>
    <m/>
    <n v="0"/>
    <e v="#DIV/0!"/>
    <n v="500"/>
    <n v="500"/>
    <n v="0"/>
    <n v="4250"/>
    <n v="4427.9645"/>
    <n v="177.96450000000004"/>
    <n v="0"/>
    <n v="3927.9645"/>
    <n v="0.88708129886768516"/>
  </r>
  <r>
    <s v="Bridgestone0416_Imaj_Kampanyası_Acunn_Interstitial_MC"/>
    <x v="0"/>
    <x v="3"/>
    <s v="Q2"/>
    <d v="2016-04-01T00:00:00"/>
    <d v="2016-04-06T00:00:00"/>
    <n v="0"/>
    <x v="0"/>
    <x v="8"/>
    <s v="Bridgestone0416_Imaj_Kampanyası_Interstitial_MC"/>
    <s v="Completed"/>
    <s v="Acunn"/>
    <s v="RON"/>
    <s v="Xaxis Rich Media"/>
    <s v="cpm"/>
    <s v="Interstitial"/>
    <s v="Interstitial"/>
    <n v="1.5"/>
    <n v="4.25"/>
    <n v="1000000"/>
    <n v="700985"/>
    <n v="299015"/>
    <n v="700985"/>
    <n v="4970"/>
    <n v="7.0900233243222036E-3"/>
    <n v="0.59943385311871233"/>
    <n v="1500"/>
    <n v="1051.4775"/>
    <n v="-448.52250000000004"/>
    <n v="4250"/>
    <n v="2979.1862500000002"/>
    <n v="-1270.8137499999998"/>
    <n v="0"/>
    <n v="1927.7087500000002"/>
    <n v="0.6470588235294118"/>
  </r>
  <r>
    <s v="Pandora0416_Spring_Summer_interest_Digitalm_MC"/>
    <x v="0"/>
    <x v="3"/>
    <s v="Q2"/>
    <d v="2016-04-01T00:00:00"/>
    <d v="2016-04-13T00:00:00"/>
    <n v="0"/>
    <x v="0"/>
    <x v="30"/>
    <s v="Pandora0416_Spring_Summer_interest_MC"/>
    <s v="Completed"/>
    <s v="Digitalm"/>
    <s v="RON"/>
    <s v="Xaxis Display Plus"/>
    <s v="cpm"/>
    <s v="Selected Sites"/>
    <s v="Ad Bundles"/>
    <n v="0.2"/>
    <n v="1.5"/>
    <n v="1000000"/>
    <n v="1023391"/>
    <n v="0"/>
    <n v="1000000"/>
    <n v="268"/>
    <n v="2.6187449371745499E-4"/>
    <n v="5.7279347014925373"/>
    <n v="200"/>
    <n v="200"/>
    <n v="0"/>
    <n v="1500"/>
    <n v="1535.0864999999999"/>
    <n v="35.086499999999887"/>
    <n v="0"/>
    <n v="1335.0864999999999"/>
    <n v="0.86971418223012187"/>
  </r>
  <r>
    <s v="Pandora0416_Spring_Summer_interest_Clickvol_MC"/>
    <x v="0"/>
    <x v="3"/>
    <s v="Q2"/>
    <d v="2016-04-01T00:00:00"/>
    <d v="2016-04-13T00:00:00"/>
    <n v="0"/>
    <x v="0"/>
    <x v="30"/>
    <s v="Pandora0416_Spring_Summer_interest_MC"/>
    <s v="Completed"/>
    <s v="Clickvol"/>
    <s v="RON"/>
    <s v="Xaxis Display Plus"/>
    <s v="cpm"/>
    <s v="Selected Sites"/>
    <s v="Ad Bundles"/>
    <n v="0.5"/>
    <n v="1.5"/>
    <n v="250000"/>
    <n v="11056"/>
    <n v="238944"/>
    <n v="11056"/>
    <m/>
    <n v="0"/>
    <e v="#DIV/0!"/>
    <n v="125"/>
    <n v="5.5279999999999996"/>
    <n v="-119.47199999999999"/>
    <n v="375"/>
    <n v="16.584"/>
    <n v="-358.416"/>
    <n v="0"/>
    <n v="11.056000000000001"/>
    <n v="0.66666666666666674"/>
  </r>
  <r>
    <s v="Pandora0416_Spring_Summer_interest_Sem_MC"/>
    <x v="0"/>
    <x v="3"/>
    <s v="Q2"/>
    <d v="2016-04-01T00:00:00"/>
    <d v="2016-04-13T00:00:00"/>
    <n v="0"/>
    <x v="0"/>
    <x v="30"/>
    <s v="Pandora0416_Spring_Summer_interest_MC"/>
    <s v="Completed"/>
    <s v="Sem Digital"/>
    <s v="RON"/>
    <s v="Xaxis Display Plus"/>
    <s v="cpm"/>
    <s v="Selected Sites"/>
    <s v="Ad Bundles"/>
    <n v="0.2"/>
    <n v="1.5"/>
    <n v="250000"/>
    <n v="281783"/>
    <n v="0"/>
    <n v="250000"/>
    <m/>
    <n v="0"/>
    <e v="#DIV/0!"/>
    <n v="50"/>
    <n v="50"/>
    <n v="0"/>
    <n v="375"/>
    <n v="422.67450000000002"/>
    <n v="47.674500000000023"/>
    <n v="0"/>
    <n v="372.67450000000002"/>
    <n v="0.8817056623950581"/>
  </r>
  <r>
    <s v="Pandora0416_Spring_Summer_interest_Medyanet_MC"/>
    <x v="0"/>
    <x v="3"/>
    <s v="Q2"/>
    <d v="2016-04-01T00:00:00"/>
    <d v="2016-04-13T00:00:00"/>
    <n v="0"/>
    <x v="0"/>
    <x v="30"/>
    <s v="Pandora0416_Spring_Summer_interest_MC"/>
    <s v="Completed"/>
    <s v="Medyanet"/>
    <s v="RON"/>
    <s v="Xaxis Display Plus"/>
    <s v="cpm"/>
    <s v="Selected Sites"/>
    <s v="Ad Bundles"/>
    <n v="0.1"/>
    <n v="1.5"/>
    <n v="1700000"/>
    <n v="1802483"/>
    <n v="0"/>
    <n v="1700000"/>
    <m/>
    <n v="0"/>
    <e v="#DIV/0!"/>
    <n v="170"/>
    <n v="170"/>
    <n v="0"/>
    <n v="2550"/>
    <n v="1124"/>
    <n v="-1426"/>
    <n v="0"/>
    <n v="954"/>
    <n v="0.8487544483985765"/>
  </r>
  <r>
    <s v="Pandora0416_Spring_Summer_interest_Nokta_MC"/>
    <x v="0"/>
    <x v="3"/>
    <s v="Q2"/>
    <d v="2016-04-01T00:00:00"/>
    <d v="2016-04-13T00:00:00"/>
    <n v="0"/>
    <x v="0"/>
    <x v="30"/>
    <s v="Pandora0416_Spring_Summer_interest_MC"/>
    <s v="Completed"/>
    <s v="Nokta"/>
    <s v="RON"/>
    <s v="Xaxis Display Plus"/>
    <s v="cpm"/>
    <s v="Selected Sites"/>
    <s v="Ad Bundles"/>
    <n v="0.1"/>
    <n v="1.5"/>
    <n v="250000"/>
    <n v="268107"/>
    <n v="0"/>
    <n v="250000"/>
    <m/>
    <n v="0"/>
    <e v="#DIV/0!"/>
    <n v="25"/>
    <n v="25"/>
    <n v="0"/>
    <n v="375"/>
    <n v="402.16050000000001"/>
    <n v="27.160500000000013"/>
    <n v="0"/>
    <n v="377.16050000000001"/>
    <n v="0.9378357645765808"/>
  </r>
  <r>
    <s v="Akbank0416_İhtiyac_Kredisi_preroll_Midyo_MC"/>
    <x v="0"/>
    <x v="3"/>
    <s v="Q2"/>
    <d v="2016-04-01T00:00:00"/>
    <d v="2016-04-30T00:00:00"/>
    <n v="0"/>
    <x v="0"/>
    <x v="9"/>
    <s v="Akbank0416_İhtiyac_Kredisi_preroll__MC"/>
    <s v="Completed"/>
    <s v="Midyo"/>
    <s v="RON"/>
    <s v="Xaxis Tv"/>
    <s v="cpv"/>
    <s v="Pre/Mid/Post Rolls RON"/>
    <s v="Online Video"/>
    <n v="5.0000000000000001E-3"/>
    <n v="3.3000000000000002E-2"/>
    <n v="61000"/>
    <n v="62118"/>
    <n v="0"/>
    <n v="61000"/>
    <n v="1390"/>
    <n v="2.2376766798673491E-2"/>
    <n v="1.4747438848920864"/>
    <n v="305"/>
    <n v="305"/>
    <n v="0"/>
    <n v="2013"/>
    <n v="2049.8940000000002"/>
    <n v="36.894000000000233"/>
    <n v="0"/>
    <n v="1744.8940000000002"/>
    <n v="0.85121181875745777"/>
  </r>
  <r>
    <s v="Akbank0416_İhtiyac_Kredisi_preroll_Digitalm_MC"/>
    <x v="0"/>
    <x v="3"/>
    <s v="Q2"/>
    <d v="2016-04-01T00:00:00"/>
    <d v="2016-04-30T00:00:00"/>
    <n v="0"/>
    <x v="0"/>
    <x v="9"/>
    <s v="Akbank0416_İhtiyac_Kredisi_preroll__MC"/>
    <s v="Completed"/>
    <s v="Digitalm"/>
    <s v="RON"/>
    <s v="Xaxis Tv"/>
    <s v="cpv"/>
    <s v="Pre/Mid/Post Rolls RON"/>
    <s v="Online Video"/>
    <n v="6.0000000000000001E-3"/>
    <n v="3.3000000000000002E-2"/>
    <n v="61000"/>
    <n v="54917"/>
    <n v="6083"/>
    <n v="54917"/>
    <n v="3342"/>
    <n v="6.0855472804413932E-2"/>
    <n v="0.58378216636744462"/>
    <n v="366"/>
    <n v="329.50200000000001"/>
    <n v="-36.49799999999999"/>
    <n v="2013"/>
    <n v="1951"/>
    <n v="-62"/>
    <n v="0"/>
    <n v="1621.498"/>
    <n v="0.83111122501281398"/>
  </r>
  <r>
    <s v="Danone0416_Hayat_Su_SYNC_Clipkit_MEC"/>
    <x v="0"/>
    <x v="3"/>
    <s v="Q2"/>
    <d v="2016-04-01T00:00:00"/>
    <d v="2016-04-30T00:00:00"/>
    <n v="0"/>
    <x v="1"/>
    <x v="17"/>
    <s v="Danone0416_Hayat_Su_SYNC_MEC"/>
    <s v="Completed"/>
    <s v="Clipkit"/>
    <s v="RON"/>
    <s v="Xaxis SYNC"/>
    <s v="cpv"/>
    <s v="Pre/Mid/Post Rolls RON"/>
    <s v="Online Video"/>
    <n v="3.6999999999999998E-2"/>
    <n v="0.06"/>
    <n v="250000"/>
    <n v="210619"/>
    <n v="39381"/>
    <n v="210619"/>
    <n v="16441"/>
    <n v="7.8060383915980983E-2"/>
    <n v="0.78237333495529471"/>
    <n v="9250"/>
    <n v="7792.9029999999993"/>
    <n v="-1457.0970000000007"/>
    <n v="15000"/>
    <n v="12863"/>
    <n v="-2137"/>
    <n v="0"/>
    <n v="5070.0970000000007"/>
    <n v="0.39416131540076194"/>
  </r>
  <r>
    <s v="Vodafone0416_4.5G_Lansman_SYNC_Clipkit_MS"/>
    <x v="0"/>
    <x v="3"/>
    <s v="Q2"/>
    <d v="2016-04-03T00:00:00"/>
    <d v="2016-04-03T00:00:00"/>
    <n v="0"/>
    <x v="2"/>
    <x v="14"/>
    <s v="Vodafone0416_4.5G_Lansman_SYNC_MS"/>
    <s v="Completed"/>
    <s v="Clipkit"/>
    <s v="RON"/>
    <s v="Xaxis S"/>
    <s v="cpv"/>
    <s v="Pre/Mid/Post Rolls RON"/>
    <s v="Online Video"/>
    <n v="3.6999999999999998E-2"/>
    <n v="0.06"/>
    <n v="600000"/>
    <n v="603408"/>
    <n v="0"/>
    <n v="600000"/>
    <n v="40606"/>
    <n v="6.7294434279956516E-2"/>
    <n v="0.88656848741565286"/>
    <n v="22200"/>
    <n v="22200"/>
    <n v="0"/>
    <n v="36000"/>
    <n v="36000"/>
    <n v="0"/>
    <n v="0"/>
    <n v="13800"/>
    <n v="0.38333333333333336"/>
  </r>
  <r>
    <s v="Vodafone0416_4.5G_Lansman_Mobil_Prestitial_Move_MS"/>
    <x v="0"/>
    <x v="3"/>
    <s v="Q2"/>
    <d v="2016-04-01T00:00:00"/>
    <d v="2016-04-10T00:00:00"/>
    <n v="0"/>
    <x v="2"/>
    <x v="14"/>
    <s v="Vodafone0416_4.5G_Lansman_Mobil_Prestitial_MS"/>
    <s v="Completed"/>
    <s v="Move"/>
    <s v="RON"/>
    <s v="Xaxis Mobil"/>
    <s v="cpm"/>
    <s v="Interstitial"/>
    <s v="Interstitial"/>
    <n v="3"/>
    <n v="7"/>
    <n v="1500000"/>
    <n v="2286886"/>
    <n v="0"/>
    <n v="1500000"/>
    <n v="103590"/>
    <n v="4.529740441806019E-2"/>
    <n v="5.068056762235737E-2"/>
    <n v="4500"/>
    <n v="4500"/>
    <n v="0"/>
    <n v="10500"/>
    <n v="5250"/>
    <n v="-5250"/>
    <n v="0"/>
    <n v="750"/>
    <n v="0.14285714285714285"/>
  </r>
  <r>
    <s v="Vodafone0416_4.5G_Lansman_Mobil_Prestitial_Acunn_MS"/>
    <x v="0"/>
    <x v="3"/>
    <s v="Q2"/>
    <d v="2016-04-01T00:00:00"/>
    <d v="2016-04-10T00:00:00"/>
    <n v="0"/>
    <x v="2"/>
    <x v="14"/>
    <s v="Vodafone0416_4.5G_Lansman_Mobil_Prestitial_MS"/>
    <s v="Completed"/>
    <s v="Acunn"/>
    <s v="RON"/>
    <s v="Xaxis Mobil"/>
    <s v="cpm"/>
    <s v="Interstitial"/>
    <s v="Interstitial"/>
    <n v="2.5"/>
    <n v="7"/>
    <n v="1500000"/>
    <n v="1003430"/>
    <n v="496570"/>
    <n v="1003430"/>
    <n v="20018"/>
    <n v="1.9949572964730974E-2"/>
    <n v="0.52452792486761912"/>
    <n v="3750"/>
    <n v="2508.5749999999998"/>
    <n v="-1241.4250000000002"/>
    <n v="10500"/>
    <n v="10500"/>
    <n v="0"/>
    <n v="0"/>
    <n v="7991.4250000000002"/>
    <n v="0.76108809523809529"/>
  </r>
  <r>
    <s v="Vodafone0416_4.5G_Lansman_Mobil_Prestitial_Bond_MS"/>
    <x v="0"/>
    <x v="3"/>
    <s v="Q2"/>
    <d v="2016-04-01T00:00:00"/>
    <d v="2016-04-10T00:00:00"/>
    <n v="0"/>
    <x v="2"/>
    <x v="14"/>
    <s v="Vodafone0416_4.5G_Lansman_Mobil_Prestitial_MS"/>
    <s v="Completed"/>
    <s v="Bond Digital"/>
    <s v="RON"/>
    <s v="Xaxis Mobil"/>
    <s v="cpm"/>
    <s v="Interstitial"/>
    <s v="Interstitial"/>
    <n v="2.5"/>
    <n v="7"/>
    <n v="1750000"/>
    <n v="1800182"/>
    <n v="0"/>
    <n v="1750000"/>
    <m/>
    <n v="0"/>
    <e v="#DIV/0!"/>
    <n v="4375"/>
    <n v="4375"/>
    <n v="0"/>
    <n v="12250"/>
    <n v="12250"/>
    <n v="0"/>
    <n v="0"/>
    <n v="7875"/>
    <n v="0.6428571428571429"/>
  </r>
  <r>
    <s v="Vodafone0416_4.5G_Lansman_Mobil_Prestitial_Medyanet_MS"/>
    <x v="0"/>
    <x v="3"/>
    <s v="Q2"/>
    <d v="2016-04-01T00:00:00"/>
    <d v="2016-04-10T00:00:00"/>
    <n v="0"/>
    <x v="2"/>
    <x v="14"/>
    <s v="Vodafone0416_4.5G_Lansman_Mobil_Prestitial_MS"/>
    <s v="Completed"/>
    <s v="Medyanet"/>
    <s v="RON"/>
    <s v="Xaxis Mobil"/>
    <s v="cpm"/>
    <s v="Interstitial"/>
    <s v="Interstitial"/>
    <n v="2.5"/>
    <n v="7"/>
    <n v="1000000"/>
    <n v="1223745"/>
    <n v="0"/>
    <n v="1000000"/>
    <m/>
    <n v="0"/>
    <e v="#DIV/0!"/>
    <n v="2500"/>
    <n v="2500"/>
    <n v="0"/>
    <n v="7000"/>
    <n v="7000"/>
    <n v="0"/>
    <n v="0"/>
    <n v="4500"/>
    <n v="0.6428571428571429"/>
  </r>
  <r>
    <s v="Torku0416_Seker_Ciftlik_Süt_interstitial_Matrouge_MEC"/>
    <x v="0"/>
    <x v="3"/>
    <s v="Q2"/>
    <d v="2016-04-01T00:00:00"/>
    <d v="2016-04-20T00:00:00"/>
    <n v="0"/>
    <x v="1"/>
    <x v="46"/>
    <s v="Torku0416_Seker_Ciftlik_Süt_interstitial_MEC"/>
    <s v="Completed"/>
    <s v="Matrouge"/>
    <s v="RON"/>
    <s v="Xaxis Rich Media"/>
    <s v="cpm"/>
    <s v="Interstitial"/>
    <s v="Interstitial"/>
    <n v="2"/>
    <n v="4.25"/>
    <n v="200000"/>
    <n v="203574"/>
    <n v="0"/>
    <n v="200000"/>
    <m/>
    <n v="0"/>
    <e v="#DIV/0!"/>
    <n v="400"/>
    <n v="400"/>
    <n v="0"/>
    <n v="850"/>
    <n v="850"/>
    <n v="0"/>
    <n v="0"/>
    <n v="450"/>
    <n v="0.52941176470588236"/>
  </r>
  <r>
    <s v="Torku0416_Seker_Ciftlik_Süt_interstitial_Digitalm_MEC"/>
    <x v="0"/>
    <x v="3"/>
    <s v="Q2"/>
    <d v="2016-04-01T00:00:00"/>
    <d v="2016-04-20T00:00:00"/>
    <n v="0"/>
    <x v="1"/>
    <x v="46"/>
    <s v="Torku0416_Seker_Ciftlik_Süt_interstitial_MEC"/>
    <s v="Completed"/>
    <s v="Digitalm"/>
    <s v="RON"/>
    <s v="Xaxis Rich Media"/>
    <s v="cpm"/>
    <s v="Interstitial"/>
    <s v="Interstitial"/>
    <n v="2.5"/>
    <n v="4.25"/>
    <n v="500000"/>
    <n v="500890"/>
    <n v="0"/>
    <n v="500000"/>
    <n v="7348"/>
    <n v="1.4669887600071872E-2"/>
    <n v="0.28919433859553623"/>
    <n v="1250"/>
    <n v="1250"/>
    <n v="0"/>
    <n v="2125"/>
    <n v="2125"/>
    <n v="0"/>
    <n v="0"/>
    <n v="875"/>
    <n v="0.41176470588235292"/>
  </r>
  <r>
    <s v="Torku0416_Seker_Ciftlik_Süt_interstitial_Medyanet_MEC"/>
    <x v="0"/>
    <x v="3"/>
    <s v="Q2"/>
    <d v="2016-04-01T00:00:00"/>
    <d v="2016-04-20T00:00:00"/>
    <n v="0"/>
    <x v="1"/>
    <x v="46"/>
    <s v="Torku0416_Seker_Ciftlik_Süt_interstitial_MEC"/>
    <s v="Completed"/>
    <s v="Medyanet"/>
    <s v="RON"/>
    <s v="Xaxis Rich Media"/>
    <s v="cpm"/>
    <s v="Interstitial"/>
    <s v="Interstitial"/>
    <n v="0.5"/>
    <n v="4.25"/>
    <n v="550000"/>
    <n v="550111"/>
    <n v="0"/>
    <n v="550000"/>
    <n v="3650"/>
    <n v="6.6350245677690503E-3"/>
    <n v="0.5547945205479452"/>
    <n v="275"/>
    <n v="275"/>
    <n v="0"/>
    <n v="2337.5"/>
    <n v="2025"/>
    <n v="-312.5"/>
    <n v="0"/>
    <n v="1750"/>
    <n v="0.86419753086419748"/>
  </r>
  <r>
    <s v="Torku0416_Seker_Ciftlik_Süt_preroll_Acunn_MEC"/>
    <x v="0"/>
    <x v="3"/>
    <s v="Q2"/>
    <d v="2016-04-01T00:00:00"/>
    <d v="2016-04-20T00:00:00"/>
    <n v="0"/>
    <x v="1"/>
    <x v="46"/>
    <s v="Torku0416_Seker_Ciftlik_Süt_preroll_MEC"/>
    <s v="Completed"/>
    <s v="Acunn"/>
    <s v="RON"/>
    <s v="Xaxis Tv"/>
    <s v="cpv"/>
    <s v="Pre/Mid/Post Rolls RON"/>
    <s v="Online Video"/>
    <n v="0.01"/>
    <n v="0.03"/>
    <n v="50000"/>
    <n v="50046"/>
    <n v="0"/>
    <n v="50000"/>
    <n v="6000"/>
    <n v="0.11988970147464333"/>
    <n v="0.25"/>
    <n v="500"/>
    <n v="500"/>
    <n v="0"/>
    <n v="1500"/>
    <n v="1500"/>
    <n v="0"/>
    <n v="0"/>
    <n v="1000"/>
    <n v="0.66666666666666663"/>
  </r>
  <r>
    <s v="Torku0416_Seker_Ciftlik_Süt_preroll_Midyo_MEC"/>
    <x v="0"/>
    <x v="3"/>
    <s v="Q2"/>
    <d v="2016-04-01T00:00:00"/>
    <d v="2016-04-20T00:00:00"/>
    <n v="0"/>
    <x v="1"/>
    <x v="46"/>
    <s v="Torku0416_Seker_Ciftlik_Süt_preroll_MEC"/>
    <s v="Completed"/>
    <s v="Midyo"/>
    <s v="RON"/>
    <s v="Xaxis Tv"/>
    <s v="cpv"/>
    <s v="Pre/Mid/Post Rolls RON"/>
    <s v="Online Video"/>
    <n v="5.0000000000000001E-3"/>
    <n v="0.03"/>
    <n v="100000"/>
    <n v="103303"/>
    <n v="0"/>
    <n v="100000"/>
    <n v="6559"/>
    <n v="6.3492831766744431E-2"/>
    <n v="0.38115566397316664"/>
    <n v="500"/>
    <n v="500"/>
    <n v="0"/>
    <n v="3000"/>
    <n v="2500"/>
    <n v="-500"/>
    <n v="0"/>
    <n v="2000"/>
    <n v="0.8"/>
  </r>
  <r>
    <s v="Bimsa0416_Imaj_Kampanyası_interest_Medyanet_MC"/>
    <x v="0"/>
    <x v="3"/>
    <s v="Q2"/>
    <d v="2016-04-04T00:00:00"/>
    <d v="2016-04-30T00:00:00"/>
    <n v="0"/>
    <x v="0"/>
    <x v="39"/>
    <s v="Bimsa0416_Imaj_Kampanyası_interest_MC"/>
    <s v="Completed"/>
    <s v="Medyanet"/>
    <s v="RON"/>
    <s v="Xaxis Display Plus"/>
    <s v="cpm"/>
    <s v="Selected Sites"/>
    <s v="Ad Bundles"/>
    <n v="0.1"/>
    <n v="1"/>
    <n v="1000000"/>
    <n v="1002754"/>
    <n v="0"/>
    <n v="1000000"/>
    <m/>
    <n v="0"/>
    <e v="#DIV/0!"/>
    <n v="100"/>
    <n v="100"/>
    <n v="0"/>
    <n v="1000"/>
    <n v="1002.754"/>
    <n v="2.7540000000000191"/>
    <n v="0"/>
    <n v="902.75400000000002"/>
    <n v="0.90027464363143905"/>
  </r>
  <r>
    <s v="Bimsa0416_Imaj_Kampanyası_interest_Digitalm_MC"/>
    <x v="0"/>
    <x v="3"/>
    <s v="Q2"/>
    <d v="2016-04-04T00:00:00"/>
    <d v="2016-04-30T00:00:00"/>
    <n v="0"/>
    <x v="0"/>
    <x v="39"/>
    <s v="Bimsa0416_Imaj_Kampanyası_interest_MC"/>
    <s v="Completed"/>
    <s v="Digitalm"/>
    <s v="RON"/>
    <s v="Xaxis Display Plus"/>
    <s v="cpm"/>
    <s v="Selected Sites"/>
    <s v="Ad Bundles"/>
    <n v="0.2"/>
    <n v="1"/>
    <n v="1500000"/>
    <n v="1484961"/>
    <n v="15039"/>
    <n v="1484961"/>
    <n v="516"/>
    <n v="3.4748387331384463E-4"/>
    <n v="1.6841085271317831"/>
    <n v="300"/>
    <n v="296.99220000000003"/>
    <n v="-3.0077999999999747"/>
    <n v="1500"/>
    <n v="869"/>
    <n v="-631"/>
    <n v="0"/>
    <n v="572.00779999999997"/>
    <n v="0.65823682393555805"/>
  </r>
  <r>
    <s v="Bimsa0416_Imaj_Kampanyası_interest_Reklamstore_MC"/>
    <x v="0"/>
    <x v="3"/>
    <s v="Q2"/>
    <d v="2016-04-04T00:00:00"/>
    <d v="2016-04-30T00:00:00"/>
    <n v="0"/>
    <x v="0"/>
    <x v="39"/>
    <s v="Bimsa0416_Imaj_Kampanyası_interest_MC"/>
    <s v="Completed"/>
    <s v="Reklamstore"/>
    <s v="RON"/>
    <s v="Xaxis Display Plus"/>
    <s v="cpm"/>
    <s v="Selected Sites"/>
    <s v="Ad Bundles"/>
    <n v="0.17"/>
    <n v="1"/>
    <n v="1000000"/>
    <n v="1000317"/>
    <n v="0"/>
    <n v="1000000"/>
    <n v="6689"/>
    <n v="6.6868802589579108E-3"/>
    <n v="0.14954656899387053"/>
    <n v="170"/>
    <n v="170"/>
    <n v="0"/>
    <n v="1000"/>
    <n v="1000.317"/>
    <n v="0.31700000000000728"/>
    <n v="0"/>
    <n v="830.31700000000001"/>
    <n v="0.83005387292228361"/>
  </r>
  <r>
    <s v="Bimsa0416_Imaj_Kampanyası_interest_Appnexus_MC"/>
    <x v="0"/>
    <x v="3"/>
    <s v="Q2"/>
    <d v="2016-04-04T00:00:00"/>
    <d v="2016-04-30T00:00:00"/>
    <n v="0"/>
    <x v="0"/>
    <x v="39"/>
    <s v="Bimsa0416_Imaj_Kampanyası_interest_MC"/>
    <s v="Completed"/>
    <s v="Appnexus"/>
    <s v="RON"/>
    <s v="Xaxis Display Plus"/>
    <s v="cpm"/>
    <s v="Selected Sites"/>
    <s v="Ad Bundles"/>
    <m/>
    <n v="1"/>
    <n v="120000"/>
    <n v="26609"/>
    <n v="93391"/>
    <n v="26609"/>
    <n v="7"/>
    <n v="2.6306888646698487E-4"/>
    <n v="3.8012857142857146"/>
    <n v="0"/>
    <n v="27"/>
    <n v="27"/>
    <n v="120"/>
    <n v="26.609000000000002"/>
    <n v="-93.390999999999991"/>
    <n v="0"/>
    <n v="-0.39099999999999824"/>
    <n v="-1.4694276372655801E-2"/>
  </r>
  <r>
    <s v="Bimsa0416_Imaj_Kampanyası_interest_Adhood_MC"/>
    <x v="0"/>
    <x v="3"/>
    <s v="Q2"/>
    <d v="2016-04-04T00:00:00"/>
    <d v="2016-04-30T00:00:00"/>
    <n v="0"/>
    <x v="0"/>
    <x v="39"/>
    <s v="Bimsa0416_Imaj_Kampanyası_interest_MC"/>
    <s v="Completed"/>
    <s v="Adhood"/>
    <s v="RON"/>
    <s v="Xaxis Display Plus"/>
    <s v="cpm"/>
    <s v="Selected Sites"/>
    <s v="Ad Bundles"/>
    <n v="0.15"/>
    <n v="1"/>
    <n v="1000000"/>
    <n v="1101741"/>
    <n v="0"/>
    <n v="1000000"/>
    <m/>
    <n v="0"/>
    <e v="#DIV/0!"/>
    <n v="150"/>
    <n v="150"/>
    <n v="0"/>
    <n v="1000"/>
    <n v="1101.741"/>
    <n v="101.74099999999999"/>
    <n v="0"/>
    <n v="951.74099999999999"/>
    <n v="0.86385184902803835"/>
  </r>
  <r>
    <s v="Vodafone0416_Project_atina_Buyback_LG_interest_Digitalm_MS"/>
    <x v="0"/>
    <x v="3"/>
    <s v="Q2"/>
    <d v="2016-04-04T00:00:00"/>
    <d v="2016-04-15T00:00:00"/>
    <n v="0"/>
    <x v="2"/>
    <x v="14"/>
    <s v="Vodafone0416_Project_atina_Buyback_LG_interest_MS"/>
    <s v="Completed"/>
    <s v="Digitalm"/>
    <s v="RON"/>
    <s v="Xaxis Display Plus"/>
    <s v="cpm"/>
    <s v="Selected Sites"/>
    <s v="Ad Bundles"/>
    <n v="0.2"/>
    <n v="0.8"/>
    <n v="2000000"/>
    <n v="2014763"/>
    <n v="0"/>
    <n v="2000000"/>
    <n v="644"/>
    <n v="3.1964057310959157E-4"/>
    <n v="1.8012422360248448"/>
    <n v="400"/>
    <n v="400"/>
    <n v="0"/>
    <n v="1600"/>
    <n v="1160"/>
    <n v="-440"/>
    <n v="0"/>
    <n v="760"/>
    <n v="0.65517241379310343"/>
  </r>
  <r>
    <s v="Beymen0416_Nisan_Kampanyası_interstitial_Medyanet_MEC"/>
    <x v="0"/>
    <x v="3"/>
    <s v="Q2"/>
    <d v="2016-04-05T00:00:00"/>
    <d v="2016-04-25T00:00:00"/>
    <n v="0"/>
    <x v="1"/>
    <x v="38"/>
    <s v="Beymen0416_Nisan_Kampanyası_interstitial_0416"/>
    <s v="Completed"/>
    <s v="Medyanet"/>
    <s v="RON"/>
    <s v="Xaxis Rich Media"/>
    <s v="cpm"/>
    <s v="Interstitial"/>
    <s v="Interstitial"/>
    <n v="0.5"/>
    <n v="1.75"/>
    <n v="1500000"/>
    <n v="1500048"/>
    <n v="0"/>
    <n v="1500000"/>
    <n v="11355"/>
    <n v="7.5697577677514317E-3"/>
    <n v="0.23117569352708059"/>
    <n v="750"/>
    <n v="750"/>
    <n v="0"/>
    <n v="2625"/>
    <n v="2625"/>
    <n v="0"/>
    <n v="0"/>
    <n v="1875"/>
    <n v="0.7142857142857143"/>
  </r>
  <r>
    <s v="Beymen0416_Nisan_Kampanyası_interest_Medyanet_Mec"/>
    <x v="0"/>
    <x v="3"/>
    <s v="Q2"/>
    <d v="2016-04-05T00:00:00"/>
    <d v="2016-04-25T00:00:00"/>
    <n v="0"/>
    <x v="1"/>
    <x v="38"/>
    <s v="Beymen0416_Nisan_Kampanyası_interest_0416"/>
    <s v="Completed"/>
    <s v="Medyanet"/>
    <s v="RON"/>
    <s v="Xaxis Display Plus"/>
    <s v="cpm"/>
    <s v="Selected Sites"/>
    <s v="Ad Bundles"/>
    <n v="0.1"/>
    <n v="1.75"/>
    <n v="2000000"/>
    <n v="2006366"/>
    <n v="0"/>
    <n v="2000000"/>
    <n v="931"/>
    <n v="4.6402301474406961E-4"/>
    <n v="3.7593984962406015"/>
    <n v="200"/>
    <n v="200"/>
    <n v="0"/>
    <n v="3500"/>
    <n v="3500"/>
    <n v="0"/>
    <n v="0"/>
    <n v="3300"/>
    <n v="0.94285714285714284"/>
  </r>
  <r>
    <s v="Beymen0416_Nisan_Kampanyası_interest_Ligatus_MEC"/>
    <x v="0"/>
    <x v="3"/>
    <s v="Q2"/>
    <d v="2016-04-05T00:00:00"/>
    <d v="2016-04-25T00:00:00"/>
    <n v="0"/>
    <x v="1"/>
    <x v="38"/>
    <s v="Beymen0416_Nisan_Kampanyası_interest_0417"/>
    <s v="Completed"/>
    <s v="Ligatus"/>
    <s v="RON"/>
    <s v="Xaxis Display Plus"/>
    <s v="cpc"/>
    <s v="Selected Sites"/>
    <s v="Ad Bundles"/>
    <n v="0.3"/>
    <n v="1.75"/>
    <n v="3333"/>
    <n v="2703"/>
    <n v="630"/>
    <n v="2703"/>
    <m/>
    <n v="0"/>
    <e v="#DIV/0!"/>
    <n v="0.99990000000000001"/>
    <n v="810"/>
    <n v="809.00009999999997"/>
    <n v="5.8327500000000008"/>
    <n v="4.7302499999999998"/>
    <n v="-1.1025000000000009"/>
    <n v="0"/>
    <n v="-805.26975000000004"/>
    <n v="-170.2383066434121"/>
  </r>
  <r>
    <s v="Beymen0416_Nisan_Kampanyası_interest_Maxad_MEC"/>
    <x v="0"/>
    <x v="3"/>
    <s v="Q2"/>
    <d v="2016-04-05T00:00:00"/>
    <d v="2016-04-25T00:00:00"/>
    <n v="0"/>
    <x v="1"/>
    <x v="38"/>
    <s v="Beymen0416_Nisan_Kampanyası_interest_0418"/>
    <s v="Completed"/>
    <s v="Maxad"/>
    <s v="RON"/>
    <s v="Xaxis Display Plus"/>
    <s v="cpc"/>
    <s v="Selected Sites"/>
    <s v="Ad Bundles"/>
    <n v="0.3"/>
    <n v="1.75"/>
    <n v="1500"/>
    <n v="1502"/>
    <n v="0"/>
    <n v="1500"/>
    <m/>
    <n v="0"/>
    <e v="#DIV/0!"/>
    <n v="0.44999999999999996"/>
    <n v="450"/>
    <n v="449.55"/>
    <n v="2.625"/>
    <n v="2.625"/>
    <n v="0"/>
    <n v="0"/>
    <n v="-447.375"/>
    <n v="-170.42857142857142"/>
  </r>
  <r>
    <s v="Beymen0416_Nisan_Kampanyası_interest_Digitalm_MEC"/>
    <x v="0"/>
    <x v="3"/>
    <s v="Q2"/>
    <d v="2016-04-05T00:00:00"/>
    <d v="2016-04-25T00:00:00"/>
    <n v="0"/>
    <x v="1"/>
    <x v="38"/>
    <s v="Beymen0416_Nisan_Kampanyası_interest_0419"/>
    <s v="Completed"/>
    <s v="Digitalm"/>
    <s v="RON"/>
    <s v="Xaxis Display Plus"/>
    <s v="cpm"/>
    <s v="Selected Sites"/>
    <s v="Ad Bundles"/>
    <n v="0.2"/>
    <n v="1.75"/>
    <n v="2500000"/>
    <n v="2335592"/>
    <n v="164408"/>
    <n v="2335592"/>
    <n v="881"/>
    <n v="3.7720629287992083E-4"/>
    <n v="4.6393711691259929"/>
    <n v="500"/>
    <n v="467.11840000000007"/>
    <n v="-32.881599999999935"/>
    <n v="4375"/>
    <n v="4087.2860000000001"/>
    <n v="-287.71399999999994"/>
    <n v="0"/>
    <n v="3620.1675999999998"/>
    <n v="0.88571428571428568"/>
  </r>
  <r>
    <s v="Beymen0416_Nisan_Kampanyası_interest_Bond_MEC"/>
    <x v="0"/>
    <x v="3"/>
    <s v="Q2"/>
    <d v="2016-04-05T00:00:00"/>
    <d v="2016-04-25T00:00:00"/>
    <n v="0"/>
    <x v="1"/>
    <x v="38"/>
    <s v="Beymen0416_Nisan_Kampanyası_interest_0420"/>
    <s v="Completed"/>
    <s v="Bond Digital"/>
    <s v="RON"/>
    <s v="Xaxis Display Plus"/>
    <s v="cpm"/>
    <s v="Selected Sites"/>
    <s v="Ad Bundles"/>
    <n v="0.5"/>
    <n v="1.75"/>
    <n v="3000000"/>
    <n v="3000162"/>
    <n v="0"/>
    <n v="3000000"/>
    <m/>
    <n v="0"/>
    <e v="#DIV/0!"/>
    <n v="1500"/>
    <n v="1500"/>
    <n v="0"/>
    <n v="5250"/>
    <n v="3779"/>
    <n v="-1471"/>
    <n v="0"/>
    <n v="2279"/>
    <n v="0.60306959513098701"/>
  </r>
  <r>
    <s v="Beymen0416_Nisan_Kampanyası_interest_Clickvol_MEC"/>
    <x v="0"/>
    <x v="3"/>
    <s v="Q2"/>
    <d v="2016-04-05T00:00:00"/>
    <d v="2016-04-25T00:00:00"/>
    <n v="0"/>
    <x v="1"/>
    <x v="38"/>
    <s v="Beymen0416_Nisan_Kampanyası_interest_0421"/>
    <s v="Completed"/>
    <s v="Clickvol"/>
    <s v="RON"/>
    <s v="Xaxis Display Plus"/>
    <s v="cpc"/>
    <s v="Selected Sites"/>
    <s v="Ad Bundles"/>
    <n v="0.5"/>
    <n v="1.75"/>
    <n v="1000"/>
    <n v="882"/>
    <n v="118"/>
    <n v="882"/>
    <m/>
    <n v="0"/>
    <e v="#DIV/0!"/>
    <n v="0.5"/>
    <n v="0.441"/>
    <n v="-5.8999999999999997E-2"/>
    <n v="1.75"/>
    <n v="1.5435000000000001"/>
    <n v="-0.20649999999999991"/>
    <n v="0"/>
    <n v="1.1025"/>
    <n v="0.7142857142857143"/>
  </r>
  <r>
    <s v="IKEA0416_Bahar_Yaz_interstitial_Clickvol_MEC"/>
    <x v="0"/>
    <x v="3"/>
    <s v="Q2"/>
    <d v="2016-04-06T00:00:00"/>
    <d v="2016-04-30T00:00:00"/>
    <n v="0"/>
    <x v="1"/>
    <x v="1"/>
    <s v="IKEA0416_Bahar_Yaz_interstitial_MEC"/>
    <s v="Completed"/>
    <s v="Clickvol"/>
    <s v="RON"/>
    <s v="Xaxis Rich Media"/>
    <s v="cpm"/>
    <s v="Interstitial"/>
    <s v="Interstitial"/>
    <n v="2.5"/>
    <n v="4.25"/>
    <n v="250000"/>
    <n v="7685"/>
    <n v="242315"/>
    <n v="7685"/>
    <m/>
    <n v="0"/>
    <e v="#DIV/0!"/>
    <n v="625"/>
    <n v="19.212499999999999"/>
    <n v="-605.78750000000002"/>
    <n v="1062.5"/>
    <n v="20"/>
    <n v="-1042.5"/>
    <n v="0"/>
    <n v="0.78750000000000142"/>
    <n v="3.937500000000007E-2"/>
  </r>
  <r>
    <s v="IKEA0416_Bahar_Yaz_interstitial_Digitalm_MEC"/>
    <x v="0"/>
    <x v="3"/>
    <s v="Q2"/>
    <d v="2016-04-06T00:00:00"/>
    <d v="2016-04-30T00:00:00"/>
    <n v="0"/>
    <x v="1"/>
    <x v="1"/>
    <s v="IKEA0416_Bahar_Yaz_interstitial_MEC"/>
    <s v="Completed"/>
    <s v="Digitalm"/>
    <s v="RON"/>
    <s v="Xaxis Rich Media"/>
    <s v="cpm"/>
    <s v="Interstitial"/>
    <s v="Interstitial"/>
    <n v="2.5"/>
    <n v="4.25"/>
    <n v="750000"/>
    <n v="1000566"/>
    <n v="0"/>
    <n v="750000"/>
    <n v="17409"/>
    <n v="1.7399152079922764E-2"/>
    <n v="0.25733815842380375"/>
    <n v="1875"/>
    <n v="1875"/>
    <n v="0"/>
    <n v="3187.5"/>
    <n v="4480"/>
    <n v="1292.5"/>
    <n v="0"/>
    <n v="2605"/>
    <n v="0.5814732142857143"/>
  </r>
  <r>
    <s v="IKEA0416_Bahar_Yaz_interstitial_Medyanet_MEC"/>
    <x v="0"/>
    <x v="3"/>
    <s v="Q2"/>
    <d v="2016-04-06T00:00:00"/>
    <d v="2016-04-30T00:00:00"/>
    <n v="0"/>
    <x v="1"/>
    <x v="1"/>
    <s v="IKEA0416_Bahar_Yaz_interstitial_MEC"/>
    <s v="Completed"/>
    <s v="Medyanet"/>
    <s v="RON"/>
    <s v="Xaxis Rich Media"/>
    <s v="cpm"/>
    <s v="Interstitial"/>
    <s v="Interstitial"/>
    <n v="0.5"/>
    <n v="4.25"/>
    <n v="1000000"/>
    <n v="1000119"/>
    <n v="0"/>
    <n v="1000000"/>
    <n v="5684"/>
    <n v="5.6833236844815466E-3"/>
    <n v="0.74771287825475019"/>
    <n v="500"/>
    <n v="995"/>
    <n v="495"/>
    <n v="4250"/>
    <n v="4250"/>
    <n v="0"/>
    <n v="0"/>
    <n v="3255"/>
    <n v="0.76588235294117646"/>
  </r>
  <r>
    <s v="IKEA0416_Bahar_Yaz_interstitial_Acunn_MEC"/>
    <x v="0"/>
    <x v="3"/>
    <s v="Q2"/>
    <d v="2016-04-06T00:00:00"/>
    <d v="2016-04-30T00:00:00"/>
    <n v="0"/>
    <x v="1"/>
    <x v="1"/>
    <s v="IKEA0416_Bahar_Yaz_interstitial_MEC"/>
    <s v="Completed"/>
    <s v="Acunn"/>
    <s v="RON"/>
    <s v="Xaxis Rich Media"/>
    <s v="cpm"/>
    <s v="Interstitial"/>
    <s v="Interstitial"/>
    <n v="1.5"/>
    <n v="4.25"/>
    <n v="1000000"/>
    <n v="1051478"/>
    <n v="0"/>
    <n v="1000000"/>
    <n v="10519"/>
    <n v="1.0004013398283178E-2"/>
    <n v="0.40403080140697784"/>
    <n v="1500"/>
    <n v="1500"/>
    <n v="0"/>
    <n v="4250"/>
    <n v="4250"/>
    <n v="0"/>
    <n v="0"/>
    <n v="2750"/>
    <n v="0.6470588235294118"/>
  </r>
  <r>
    <s v="Avon0416_Nutra_LAL_Bond_MX"/>
    <x v="0"/>
    <x v="3"/>
    <s v="Q2"/>
    <d v="2016-04-06T00:00:00"/>
    <d v="2016-04-14T00:00:00"/>
    <n v="0"/>
    <x v="3"/>
    <x v="34"/>
    <s v="Avon0416_Nutra_LAL_MX"/>
    <s v="Completed"/>
    <s v="Bond Digital"/>
    <s v="RON"/>
    <s v="Xaxis Lookalike"/>
    <s v="cpm"/>
    <s v="Selected Sites"/>
    <s v="Ad Bundles"/>
    <n v="0.5"/>
    <n v="1.4"/>
    <n v="200000"/>
    <n v="200174"/>
    <n v="0"/>
    <n v="200000"/>
    <m/>
    <n v="0"/>
    <e v="#DIV/0!"/>
    <n v="100"/>
    <n v="100"/>
    <n v="0"/>
    <n v="280"/>
    <n v="280.24359999999996"/>
    <n v="0.24359999999995807"/>
    <n v="0"/>
    <n v="180.24359999999996"/>
    <n v="0.64316758705640376"/>
  </r>
  <r>
    <s v="Avon0416_Nutra_LAL_Digitalm_MX"/>
    <x v="0"/>
    <x v="3"/>
    <s v="Q2"/>
    <d v="2016-04-06T00:00:00"/>
    <d v="2016-04-14T00:00:00"/>
    <n v="0"/>
    <x v="3"/>
    <x v="34"/>
    <s v="Avon0416_Nutra_LAL_MX"/>
    <s v="Completed"/>
    <s v="Digitalm"/>
    <s v="RON"/>
    <s v="Xaxis Lookalike"/>
    <s v="cpm"/>
    <s v="Selected Sites"/>
    <s v="Ad Bundles"/>
    <n v="0.2"/>
    <n v="1.4"/>
    <n v="1400000"/>
    <n v="1369387"/>
    <n v="30613"/>
    <n v="1369387"/>
    <m/>
    <n v="0"/>
    <e v="#DIV/0!"/>
    <n v="280"/>
    <n v="273.87740000000002"/>
    <n v="-6.1225999999999772"/>
    <n v="1959.9999999999998"/>
    <n v="1711"/>
    <n v="-248.99999999999977"/>
    <n v="0"/>
    <n v="1437.1225999999999"/>
    <n v="0.83993138515488019"/>
  </r>
  <r>
    <s v="Izocam0416_Lansman_interstitial_Acunn_MS"/>
    <x v="0"/>
    <x v="3"/>
    <s v="Q2"/>
    <d v="2016-04-06T00:00:00"/>
    <d v="2016-04-30T00:00:00"/>
    <n v="0"/>
    <x v="2"/>
    <x v="47"/>
    <s v="Izocam0416_Lansman_interstitial_MS"/>
    <s v="Completed"/>
    <s v="Acunn"/>
    <s v="RON"/>
    <s v="Xaxis Rich Media"/>
    <s v="cpm"/>
    <s v="Interstitial"/>
    <s v="Interstitial"/>
    <n v="1.5"/>
    <n v="4.25"/>
    <n v="500000"/>
    <n v="501208"/>
    <n v="0"/>
    <n v="500000"/>
    <n v="5549"/>
    <n v="1.1071251855517071E-2"/>
    <n v="0.38295188322220219"/>
    <n v="750"/>
    <n v="750"/>
    <n v="0"/>
    <n v="2125"/>
    <n v="2125"/>
    <n v="0"/>
    <n v="0"/>
    <n v="1375"/>
    <n v="0.6470588235294118"/>
  </r>
  <r>
    <s v="Izocam0416_Lansman_interstitial_Medyanet_MS"/>
    <x v="0"/>
    <x v="3"/>
    <s v="Q2"/>
    <d v="2016-04-06T00:00:00"/>
    <d v="2016-04-30T00:00:00"/>
    <n v="0"/>
    <x v="2"/>
    <x v="47"/>
    <s v="Izocam0416_Lansman_interstitial_MS"/>
    <s v="Completed"/>
    <s v="Medyanet"/>
    <s v="RON"/>
    <s v="Xaxis Rich Media"/>
    <s v="cpm"/>
    <s v="Interstitial"/>
    <s v="Interstitial"/>
    <n v="0.5"/>
    <n v="4.25"/>
    <n v="1500000"/>
    <n v="1501658"/>
    <n v="0"/>
    <n v="1500000"/>
    <n v="12747"/>
    <n v="8.4886172484014335E-3"/>
    <n v="0.50011767474699931"/>
    <n v="750"/>
    <n v="750"/>
    <n v="0"/>
    <n v="6375"/>
    <n v="6375"/>
    <n v="0"/>
    <n v="0"/>
    <n v="5625"/>
    <n v="0.88235294117647056"/>
  </r>
  <r>
    <s v="Izocam0416_Lansman_interstitial_Digitalm_MS"/>
    <x v="0"/>
    <x v="3"/>
    <s v="Q2"/>
    <d v="2016-04-06T00:00:00"/>
    <d v="2016-04-30T00:00:00"/>
    <n v="0"/>
    <x v="2"/>
    <x v="47"/>
    <s v="Izocam0416_Lansman_interstitial_MS"/>
    <s v="Completed"/>
    <s v="Digitalm"/>
    <s v="RON"/>
    <s v="Xaxis Rich Media"/>
    <s v="cpm"/>
    <s v="Interstitial"/>
    <s v="Interstitial"/>
    <n v="2.5"/>
    <n v="4.25"/>
    <n v="500000"/>
    <n v="500132"/>
    <n v="0"/>
    <n v="500000"/>
    <n v="8809"/>
    <n v="1.7613350075580046E-2"/>
    <n v="0.2412305596548984"/>
    <n v="1250"/>
    <n v="1250"/>
    <n v="0"/>
    <n v="2125"/>
    <n v="2125"/>
    <n v="0"/>
    <n v="0"/>
    <n v="875"/>
    <n v="0.41176470588235292"/>
  </r>
  <r>
    <s v="Izocam0416_Lansman_interstitial_Bond_MS"/>
    <x v="0"/>
    <x v="3"/>
    <s v="Q2"/>
    <d v="2016-04-06T00:00:00"/>
    <d v="2016-04-30T00:00:00"/>
    <n v="0"/>
    <x v="2"/>
    <x v="47"/>
    <s v="Izocam0416_Lansman_interstitial_MS"/>
    <s v="Completed"/>
    <s v="Bond Digital"/>
    <s v="RON"/>
    <s v="Xaxis Rich Media"/>
    <s v="cpm"/>
    <s v="Interstitial"/>
    <s v="Interstitial"/>
    <n v="2.5"/>
    <n v="4.25"/>
    <n v="500000"/>
    <n v="500040"/>
    <n v="0"/>
    <n v="500000"/>
    <m/>
    <n v="0"/>
    <e v="#DIV/0!"/>
    <n v="1250"/>
    <n v="1250"/>
    <n v="0"/>
    <n v="2125"/>
    <n v="2125"/>
    <n v="0"/>
    <n v="0"/>
    <n v="875"/>
    <n v="0.41176470588235292"/>
  </r>
  <r>
    <s v="Izocam0416_Lansman_preroll_Bond_MS"/>
    <x v="0"/>
    <x v="3"/>
    <s v="Q2"/>
    <d v="2016-04-06T00:00:00"/>
    <d v="2016-04-30T00:00:00"/>
    <n v="0"/>
    <x v="2"/>
    <x v="47"/>
    <s v="Izocam0416_Lansman_preroll_MS"/>
    <s v="Completed"/>
    <s v="Bond Digital"/>
    <s v="RON"/>
    <s v="Xaxis Tv"/>
    <s v="cpv"/>
    <s v="Pre/Mid/Post Rolls RON"/>
    <s v="Online Video"/>
    <n v="1.4999999999999999E-2"/>
    <n v="0.04"/>
    <n v="75000"/>
    <n v="74647"/>
    <n v="353"/>
    <n v="74647"/>
    <m/>
    <n v="0"/>
    <e v="#DIV/0!"/>
    <n v="1125"/>
    <n v="1119.7049999999999"/>
    <n v="-5.2950000000000728"/>
    <n v="3000"/>
    <n v="3503"/>
    <n v="503"/>
    <n v="0"/>
    <n v="2383.2950000000001"/>
    <n v="0.68035826434484725"/>
  </r>
  <r>
    <s v="Izocam0416_Lansman_preroll_Digitalmarcom_MS"/>
    <x v="0"/>
    <x v="3"/>
    <s v="Q2"/>
    <d v="2016-04-06T00:00:00"/>
    <d v="2016-04-30T00:00:00"/>
    <n v="0"/>
    <x v="2"/>
    <x v="47"/>
    <s v="Izocam0416_Lansman_preroll_MS"/>
    <s v="Completed"/>
    <s v="Digitalmarcom"/>
    <s v="RON"/>
    <s v="Xaxis Tv"/>
    <s v="cpv"/>
    <s v="Pre/Mid/Post Rolls RON"/>
    <s v="Online Video"/>
    <n v="0.02"/>
    <n v="0.04"/>
    <n v="100000"/>
    <n v="111910"/>
    <n v="0"/>
    <n v="100000"/>
    <n v="6316"/>
    <n v="5.6438209275310521E-2"/>
    <n v="0.6333122229259025"/>
    <n v="2000"/>
    <n v="2000"/>
    <n v="0"/>
    <n v="4000"/>
    <n v="4000"/>
    <n v="0"/>
    <n v="0"/>
    <n v="2000"/>
    <n v="0.5"/>
  </r>
  <r>
    <s v="Izocam0416_Lansman_preroll_Nokta_MS"/>
    <x v="0"/>
    <x v="3"/>
    <s v="Q2"/>
    <d v="2016-04-06T00:00:00"/>
    <d v="2016-04-30T00:00:00"/>
    <n v="0"/>
    <x v="2"/>
    <x v="47"/>
    <s v="Izocam0416_Lansman_preroll_MS"/>
    <s v="Completed"/>
    <s v="Nokta"/>
    <s v="RON"/>
    <s v="Xaxis Tv"/>
    <s v="cpv"/>
    <s v="Pre/Mid/Post Rolls RON"/>
    <s v="Online Video"/>
    <n v="1.2E-2"/>
    <n v="0.04"/>
    <n v="100000"/>
    <n v="100436"/>
    <n v="0"/>
    <n v="100000"/>
    <n v="3381"/>
    <n v="3.3663228324505155E-2"/>
    <n v="1.1830819284235434"/>
    <n v="1200"/>
    <n v="1200"/>
    <n v="0"/>
    <n v="4000"/>
    <n v="4000"/>
    <n v="0"/>
    <n v="0"/>
    <n v="2800"/>
    <n v="0.7"/>
  </r>
  <r>
    <s v="Izocam0416_Lansman_preroll_Acunn_MS"/>
    <x v="0"/>
    <x v="3"/>
    <s v="Q2"/>
    <d v="2016-04-06T00:00:00"/>
    <d v="2016-04-30T00:00:00"/>
    <n v="0"/>
    <x v="2"/>
    <x v="47"/>
    <s v="Izocam0416_Lansman_preroll_MS"/>
    <s v="Completed"/>
    <s v="Acunn"/>
    <s v="RON"/>
    <s v="Xaxis Tv"/>
    <s v="cpv"/>
    <s v="Pre/Mid/Post Rolls RON"/>
    <s v="Online Video"/>
    <n v="0.01"/>
    <n v="0.04"/>
    <n v="100000"/>
    <n v="100584"/>
    <n v="0"/>
    <n v="100000"/>
    <n v="6044"/>
    <n v="6.0089079774119147E-2"/>
    <n v="0.66181336863004636"/>
    <n v="1000"/>
    <n v="1000"/>
    <n v="0"/>
    <n v="4000"/>
    <n v="4000"/>
    <n v="0"/>
    <n v="0"/>
    <n v="3000"/>
    <n v="0.75"/>
  </r>
  <r>
    <s v="Izocam0416_Lansman_Seeding_Clipkit_MS"/>
    <x v="0"/>
    <x v="3"/>
    <s v="Q2"/>
    <d v="2016-04-06T00:00:00"/>
    <d v="2016-04-30T00:00:00"/>
    <n v="0"/>
    <x v="2"/>
    <x v="47"/>
    <s v="Izocam0416_Lansman_Seeding_MS"/>
    <s v="Completed"/>
    <s v="Clipkit"/>
    <s v="RON"/>
    <s v="Xaxis Seeding"/>
    <s v="cpc"/>
    <s v="Pre/Mid/Post Rolls RON"/>
    <s v="Online Video"/>
    <n v="0.4"/>
    <n v="0.6"/>
    <n v="50000"/>
    <n v="57125"/>
    <n v="0"/>
    <n v="50000"/>
    <m/>
    <n v="0"/>
    <e v="#DIV/0!"/>
    <n v="20"/>
    <n v="20000"/>
    <n v="19980"/>
    <n v="30"/>
    <n v="30000"/>
    <n v="29970"/>
    <n v="0"/>
    <n v="10000"/>
    <n v="0.33333333333333331"/>
  </r>
  <r>
    <s v="Zorlu0416_Slavas_Snow_Show_interstitial_Medyanet_MC"/>
    <x v="0"/>
    <x v="3"/>
    <s v="Q2"/>
    <d v="2016-04-06T00:00:00"/>
    <d v="2016-04-19T00:00:00"/>
    <n v="0"/>
    <x v="0"/>
    <x v="37"/>
    <s v="Zorlu0416_Slavas_Snow_Show_interstitial_MC"/>
    <s v="Completed"/>
    <s v="Medyanet"/>
    <s v="RON"/>
    <s v="Xaxis Rich Media"/>
    <s v="cpm"/>
    <s v="Interstitial"/>
    <s v="Interstitial"/>
    <n v="0.5"/>
    <n v="4.25"/>
    <n v="500000"/>
    <n v="500341"/>
    <n v="0"/>
    <n v="500000"/>
    <n v="2823"/>
    <n v="5.6421520523003308E-3"/>
    <n v="0.71289408430747436"/>
    <n v="250"/>
    <n v="250"/>
    <n v="0"/>
    <n v="2125"/>
    <n v="2012.5"/>
    <n v="-112.5"/>
    <n v="0"/>
    <n v="1762.5"/>
    <n v="0.87577639751552794"/>
  </r>
  <r>
    <s v="Zorlu0416_Slavas_Snow_Show_interstitial_Acunn_MC"/>
    <x v="0"/>
    <x v="3"/>
    <s v="Q2"/>
    <d v="2016-04-06T00:00:00"/>
    <d v="2016-04-19T00:00:00"/>
    <n v="0"/>
    <x v="0"/>
    <x v="37"/>
    <s v="Zorlu0416_Slavas_Snow_Show_interstitial_MC"/>
    <s v="Completed"/>
    <s v="Acunn"/>
    <s v="RON"/>
    <s v="Xaxis Rich Media"/>
    <s v="cpm"/>
    <s v="Interstitial"/>
    <s v="Interstitial"/>
    <n v="1.5"/>
    <n v="4.25"/>
    <n v="350000"/>
    <n v="350831"/>
    <n v="0"/>
    <n v="350000"/>
    <n v="3795"/>
    <n v="1.0817174080967759E-2"/>
    <n v="0.3919631093544137"/>
    <n v="525"/>
    <n v="525"/>
    <n v="0"/>
    <n v="1487.5"/>
    <n v="1487.5"/>
    <n v="0"/>
    <n v="0"/>
    <n v="962.5"/>
    <n v="0.6470588235294118"/>
  </r>
  <r>
    <s v="Gratis0416_3Milyonuncu_Kart_Preroll_Bond_MS"/>
    <x v="0"/>
    <x v="3"/>
    <s v="Q2"/>
    <d v="2016-04-08T00:00:00"/>
    <d v="2016-04-09T00:00:00"/>
    <n v="0"/>
    <x v="2"/>
    <x v="42"/>
    <s v="Gratis0416_3Milyonuncu_Kart_Preroll_MS"/>
    <s v="Completed"/>
    <s v="Bond Digital"/>
    <s v="RON"/>
    <s v="Xaxis Tv"/>
    <s v="cpv"/>
    <s v="Pre/Mid/Post Rolls RON"/>
    <s v="Online Video"/>
    <n v="1.4999999999999999E-2"/>
    <n v="3.3000000000000002E-2"/>
    <n v="100000"/>
    <n v="102444"/>
    <n v="0"/>
    <n v="100000"/>
    <m/>
    <n v="0"/>
    <e v="#DIV/0!"/>
    <n v="1500"/>
    <n v="1500"/>
    <n v="0"/>
    <n v="3300"/>
    <n v="2921"/>
    <n v="-379"/>
    <n v="0"/>
    <n v="1421"/>
    <n v="0.48647723382403285"/>
  </r>
  <r>
    <s v="Gratis0416_3Milyonuncu_Kart_Preroll_Clickvol_MS"/>
    <x v="0"/>
    <x v="3"/>
    <s v="Q2"/>
    <d v="2016-04-08T00:00:00"/>
    <d v="2016-04-09T00:00:00"/>
    <n v="0"/>
    <x v="2"/>
    <x v="42"/>
    <s v="Gratis0416_3Milyonuncu_Kart_Preroll_MS"/>
    <s v="Completed"/>
    <s v="Clickvol"/>
    <s v="RON"/>
    <s v="Xaxis Tv"/>
    <s v="cpv"/>
    <s v="Pre/Mid/Post Rolls RON"/>
    <s v="Online Video"/>
    <n v="1.4999999999999999E-2"/>
    <n v="3.3000000000000002E-2"/>
    <n v="10000"/>
    <n v="145"/>
    <n v="9855"/>
    <n v="145"/>
    <n v="12"/>
    <n v="8.2758620689655171E-2"/>
    <n v="0.39874999999999999"/>
    <n v="150"/>
    <n v="2.1749999999999998"/>
    <n v="-147.82499999999999"/>
    <n v="330"/>
    <n v="4.7850000000000001"/>
    <n v="-325.21499999999997"/>
    <n v="0"/>
    <n v="2.6100000000000003"/>
    <n v="0.54545454545454553"/>
  </r>
  <r>
    <s v="Gratis0416_3Milyonuncu_Kart_Preroll_Midyo_MS"/>
    <x v="0"/>
    <x v="3"/>
    <s v="Q2"/>
    <d v="2016-04-08T00:00:00"/>
    <d v="2016-04-09T00:00:00"/>
    <n v="0"/>
    <x v="2"/>
    <x v="42"/>
    <s v="Gratis0416_3Milyonuncu_Kart_Preroll_MS"/>
    <s v="Completed"/>
    <s v="Midyo"/>
    <s v="RON"/>
    <s v="Xaxis Tv"/>
    <s v="cpv"/>
    <s v="Pre/Mid/Post Rolls RON"/>
    <s v="Online Video"/>
    <n v="5.0000000000000001E-3"/>
    <n v="3.3000000000000002E-2"/>
    <n v="60000"/>
    <n v="61353"/>
    <n v="0"/>
    <n v="60000"/>
    <n v="3496"/>
    <n v="5.6981728684823887E-2"/>
    <n v="0.57913300915331811"/>
    <n v="300"/>
    <n v="300"/>
    <n v="0"/>
    <n v="1980"/>
    <n v="2024.6490000000001"/>
    <n v="44.649000000000115"/>
    <n v="0"/>
    <n v="1724.6490000000001"/>
    <n v="0.85182616838770575"/>
  </r>
  <r>
    <s v="Gratis0416_3Milyonuncu_Kart_interest_Digitalm_MS"/>
    <x v="0"/>
    <x v="3"/>
    <s v="Q2"/>
    <d v="2016-04-08T00:00:00"/>
    <d v="2016-04-09T00:00:00"/>
    <n v="0"/>
    <x v="2"/>
    <x v="42"/>
    <s v="Gratis0416_3Milyonuncu_Kart_interest_MS"/>
    <s v="Completed"/>
    <s v="Digitalm"/>
    <s v="RON"/>
    <s v="Xaxis Display Plus"/>
    <s v="cpm"/>
    <s v="Selected Sites"/>
    <s v="Ad Bundles"/>
    <n v="0.2"/>
    <n v="1"/>
    <n v="600000"/>
    <n v="601608"/>
    <n v="0"/>
    <n v="600000"/>
    <n v="97"/>
    <n v="1.6123455805108975E-4"/>
    <n v="5.1546391752577323"/>
    <n v="120"/>
    <n v="120"/>
    <n v="0"/>
    <n v="600"/>
    <n v="500"/>
    <n v="-100"/>
    <n v="0"/>
    <n v="380"/>
    <n v="0.76"/>
  </r>
  <r>
    <s v="Gratis0416_3Milyonuncu_Kart_interest_Bond_MS"/>
    <x v="0"/>
    <x v="3"/>
    <s v="Q2"/>
    <d v="2016-04-08T00:00:00"/>
    <d v="2016-04-09T00:00:00"/>
    <n v="0"/>
    <x v="2"/>
    <x v="42"/>
    <s v="Gratis0416_3Milyonuncu_Kart_interest_MS"/>
    <s v="Completed"/>
    <s v="Bond Digital"/>
    <s v="RON"/>
    <s v="Xaxis Display Plus"/>
    <s v="cpm"/>
    <s v="Selected Sites"/>
    <s v="Ad Bundles"/>
    <n v="0.5"/>
    <n v="1"/>
    <n v="500000"/>
    <n v="500110"/>
    <n v="0"/>
    <n v="500000"/>
    <m/>
    <n v="0"/>
    <e v="#DIV/0!"/>
    <n v="250"/>
    <n v="250"/>
    <n v="0"/>
    <n v="500"/>
    <n v="500"/>
    <n v="0"/>
    <n v="0"/>
    <n v="250"/>
    <n v="0.5"/>
  </r>
  <r>
    <s v="Nike0416_Women_Race_interest_Bond_MS"/>
    <x v="0"/>
    <x v="3"/>
    <s v="Q2"/>
    <d v="2016-04-08T00:00:00"/>
    <d v="2016-04-28T00:00:00"/>
    <n v="0"/>
    <x v="2"/>
    <x v="28"/>
    <s v="Nike0416_Women_Race_interest_MS"/>
    <s v="Completed"/>
    <s v="Bond Digital"/>
    <s v="RON"/>
    <s v="Xaxis Display Plus"/>
    <s v="cpm"/>
    <s v="Selected Sites"/>
    <s v="Ad Bundles"/>
    <n v="0.5"/>
    <n v="0"/>
    <n v="1000000"/>
    <n v="735205"/>
    <n v="264795"/>
    <n v="735205"/>
    <m/>
    <n v="0"/>
    <e v="#DIV/0!"/>
    <n v="500"/>
    <n v="367.60250000000002"/>
    <n v="-132.39749999999998"/>
    <n v="0"/>
    <n v="0"/>
    <n v="0"/>
    <n v="0"/>
    <n v="-367.60250000000002"/>
    <e v="#DIV/0!"/>
  </r>
  <r>
    <s v="Nike0416_Women_Race_interstitial_Acunn_MS"/>
    <x v="0"/>
    <x v="3"/>
    <s v="Q2"/>
    <d v="2016-04-08T00:00:00"/>
    <d v="2016-04-28T00:00:00"/>
    <n v="0"/>
    <x v="2"/>
    <x v="28"/>
    <s v="Nike0416_Women_Race_interstitial_MS"/>
    <s v="Completed"/>
    <s v="Acunn"/>
    <s v="RON"/>
    <s v="Xaxis Display Plus"/>
    <s v="cpm"/>
    <s v="Interstitial"/>
    <s v="Interstitial"/>
    <n v="1.5"/>
    <n v="0"/>
    <n v="1000000"/>
    <n v="1001317"/>
    <n v="0"/>
    <n v="1000000"/>
    <n v="9755"/>
    <n v="9.7421695626859432E-3"/>
    <n v="0"/>
    <n v="1500"/>
    <n v="1500"/>
    <n v="0"/>
    <n v="0"/>
    <n v="0"/>
    <n v="0"/>
    <n v="0"/>
    <n v="-1500"/>
    <e v="#DIV/0!"/>
  </r>
  <r>
    <s v="Lassa0416_Satis_Kampanyası_interstitial_Medyanet_MC"/>
    <x v="0"/>
    <x v="3"/>
    <s v="Q2"/>
    <d v="2016-04-08T00:00:00"/>
    <d v="2016-04-30T00:00:00"/>
    <n v="0"/>
    <x v="0"/>
    <x v="18"/>
    <s v="Lassa0416_Satis_Kampanyası_interstitial_MC"/>
    <s v="Completed"/>
    <s v="Medyanet"/>
    <s v="RON"/>
    <s v="Xaxis Rich Media"/>
    <s v="cpm"/>
    <s v="Interstitial"/>
    <s v="Interstitial"/>
    <n v="0.5"/>
    <n v="4.25"/>
    <n v="750000"/>
    <n v="752269"/>
    <n v="0"/>
    <n v="750000"/>
    <n v="9878"/>
    <n v="1.3130941192578719E-2"/>
    <n v="0.32425592225146793"/>
    <n v="375"/>
    <n v="375"/>
    <n v="0"/>
    <n v="3187.5"/>
    <n v="3203"/>
    <n v="15.5"/>
    <n v="0"/>
    <n v="2828"/>
    <n v="0.88292226038089294"/>
  </r>
  <r>
    <s v="Lassa0416_Satis_Kampanyası_interstitial_Acunn_MC"/>
    <x v="0"/>
    <x v="3"/>
    <s v="Q2"/>
    <d v="2016-04-08T00:00:00"/>
    <d v="2016-04-30T00:00:00"/>
    <n v="0"/>
    <x v="0"/>
    <x v="18"/>
    <s v="Lassa0416_Satis_Kampanyası_interstitial_MC"/>
    <s v="Completed"/>
    <s v="Acunn"/>
    <s v="RON"/>
    <s v="Xaxis Rich Media"/>
    <s v="cpm"/>
    <s v="Interstitial"/>
    <s v="Interstitial"/>
    <n v="1.5"/>
    <n v="4.25"/>
    <n v="500000"/>
    <n v="501105"/>
    <n v="0"/>
    <n v="500000"/>
    <n v="5685"/>
    <n v="1.1344927709761428E-2"/>
    <n v="0.37379067722075637"/>
    <n v="750"/>
    <n v="750"/>
    <n v="0"/>
    <n v="2125"/>
    <n v="2125"/>
    <n v="0"/>
    <n v="0"/>
    <n v="1375"/>
    <n v="0.6470588235294118"/>
  </r>
  <r>
    <s v="Lassa0416_Satis_Kampanyası_interstitial_Digitalm_MC"/>
    <x v="0"/>
    <x v="3"/>
    <s v="Q2"/>
    <d v="2016-04-08T00:00:00"/>
    <d v="2016-04-30T00:00:00"/>
    <n v="0"/>
    <x v="0"/>
    <x v="18"/>
    <s v="Lassa0416_Satis_Kampanyası_interstitial_MC"/>
    <s v="Completed"/>
    <s v="Digitalm"/>
    <s v="RON"/>
    <s v="Xaxis Rich Media"/>
    <s v="cpm"/>
    <s v="Interstitial"/>
    <s v="Interstitial"/>
    <n v="2.5"/>
    <n v="4.25"/>
    <n v="500000"/>
    <n v="500303"/>
    <n v="0"/>
    <n v="500000"/>
    <n v="8673"/>
    <n v="1.7335494690217727E-2"/>
    <n v="0.24501325954110459"/>
    <n v="1250"/>
    <n v="1250"/>
    <n v="0"/>
    <n v="2125"/>
    <n v="2125"/>
    <n v="0"/>
    <n v="0"/>
    <n v="875"/>
    <n v="0.41176470588235292"/>
  </r>
  <r>
    <s v="Lassa0416_Satis_Kampanyası_SYNC_Clipkit_MC"/>
    <x v="0"/>
    <x v="3"/>
    <s v="Q2"/>
    <d v="2016-04-08T00:00:00"/>
    <d v="2016-04-30T00:00:00"/>
    <n v="0"/>
    <x v="0"/>
    <x v="18"/>
    <s v="Lassa0416_Satis_Kampanyası_SYNC_MC"/>
    <s v="Completed"/>
    <s v="Clipkit"/>
    <s v="RON"/>
    <s v="Xaxis SYNC"/>
    <s v="cpv"/>
    <s v="Pre/Mid/Post Rolls RON"/>
    <s v="Online Video"/>
    <n v="3.6999999999999998E-2"/>
    <n v="0.06"/>
    <n v="200000"/>
    <n v="200157"/>
    <n v="0"/>
    <n v="200000"/>
    <n v="6154"/>
    <n v="3.0745864496370349E-2"/>
    <n v="1.9514137146571335"/>
    <n v="7400"/>
    <n v="7400"/>
    <n v="0"/>
    <n v="12000"/>
    <n v="12009"/>
    <n v="9"/>
    <n v="0"/>
    <n v="4609"/>
    <n v="0.38379548671829461"/>
  </r>
  <r>
    <s v="Lassa0416_Satis_Kampanyası_interest_Digitalm_MC"/>
    <x v="0"/>
    <x v="3"/>
    <s v="Q2"/>
    <d v="2016-04-08T00:00:00"/>
    <d v="2016-04-30T00:00:00"/>
    <n v="0"/>
    <x v="0"/>
    <x v="18"/>
    <s v="Lassa0416_Satis_Kampanyası_interest_MC"/>
    <s v="Completed"/>
    <s v="Digitalm"/>
    <s v="RON"/>
    <s v="Xaxis Display Plus"/>
    <s v="cpm"/>
    <s v="Selected Sites"/>
    <s v="Ad Bundles"/>
    <n v="0.2"/>
    <n v="1.3"/>
    <n v="2000000"/>
    <n v="426082"/>
    <n v="1573918"/>
    <n v="426082"/>
    <n v="24"/>
    <n v="5.6327185846855772E-5"/>
    <n v="23.079441666666668"/>
    <n v="400"/>
    <n v="85.216400000000007"/>
    <n v="-314.78359999999998"/>
    <n v="2600"/>
    <n v="553.90660000000003"/>
    <n v="-2046.0934"/>
    <n v="0"/>
    <n v="468.6902"/>
    <n v="0.84615384615384615"/>
  </r>
  <r>
    <s v="Lassa0416_Satis_Kampanyası_interest_Bond_MC"/>
    <x v="0"/>
    <x v="3"/>
    <s v="Q2"/>
    <d v="2016-04-08T00:00:00"/>
    <d v="2016-04-30T00:00:00"/>
    <n v="0"/>
    <x v="0"/>
    <x v="18"/>
    <s v="Lassa0416_Satis_Kampanyası_interest_MC"/>
    <s v="Completed"/>
    <s v="Bond Digital"/>
    <s v="RON"/>
    <s v="Xaxis Display Plus"/>
    <s v="cpm"/>
    <s v="Selected Sites"/>
    <s v="Ad Bundles"/>
    <n v="0.5"/>
    <n v="1.3"/>
    <n v="1000000"/>
    <n v="311289"/>
    <n v="688711"/>
    <n v="311289"/>
    <m/>
    <n v="0"/>
    <e v="#DIV/0!"/>
    <n v="500"/>
    <n v="155.64449999999999"/>
    <n v="-344.35550000000001"/>
    <n v="1300"/>
    <n v="404.67570000000001"/>
    <n v="-895.32429999999999"/>
    <n v="0"/>
    <n v="249.03120000000001"/>
    <n v="0.61538461538461542"/>
  </r>
  <r>
    <s v="Lassa0416_Satis_Kampanyası_Hürriyetemlak_Digitalm_MC"/>
    <x v="0"/>
    <x v="3"/>
    <s v="Q2"/>
    <d v="2016-04-08T00:00:00"/>
    <d v="2016-04-30T00:00:00"/>
    <n v="0"/>
    <x v="0"/>
    <x v="18"/>
    <s v="Lassa0416_Satis_Kampanyası_interest_MC"/>
    <s v="Completed"/>
    <s v="Hurriyetemlak"/>
    <s v="RON"/>
    <s v="Xaxis Display Plus"/>
    <s v="cpm"/>
    <s v="Selected Sites"/>
    <s v="Ad Bundles"/>
    <n v="0.15"/>
    <n v="1.3"/>
    <n v="500000"/>
    <n v="509974"/>
    <n v="0"/>
    <n v="500000"/>
    <m/>
    <n v="0"/>
    <e v="#DIV/0!"/>
    <n v="75"/>
    <n v="75"/>
    <n v="0"/>
    <n v="650"/>
    <n v="662.96620000000007"/>
    <n v="12.966200000000072"/>
    <n v="0"/>
    <n v="587.96620000000007"/>
    <n v="0.88687206074759162"/>
  </r>
  <r>
    <s v="Lassa0416_Satis_Kampanyası_Medyanet_Digitalm_MC"/>
    <x v="0"/>
    <x v="3"/>
    <s v="Q2"/>
    <d v="2016-04-08T00:00:00"/>
    <d v="2016-04-30T00:00:00"/>
    <n v="0"/>
    <x v="0"/>
    <x v="18"/>
    <s v="Lassa0416_Satis_Kampanyası_interest_MC"/>
    <s v="Completed"/>
    <s v="Medyanet"/>
    <s v="RON"/>
    <s v="Xaxis Display Plus"/>
    <s v="cpm"/>
    <s v="Selected Sites"/>
    <s v="Ad Bundles"/>
    <n v="0.1"/>
    <n v="1.3"/>
    <n v="700000"/>
    <n v="701831"/>
    <n v="0"/>
    <n v="700000"/>
    <m/>
    <n v="0"/>
    <e v="#DIV/0!"/>
    <n v="70"/>
    <n v="70"/>
    <n v="0"/>
    <n v="910"/>
    <n v="912.38030000000003"/>
    <n v="2.3803000000000338"/>
    <n v="0"/>
    <n v="842.38030000000003"/>
    <n v="0.92327760693649352"/>
  </r>
  <r>
    <s v="Akbank0416_Fintech_interest_Digitalm_MC"/>
    <x v="0"/>
    <x v="3"/>
    <s v="Q2"/>
    <d v="2016-04-08T00:00:00"/>
    <d v="2016-04-30T00:00:00"/>
    <n v="0"/>
    <x v="0"/>
    <x v="9"/>
    <s v="Akbank0416_Fintech_interest_MC"/>
    <s v="Completed"/>
    <s v="Digitalm"/>
    <s v="RON"/>
    <s v="Xaxis Display Plus"/>
    <s v="cpm"/>
    <s v="Selected Sites"/>
    <s v="Ad Bundles"/>
    <n v="0.2"/>
    <n v="1"/>
    <n v="2000000"/>
    <n v="1995250"/>
    <n v="4750"/>
    <n v="1995250"/>
    <m/>
    <n v="0"/>
    <e v="#DIV/0!"/>
    <n v="400"/>
    <n v="399.05"/>
    <n v="-0.94999999999998863"/>
    <n v="2000"/>
    <n v="1995.25"/>
    <n v="-4.75"/>
    <n v="0"/>
    <n v="1596.2"/>
    <n v="0.8"/>
  </r>
  <r>
    <s v="Akbank0416_Fintech_interest_Medyanet_MC"/>
    <x v="0"/>
    <x v="3"/>
    <s v="Q2"/>
    <d v="2016-04-08T00:00:00"/>
    <d v="2016-04-30T00:00:00"/>
    <n v="0"/>
    <x v="0"/>
    <x v="9"/>
    <s v="Akbank0416_Fintech_interest_MC"/>
    <s v="Completed"/>
    <s v="Medyanet"/>
    <s v="RON"/>
    <s v="Xaxis Display Plus"/>
    <s v="cpm"/>
    <s v="Selected Sites"/>
    <s v="Ad Bundles"/>
    <n v="0.1"/>
    <n v="1"/>
    <n v="1500000"/>
    <n v="1510028"/>
    <n v="0"/>
    <n v="1500000"/>
    <m/>
    <n v="0"/>
    <e v="#DIV/0!"/>
    <n v="150"/>
    <n v="150"/>
    <n v="0"/>
    <n v="1500"/>
    <n v="1510.028"/>
    <n v="10.02800000000002"/>
    <n v="0"/>
    <n v="1360.028"/>
    <n v="0.90066409364594568"/>
  </r>
  <r>
    <s v="Akbank0416_Fintech_interest_Bond_MC"/>
    <x v="0"/>
    <x v="3"/>
    <s v="Q2"/>
    <d v="2016-04-08T00:00:00"/>
    <d v="2016-04-30T00:00:00"/>
    <n v="0"/>
    <x v="0"/>
    <x v="9"/>
    <s v="Akbank0416_Fintech_interest_MC"/>
    <s v="Completed"/>
    <s v="Bond Digital"/>
    <s v="RON"/>
    <s v="Xaxis Display Plus"/>
    <s v="cpm"/>
    <s v="Selected Sites"/>
    <s v="Ad Bundles"/>
    <n v="0.5"/>
    <n v="1"/>
    <n v="1000000"/>
    <n v="731945"/>
    <n v="268055"/>
    <n v="731945"/>
    <m/>
    <n v="0"/>
    <e v="#DIV/0!"/>
    <n v="500"/>
    <n v="365.97250000000003"/>
    <n v="-134.02749999999997"/>
    <n v="1000"/>
    <n v="495"/>
    <n v="-505"/>
    <n v="0"/>
    <n v="129.02749999999997"/>
    <n v="0.26066161616161609"/>
  </r>
  <r>
    <s v="Sölen0416_Ozmn_Imaj_Kampanyası_Clickvol_MC"/>
    <x v="0"/>
    <x v="3"/>
    <s v="Q2"/>
    <d v="2016-04-08T00:00:00"/>
    <d v="2016-04-30T00:00:00"/>
    <n v="0"/>
    <x v="0"/>
    <x v="48"/>
    <s v="Sölen0416_Ozmn_Imaj_Kampanyası_MC"/>
    <s v="Completed"/>
    <s v="Clickvol"/>
    <s v="RON"/>
    <s v="Xaxis Mobil"/>
    <s v="cpv"/>
    <s v="Pre/Mid/Post Rolls RON"/>
    <s v="Online Video"/>
    <n v="1.4999999999999999E-2"/>
    <n v="0.05"/>
    <n v="40000"/>
    <n v="10000"/>
    <n v="30000"/>
    <n v="10000"/>
    <n v="1713"/>
    <n v="0.17130000000000001"/>
    <n v="1.084063047285464"/>
    <n v="600"/>
    <n v="150"/>
    <n v="-450"/>
    <n v="2000"/>
    <n v="1857"/>
    <n v="-143"/>
    <n v="0"/>
    <n v="1707"/>
    <n v="0.91922455573505657"/>
  </r>
  <r>
    <s v="Sölen0416_Ozmn_Imaj_Kampanyası_Move_ONEDİGİTAL"/>
    <x v="0"/>
    <x v="3"/>
    <s v="Q2"/>
    <d v="2016-04-08T00:00:00"/>
    <d v="2016-04-30T00:00:00"/>
    <n v="0"/>
    <x v="0"/>
    <x v="48"/>
    <s v="Sölen0416_Ozmn_Imaj_Kampanyası_MC"/>
    <s v="Completed"/>
    <s v="Move"/>
    <s v="RON"/>
    <s v="Xaxis Mobil"/>
    <s v="cpv"/>
    <s v="Pre/Mid/Post Rolls RON"/>
    <s v="Online Video"/>
    <n v="0.02"/>
    <n v="0.05"/>
    <n v="20000"/>
    <n v="20004"/>
    <n v="0"/>
    <n v="20000"/>
    <n v="217"/>
    <n v="1.0847830433913217E-2"/>
    <n v="0"/>
    <n v="400"/>
    <n v="400"/>
    <n v="0"/>
    <n v="1000"/>
    <n v="0"/>
    <n v="-1000"/>
    <n v="0"/>
    <n v="-400"/>
    <e v="#DIV/0!"/>
  </r>
  <r>
    <s v="Renault0416_Megane_HB_LAL_Medyanet_MEC"/>
    <x v="0"/>
    <x v="3"/>
    <s v="Q2"/>
    <d v="2016-04-08T00:00:00"/>
    <d v="2016-04-30T00:00:00"/>
    <n v="0"/>
    <x v="1"/>
    <x v="41"/>
    <s v="Renault0416_Megane_HB_LAL_MEC"/>
    <s v="Completed"/>
    <s v="Medyanet"/>
    <s v="RON"/>
    <s v="Xaxis Lookalike"/>
    <s v="cpm"/>
    <s v="Selected Sites"/>
    <s v="Ad Bundles"/>
    <n v="0.1"/>
    <n v="1.8"/>
    <n v="1500000"/>
    <n v="1506519"/>
    <n v="0"/>
    <n v="1500000"/>
    <m/>
    <n v="0"/>
    <e v="#DIV/0!"/>
    <n v="150"/>
    <n v="150"/>
    <n v="0"/>
    <n v="2700"/>
    <n v="2711.7342000000003"/>
    <n v="11.734200000000328"/>
    <n v="0"/>
    <n v="2561.7342000000003"/>
    <n v="0.94468484411193399"/>
  </r>
  <r>
    <s v="Renault0416_Megane_HB_LAL_Digitalm_MEC"/>
    <x v="0"/>
    <x v="3"/>
    <s v="Q2"/>
    <d v="2016-04-08T00:00:00"/>
    <d v="2016-04-30T00:00:00"/>
    <n v="0"/>
    <x v="1"/>
    <x v="41"/>
    <s v="Renault0416_Megane_HB_LAL_MEC"/>
    <s v="Completed"/>
    <s v="Digitalm"/>
    <s v="RON"/>
    <s v="Xaxis Lookalike"/>
    <s v="cpm"/>
    <s v="Selected Sites"/>
    <s v="Ad Bundles"/>
    <n v="0.2"/>
    <n v="1.8"/>
    <n v="1000000"/>
    <n v="998897"/>
    <n v="1103"/>
    <n v="998897"/>
    <n v="1231"/>
    <n v="1.2323592922994062E-3"/>
    <n v="1.4606129975629571"/>
    <n v="200"/>
    <n v="199.77940000000001"/>
    <n v="-0.22059999999999036"/>
    <n v="1800"/>
    <n v="1798.0146000000002"/>
    <n v="-1.9853999999997995"/>
    <n v="0"/>
    <n v="1598.2352000000001"/>
    <n v="0.88888888888888884"/>
  </r>
  <r>
    <s v="Renault0416_Megane_HB_LAL_Appnexus_MEC"/>
    <x v="0"/>
    <x v="3"/>
    <s v="Q2"/>
    <d v="2016-04-08T00:00:00"/>
    <d v="2016-04-30T00:00:00"/>
    <n v="0"/>
    <x v="1"/>
    <x v="41"/>
    <s v="Renault0416_Megane_HB_LAL_MEC"/>
    <s v="Completed"/>
    <s v="Appnexus"/>
    <s v="RON"/>
    <s v="Xaxis Lookalike"/>
    <s v="cpm"/>
    <s v="Selected Sites"/>
    <s v="Ad Bundles"/>
    <m/>
    <n v="1.8"/>
    <n v="500000"/>
    <n v="262962"/>
    <n v="237038"/>
    <n v="262962"/>
    <n v="1075"/>
    <n v="4.0880431393129045E-3"/>
    <n v="0.45674418604651162"/>
    <n v="0"/>
    <n v="118"/>
    <n v="118"/>
    <n v="900"/>
    <n v="491"/>
    <n v="-409"/>
    <n v="0"/>
    <n v="373"/>
    <n v="0.75967413441955189"/>
  </r>
  <r>
    <s v="Renault0416_Megane_HB_LAL_Google_MEC"/>
    <x v="0"/>
    <x v="3"/>
    <s v="Q2"/>
    <d v="2016-04-08T00:00:00"/>
    <d v="2016-04-30T00:00:00"/>
    <n v="0"/>
    <x v="1"/>
    <x v="41"/>
    <s v="Renault0416_Megane_HB_LAL_MEC"/>
    <s v="Completed"/>
    <s v="Google"/>
    <s v="RON"/>
    <s v="Xaxis Lookalike"/>
    <s v="cpm"/>
    <s v="Selected Sites"/>
    <s v="Ad Bundles"/>
    <m/>
    <n v="1.8"/>
    <n v="0"/>
    <n v="0"/>
    <n v="0"/>
    <n v="0"/>
    <n v="0"/>
    <e v="#DIV/0!"/>
    <e v="#DIV/0!"/>
    <n v="0"/>
    <n v="22"/>
    <n v="22"/>
    <n v="0"/>
    <n v="0"/>
    <n v="0"/>
    <n v="0"/>
    <n v="-22"/>
    <e v="#DIV/0!"/>
  </r>
  <r>
    <s v="Bridgestone0416_Bahar_Kampanyası_SYNC_Clipkit_MC"/>
    <x v="0"/>
    <x v="3"/>
    <s v="Q2"/>
    <d v="2016-04-08T00:00:00"/>
    <d v="2016-04-30T00:00:00"/>
    <n v="0"/>
    <x v="0"/>
    <x v="8"/>
    <s v="Bridgestone0416_Bahar_Kampanyası_SYNC_MC"/>
    <s v="Completed"/>
    <s v="Clipkit"/>
    <s v="RON"/>
    <s v="Xaxis SYNC"/>
    <s v="cpv"/>
    <s v="Pre/Mid/Post Rolls RON"/>
    <s v="Online Video"/>
    <n v="3.6999999999999998E-2"/>
    <n v="0.06"/>
    <n v="100000"/>
    <n v="100002"/>
    <n v="0"/>
    <n v="100000"/>
    <n v="4150"/>
    <n v="4.1499170016599668E-2"/>
    <n v="1.4457831325301205"/>
    <n v="3700"/>
    <n v="3700"/>
    <n v="0"/>
    <n v="6000"/>
    <n v="6000"/>
    <n v="0"/>
    <n v="0"/>
    <n v="2300"/>
    <n v="0.38333333333333336"/>
  </r>
  <r>
    <s v="Istikbal0416_Yatak_Lansman_interstitial_Medyanet_MC"/>
    <x v="0"/>
    <x v="3"/>
    <s v="Q2"/>
    <d v="2016-04-09T00:00:00"/>
    <d v="2016-04-15T00:00:00"/>
    <n v="0"/>
    <x v="2"/>
    <x v="29"/>
    <s v="Istikbal0416_Yatak_Lansman_interstitial_MC"/>
    <s v="Completed"/>
    <s v="Medyanet"/>
    <s v="RON"/>
    <s v="Xaxis Rich Media"/>
    <s v="cpm"/>
    <s v="Interstitial"/>
    <s v="Interstitial"/>
    <n v="0.5"/>
    <n v="3.75"/>
    <n v="1000000"/>
    <n v="322074"/>
    <n v="677926"/>
    <n v="322074"/>
    <m/>
    <n v="0"/>
    <e v="#DIV/0!"/>
    <n v="500"/>
    <n v="161.03700000000001"/>
    <n v="-338.96299999999997"/>
    <n v="3750"/>
    <n v="1207.7774999999999"/>
    <n v="-2542.2224999999999"/>
    <n v="0"/>
    <n v="1046.7404999999999"/>
    <n v="0.86666666666666659"/>
  </r>
  <r>
    <s v="Istikbal0416_Yatak_Lansman_interstitial_Acunn_MC"/>
    <x v="0"/>
    <x v="3"/>
    <s v="Q2"/>
    <d v="2016-04-09T00:00:00"/>
    <d v="2016-04-15T00:00:00"/>
    <n v="0"/>
    <x v="2"/>
    <x v="29"/>
    <s v="Istikbal0416_Yatak_Lansman_interstitial_MC"/>
    <s v="Completed"/>
    <s v="Acunn"/>
    <s v="RON"/>
    <s v="Xaxis Rich Media"/>
    <s v="cpm"/>
    <s v="Interstitial"/>
    <s v="Interstitial"/>
    <n v="1.5"/>
    <n v="3.75"/>
    <n v="2000000"/>
    <n v="431034"/>
    <n v="1568966"/>
    <n v="431034"/>
    <n v="2024"/>
    <n v="4.6956852591674902E-3"/>
    <n v="1.3858695652173914"/>
    <n v="3000"/>
    <n v="646.55099999999993"/>
    <n v="-2353.4490000000001"/>
    <n v="7500"/>
    <n v="2805"/>
    <n v="-4695"/>
    <n v="0"/>
    <n v="2158.4490000000001"/>
    <n v="0.76950053475935831"/>
  </r>
  <r>
    <s v="Istikbal0416_Yatak_Lansman_interstitial_Digitalm_MC"/>
    <x v="0"/>
    <x v="3"/>
    <s v="Q2"/>
    <d v="2016-04-09T00:00:00"/>
    <d v="2016-04-15T00:00:00"/>
    <n v="0"/>
    <x v="2"/>
    <x v="29"/>
    <s v="Istikbal0416_Yatak_Lansman_interstitial_MC"/>
    <s v="Completed"/>
    <s v="Digitalm"/>
    <s v="RON"/>
    <s v="Xaxis Rich Media"/>
    <s v="cpm"/>
    <s v="Interstitial"/>
    <s v="Interstitial"/>
    <n v="2.5"/>
    <n v="3.75"/>
    <n v="1000000"/>
    <n v="501895"/>
    <n v="498105"/>
    <n v="501895"/>
    <m/>
    <n v="0"/>
    <e v="#DIV/0!"/>
    <n v="2500"/>
    <n v="1254.7375"/>
    <n v="-1245.2625"/>
    <n v="3750"/>
    <n v="1882.10625"/>
    <n v="-1867.89375"/>
    <n v="0"/>
    <n v="627.36875000000009"/>
    <n v="0.33333333333333337"/>
  </r>
  <r>
    <s v="Istikbal0416_Yatak_Lansman_interstitial_Memuruz_MC"/>
    <x v="0"/>
    <x v="3"/>
    <s v="Q2"/>
    <d v="2016-04-09T00:00:00"/>
    <d v="2016-04-15T00:00:00"/>
    <n v="0"/>
    <x v="2"/>
    <x v="29"/>
    <s v="Istikbal0416_Yatak_Lansman_interstitial_MC"/>
    <s v="Completed"/>
    <s v="Memuruz"/>
    <s v="RON"/>
    <s v="Xaxis Rich Media"/>
    <s v="cpm"/>
    <s v="Interstitial"/>
    <s v="Interstitial"/>
    <n v="2.5"/>
    <n v="3.75"/>
    <n v="1000000"/>
    <n v="404198"/>
    <n v="595802"/>
    <n v="404198"/>
    <m/>
    <n v="0"/>
    <e v="#DIV/0!"/>
    <n v="2500"/>
    <n v="1010.4949999999999"/>
    <n v="-1489.5050000000001"/>
    <n v="3750"/>
    <n v="1515.7425000000001"/>
    <n v="-2234.2574999999997"/>
    <n v="0"/>
    <n v="505.24750000000017"/>
    <n v="0.33333333333333343"/>
  </r>
  <r>
    <s v="Vodafone0416_Red_Beymen_interest_Sem_MS"/>
    <x v="0"/>
    <x v="3"/>
    <s v="Q2"/>
    <d v="2016-04-09T00:00:00"/>
    <d v="2016-04-30T00:00:00"/>
    <n v="0"/>
    <x v="2"/>
    <x v="14"/>
    <s v="Vodafone0416_Red_Beymen_interest_MS"/>
    <s v="Completed"/>
    <s v="Sem Digital"/>
    <s v="RON"/>
    <s v="Xaxis Display Plus"/>
    <s v="cpm"/>
    <s v="Selected Sites"/>
    <s v="Ad Bundles"/>
    <n v="0.2"/>
    <n v="1.4"/>
    <n v="500000"/>
    <n v="646318"/>
    <n v="0"/>
    <n v="500000"/>
    <m/>
    <n v="0"/>
    <e v="#DIV/0!"/>
    <n v="100"/>
    <n v="100"/>
    <n v="0"/>
    <n v="700"/>
    <n v="904.84519999999998"/>
    <n v="204.84519999999998"/>
    <n v="0"/>
    <n v="804.84519999999998"/>
    <n v="0.88948385867549495"/>
  </r>
  <r>
    <s v="Vodafone0416_Red_Beymen_interest_Digitalm_MS"/>
    <x v="0"/>
    <x v="3"/>
    <s v="Q2"/>
    <d v="2016-04-09T00:00:00"/>
    <d v="2016-04-30T00:00:00"/>
    <n v="0"/>
    <x v="2"/>
    <x v="14"/>
    <s v="Vodafone0416_Red_Beymen_interest_MS"/>
    <s v="Completed"/>
    <s v="Digitalm"/>
    <s v="RON"/>
    <s v="Xaxis Display Plus"/>
    <s v="cpm"/>
    <s v="Selected Sites"/>
    <s v="Ad Bundles"/>
    <n v="0.2"/>
    <n v="1.4"/>
    <n v="5000000"/>
    <n v="4571253"/>
    <n v="428747"/>
    <n v="4571253"/>
    <n v="1297"/>
    <n v="2.837296469917548E-4"/>
    <n v="4.9342746337702383"/>
    <n v="1000"/>
    <n v="914.25059999999996"/>
    <n v="-85.749400000000037"/>
    <n v="7000"/>
    <n v="6399.7541999999994"/>
    <n v="-600.2458000000006"/>
    <n v="0"/>
    <n v="5485.5035999999991"/>
    <n v="0.8571428571428571"/>
  </r>
  <r>
    <s v="Vodafone0416_Red_Beymen_interest_Medyanet_MS"/>
    <x v="0"/>
    <x v="3"/>
    <s v="Q2"/>
    <d v="2016-04-09T00:00:00"/>
    <d v="2016-04-30T00:00:00"/>
    <n v="0"/>
    <x v="2"/>
    <x v="14"/>
    <s v="Vodafone0416_Red_Beymen_interest_MS"/>
    <s v="Completed"/>
    <s v="Medyanet"/>
    <s v="RON"/>
    <s v="Xaxis Display Plus"/>
    <s v="cpm"/>
    <s v="Selected Sites"/>
    <s v="Ad Bundles"/>
    <n v="0.5"/>
    <n v="1.4"/>
    <n v="1000000"/>
    <n v="1000131"/>
    <n v="0"/>
    <n v="1000000"/>
    <m/>
    <n v="0"/>
    <e v="#DIV/0!"/>
    <n v="500"/>
    <n v="500"/>
    <n v="0"/>
    <n v="1400"/>
    <n v="1400.1833999999999"/>
    <n v="0.18339999999989232"/>
    <n v="0"/>
    <n v="900.18339999999989"/>
    <n v="0.64290392244330274"/>
  </r>
  <r>
    <s v="Vodafone0416_Red_Beymen_interest_Commedya_MS"/>
    <x v="0"/>
    <x v="3"/>
    <s v="Q2"/>
    <d v="2016-04-09T00:00:00"/>
    <d v="2016-04-30T00:00:00"/>
    <n v="0"/>
    <x v="2"/>
    <x v="14"/>
    <s v="Vodafone0416_Red_Beymen_interest_MS"/>
    <s v="Completed"/>
    <s v="Commedya"/>
    <s v="RON"/>
    <s v="Xaxis Display Plus"/>
    <s v="cpm"/>
    <s v="Selected Sites"/>
    <s v="Ad Bundles"/>
    <n v="0.1"/>
    <n v="1.4"/>
    <n v="500000"/>
    <n v="543380"/>
    <n v="0"/>
    <n v="500000"/>
    <m/>
    <n v="0"/>
    <e v="#DIV/0!"/>
    <n v="50"/>
    <n v="50"/>
    <n v="0"/>
    <n v="700"/>
    <n v="1020"/>
    <n v="320"/>
    <n v="0"/>
    <n v="970"/>
    <n v="0.9509803921568627"/>
  </r>
  <r>
    <s v="Vodafone0416_Red_Beymen_interest_Clickvol_MS"/>
    <x v="0"/>
    <x v="3"/>
    <s v="Q2"/>
    <d v="2016-04-09T00:00:00"/>
    <d v="2016-04-30T00:00:00"/>
    <n v="0"/>
    <x v="2"/>
    <x v="14"/>
    <s v="Vodafone0416_Red_Beymen_interest_MS"/>
    <s v="Completed"/>
    <s v="Clickvol"/>
    <s v="RON"/>
    <s v="Xaxis Display Plus"/>
    <s v="cpm"/>
    <s v="Selected Sites"/>
    <s v="Ad Bundles"/>
    <n v="0.5"/>
    <n v="1.4"/>
    <n v="500000"/>
    <n v="196706"/>
    <n v="303294"/>
    <n v="196706"/>
    <m/>
    <n v="0"/>
    <e v="#DIV/0!"/>
    <n v="250"/>
    <n v="98.352999999999994"/>
    <n v="-151.64699999999999"/>
    <n v="700"/>
    <n v="275.38839999999999"/>
    <n v="-424.61160000000001"/>
    <n v="0"/>
    <n v="177.03539999999998"/>
    <n v="0.64285714285714279"/>
  </r>
  <r>
    <s v="Redbull0416_AnadoluBreak_interest_Bond_MEC"/>
    <x v="0"/>
    <x v="3"/>
    <s v="Q2"/>
    <d v="2016-04-02T00:00:00"/>
    <d v="2016-04-17T00:00:00"/>
    <n v="0"/>
    <x v="1"/>
    <x v="11"/>
    <s v="Redbull0416_AnadoluBreak_interest_MEC"/>
    <s v="Completed"/>
    <s v="Bond Digital"/>
    <s v="RON"/>
    <s v="Xaxis Display Plus"/>
    <s v="cpm"/>
    <s v="Selected Sites"/>
    <s v="Ad Bundles"/>
    <n v="0.5"/>
    <n v="1.6"/>
    <n v="2350000"/>
    <n v="2019953"/>
    <n v="330047"/>
    <n v="2019953"/>
    <m/>
    <n v="0"/>
    <e v="#DIV/0!"/>
    <n v="1175"/>
    <n v="1009.9765"/>
    <n v="-165.02350000000001"/>
    <n v="3760"/>
    <n v="1125.7"/>
    <n v="-2634.3"/>
    <n v="0"/>
    <n v="115.72350000000006"/>
    <n v="0.1028013680376655"/>
  </r>
  <r>
    <s v="Redbull0416_AnadoluBreak_interest_Adhood_MEC"/>
    <x v="0"/>
    <x v="3"/>
    <s v="Q2"/>
    <d v="2016-04-02T00:00:00"/>
    <d v="2016-04-17T00:00:00"/>
    <n v="0"/>
    <x v="1"/>
    <x v="11"/>
    <s v="Redbull0416_AnadoluBreak_interest_MEC"/>
    <s v="Completed"/>
    <s v="Adhood"/>
    <s v="RON"/>
    <s v="Xaxis Display Plus"/>
    <s v="cpm"/>
    <s v="Selected Sites"/>
    <s v="Ad Bundles"/>
    <n v="0.15"/>
    <n v="1.6"/>
    <n v="1250000"/>
    <n v="1183610"/>
    <n v="66390"/>
    <n v="1183610"/>
    <m/>
    <n v="0"/>
    <e v="#DIV/0!"/>
    <n v="187.5"/>
    <n v="177.54149999999998"/>
    <n v="-9.958500000000015"/>
    <n v="2000"/>
    <n v="1893.7760000000001"/>
    <n v="-106.22399999999993"/>
    <n v="0"/>
    <n v="1716.2345"/>
    <n v="0.90625"/>
  </r>
  <r>
    <s v="Redbull0416_AnadoluBreak_interest_Reklamstore_MEC"/>
    <x v="0"/>
    <x v="3"/>
    <s v="Q2"/>
    <d v="2016-04-02T00:00:00"/>
    <d v="2016-04-17T00:00:00"/>
    <n v="0"/>
    <x v="1"/>
    <x v="11"/>
    <s v="Redbull0416_AnadoluBreak_interest_MEC"/>
    <s v="Completed"/>
    <s v="Reklamstore"/>
    <s v="RON"/>
    <s v="Xaxis Display Plus"/>
    <s v="cpm"/>
    <s v="Selected Sites"/>
    <s v="Ad Bundles"/>
    <n v="0.17"/>
    <n v="1.6"/>
    <n v="1300000"/>
    <n v="900417"/>
    <n v="399583"/>
    <n v="900417"/>
    <m/>
    <n v="0"/>
    <e v="#DIV/0!"/>
    <n v="221.00000000000003"/>
    <n v="153.07089000000002"/>
    <n v="-67.929110000000009"/>
    <n v="2080"/>
    <n v="1440.6672000000001"/>
    <n v="-639.33279999999991"/>
    <n v="0"/>
    <n v="1287.5963100000001"/>
    <n v="0.89375000000000004"/>
  </r>
  <r>
    <s v="Redbull0416_AnadoluBreak_interest_Digitalm_MEC"/>
    <x v="0"/>
    <x v="3"/>
    <s v="Q2"/>
    <d v="2016-04-02T00:00:00"/>
    <d v="2016-04-17T00:00:00"/>
    <n v="0"/>
    <x v="1"/>
    <x v="11"/>
    <s v="Redbull0416_AnadoluBreak_interest_MEC"/>
    <s v="Completed"/>
    <s v="Digitalm"/>
    <s v="RON"/>
    <s v="Xaxis Display Plus"/>
    <s v="cpm"/>
    <s v="Selected Sites"/>
    <s v="Ad Bundles"/>
    <n v="0.2"/>
    <n v="1.6"/>
    <n v="1500000"/>
    <n v="1486261"/>
    <n v="13739"/>
    <n v="1486261"/>
    <m/>
    <n v="0"/>
    <e v="#DIV/0!"/>
    <n v="300"/>
    <n v="297.25220000000002"/>
    <n v="-2.7477999999999838"/>
    <n v="2400"/>
    <n v="2378.0176000000001"/>
    <n v="-21.98239999999987"/>
    <n v="0"/>
    <n v="2080.7654000000002"/>
    <n v="0.875"/>
  </r>
  <r>
    <s v="Redbull0416_AnadoluBreak_interest_Medyanet_MEC"/>
    <x v="0"/>
    <x v="3"/>
    <s v="Q2"/>
    <d v="2016-04-02T00:00:00"/>
    <d v="2016-04-17T00:00:00"/>
    <n v="0"/>
    <x v="1"/>
    <x v="11"/>
    <s v="Redbull0416_AnadoluBreak_interest_MEC"/>
    <s v="Completed"/>
    <s v="Medyanet"/>
    <s v="RON"/>
    <s v="Xaxis Display Plus"/>
    <s v="cpm"/>
    <s v="Selected Sites"/>
    <s v="Ad Bundles"/>
    <n v="0.1"/>
    <n v="1.6"/>
    <n v="1000000"/>
    <n v="1021786"/>
    <n v="0"/>
    <n v="1000000"/>
    <m/>
    <n v="0"/>
    <e v="#DIV/0!"/>
    <n v="100"/>
    <n v="100"/>
    <n v="0"/>
    <n v="1600"/>
    <n v="1634.8576"/>
    <n v="34.857600000000048"/>
    <n v="0"/>
    <n v="1534.8576"/>
    <n v="0.93883259312615364"/>
  </r>
  <r>
    <s v="Redbull0416_AnadoluBreak_LAL_Bond_MEC"/>
    <x v="0"/>
    <x v="3"/>
    <s v="Q2"/>
    <d v="2016-04-02T00:00:00"/>
    <d v="2016-04-17T00:00:00"/>
    <n v="0"/>
    <x v="1"/>
    <x v="11"/>
    <s v="Redbull0416_AnadoluBreak_LAL_MEC"/>
    <s v="Completed"/>
    <s v="Bond Digital"/>
    <s v="RON"/>
    <s v="Xaxis Display Plus"/>
    <s v="cpm"/>
    <s v="Selected Sites"/>
    <s v="Ad Bundles"/>
    <n v="0.5"/>
    <n v="1.6"/>
    <n v="2250000"/>
    <n v="2028730"/>
    <n v="221270"/>
    <n v="2028730"/>
    <m/>
    <n v="0"/>
    <e v="#DIV/0!"/>
    <n v="1125"/>
    <n v="1014.365"/>
    <n v="-110.63499999999999"/>
    <n v="3600"/>
    <n v="1239"/>
    <n v="-2361"/>
    <n v="0"/>
    <n v="224.63499999999999"/>
    <n v="0.18130347054075868"/>
  </r>
  <r>
    <s v="Redbull0416_AnadoluBreak_LAL_Adhood_MEC"/>
    <x v="0"/>
    <x v="3"/>
    <s v="Q2"/>
    <d v="2016-04-02T00:00:00"/>
    <d v="2016-04-17T00:00:00"/>
    <n v="0"/>
    <x v="1"/>
    <x v="11"/>
    <s v="Redbull0416_AnadoluBreak_LAL_MEC"/>
    <s v="Completed"/>
    <s v="Adhood"/>
    <s v="RON"/>
    <s v="Xaxis Display Plus"/>
    <s v="cpm"/>
    <s v="Selected Sites"/>
    <s v="Ad Bundles"/>
    <n v="0.15"/>
    <n v="1.6"/>
    <n v="1150000"/>
    <n v="1217984"/>
    <n v="0"/>
    <n v="1150000"/>
    <m/>
    <n v="0"/>
    <e v="#DIV/0!"/>
    <n v="172.5"/>
    <n v="172.5"/>
    <n v="0"/>
    <n v="1840"/>
    <n v="1948.7744000000002"/>
    <n v="108.77440000000024"/>
    <n v="0"/>
    <n v="1776.2744000000002"/>
    <n v="0.91148282736062214"/>
  </r>
  <r>
    <s v="Redbull0416_AnadoluBreak_LAL_Reklamstore_MEC"/>
    <x v="0"/>
    <x v="3"/>
    <s v="Q2"/>
    <d v="2016-04-02T00:00:00"/>
    <d v="2016-04-17T00:00:00"/>
    <n v="0"/>
    <x v="1"/>
    <x v="11"/>
    <s v="Redbull0416_AnadoluBreak_LAL_MEC"/>
    <s v="Completed"/>
    <s v="Reklamstore"/>
    <s v="RON"/>
    <s v="Xaxis Display Plus"/>
    <s v="cpm"/>
    <s v="Selected Sites"/>
    <s v="Ad Bundles"/>
    <n v="0.17"/>
    <n v="1.6"/>
    <n v="1200000"/>
    <n v="783167"/>
    <n v="416833"/>
    <n v="783167"/>
    <m/>
    <n v="0"/>
    <e v="#DIV/0!"/>
    <n v="204.00000000000003"/>
    <n v="133.13839000000002"/>
    <n v="-70.861610000000013"/>
    <n v="1920"/>
    <n v="1253.0672"/>
    <n v="-666.93280000000004"/>
    <n v="0"/>
    <n v="1119.9288099999999"/>
    <n v="0.89374999999999993"/>
  </r>
  <r>
    <s v="Redbull0416_AnadoluBreak_LAL_Digitalm_MEC"/>
    <x v="0"/>
    <x v="3"/>
    <s v="Q2"/>
    <d v="2016-04-02T00:00:00"/>
    <d v="2016-04-17T00:00:00"/>
    <n v="0"/>
    <x v="1"/>
    <x v="11"/>
    <s v="Redbull0416_AnadoluBreak_LAL_MEC"/>
    <s v="Completed"/>
    <s v="Digitalm"/>
    <s v="RON"/>
    <s v="Xaxis Display Plus"/>
    <s v="cpm"/>
    <s v="Selected Sites"/>
    <s v="Ad Bundles"/>
    <n v="0.2"/>
    <n v="1.6"/>
    <n v="1500000"/>
    <n v="1864116"/>
    <n v="0"/>
    <n v="1500000"/>
    <m/>
    <n v="0"/>
    <e v="#DIV/0!"/>
    <n v="300"/>
    <n v="300"/>
    <n v="0"/>
    <n v="2400"/>
    <n v="2982.5855999999999"/>
    <n v="582.58559999999989"/>
    <n v="0"/>
    <n v="2682.5855999999999"/>
    <n v="0.89941613075581128"/>
  </r>
  <r>
    <s v="Redbull0416_AnadoluBreak_LAL_Medyanet_MEC"/>
    <x v="0"/>
    <x v="3"/>
    <s v="Q2"/>
    <d v="2016-04-02T00:00:00"/>
    <d v="2016-04-17T00:00:00"/>
    <n v="0"/>
    <x v="1"/>
    <x v="11"/>
    <s v="Redbull0416_AnadoluBreak_LAL_MEC"/>
    <s v="Completed"/>
    <s v="Medyanet"/>
    <s v="RON"/>
    <s v="Xaxis Display Plus"/>
    <s v="cpm"/>
    <s v="Selected Sites"/>
    <s v="Ad Bundles"/>
    <n v="0.1"/>
    <n v="1.6"/>
    <n v="1000000"/>
    <n v="1003886"/>
    <n v="0"/>
    <n v="1000000"/>
    <m/>
    <n v="0"/>
    <e v="#DIV/0!"/>
    <n v="100"/>
    <n v="100"/>
    <n v="0"/>
    <n v="1600"/>
    <n v="1606.2176000000002"/>
    <n v="6.217600000000175"/>
    <n v="0"/>
    <n v="1506.2176000000002"/>
    <n v="0.93774193484120705"/>
  </r>
  <r>
    <s v="Teknosa0416_Derbi_İletisimi_interstitial_Bond_MC"/>
    <x v="0"/>
    <x v="3"/>
    <s v="Q2"/>
    <d v="2016-04-14T00:00:00"/>
    <d v="2016-04-14T00:00:00"/>
    <n v="0"/>
    <x v="0"/>
    <x v="6"/>
    <s v="Teknosa0416_Derbi_İletisimi_interstitial_MC"/>
    <s v="Completed"/>
    <s v="Bond Digital"/>
    <s v="RON"/>
    <s v="Xaxis Rich Media"/>
    <s v="cpm"/>
    <s v="Interstitial"/>
    <s v="Interstitial"/>
    <n v="2.5"/>
    <n v="4.25"/>
    <n v="250000"/>
    <n v="139914"/>
    <n v="110086"/>
    <n v="139914"/>
    <m/>
    <n v="0"/>
    <e v="#DIV/0!"/>
    <n v="625"/>
    <n v="349.78499999999997"/>
    <n v="-275.21500000000003"/>
    <n v="1062.5"/>
    <n v="379"/>
    <n v="-683.5"/>
    <n v="0"/>
    <n v="29.215000000000032"/>
    <n v="7.7084432717678189E-2"/>
  </r>
  <r>
    <s v="Teknosa0416_Derbi_İletisimi_interstitial_Medyanet_MC"/>
    <x v="0"/>
    <x v="3"/>
    <s v="Q2"/>
    <d v="2016-04-14T00:00:00"/>
    <d v="2016-04-14T00:00:00"/>
    <n v="0"/>
    <x v="0"/>
    <x v="6"/>
    <s v="Teknosa0416_Derbi_İletisimi_interstitial_MC"/>
    <s v="Completed"/>
    <s v="Medyanet"/>
    <s v="RON"/>
    <s v="Xaxis Rich Media"/>
    <s v="cpm"/>
    <s v="Interstitial"/>
    <s v="Interstitial"/>
    <n v="0.5"/>
    <n v="4.25"/>
    <n v="250000"/>
    <n v="227027"/>
    <n v="22973"/>
    <n v="227027"/>
    <m/>
    <n v="0"/>
    <e v="#DIV/0!"/>
    <n v="125"/>
    <n v="113.51349999999999"/>
    <n v="-11.486500000000007"/>
    <n v="1062.5"/>
    <n v="964.86474999999996"/>
    <n v="-97.635250000000042"/>
    <n v="0"/>
    <n v="851.35124999999994"/>
    <n v="0.88235294117647056"/>
  </r>
  <r>
    <s v="Teknosa0416_Derbi_İletisimi_interstitial_Mynet_MC"/>
    <x v="0"/>
    <x v="3"/>
    <s v="Q2"/>
    <d v="2016-04-14T00:00:00"/>
    <d v="2016-04-14T00:00:00"/>
    <n v="0"/>
    <x v="0"/>
    <x v="6"/>
    <s v="Teknosa0416_Derbi_İletisimi_interstitial_MC"/>
    <s v="Completed"/>
    <s v="Digitalm"/>
    <s v="RON"/>
    <s v="Xaxis Rich Media"/>
    <s v="cpm"/>
    <s v="Interstitial"/>
    <s v="Interstitial"/>
    <n v="2.5"/>
    <n v="4.25"/>
    <n v="100000"/>
    <n v="104993"/>
    <n v="0"/>
    <n v="100000"/>
    <n v="1762"/>
    <n v="1.6782071185698095E-2"/>
    <n v="0.25324645289443815"/>
    <n v="250"/>
    <n v="250"/>
    <n v="0"/>
    <n v="425"/>
    <n v="446.22025000000002"/>
    <n v="21.220250000000021"/>
    <n v="0"/>
    <n v="196.22025000000002"/>
    <n v="0.43973855960145247"/>
  </r>
  <r>
    <s v="Akbank0416_Trade_All_interest_Digitalm_MC"/>
    <x v="0"/>
    <x v="3"/>
    <s v="Q2"/>
    <d v="2016-04-14T00:00:00"/>
    <d v="2016-04-30T00:00:00"/>
    <n v="0"/>
    <x v="0"/>
    <x v="9"/>
    <s v="Akbank0416_Trade_All_interest_MC"/>
    <s v="Completed"/>
    <s v="Digitalm"/>
    <s v="RON"/>
    <s v="Xaxis Display Plus"/>
    <s v="cpm"/>
    <s v="Selected Sites"/>
    <s v="Ad Bundles"/>
    <n v="0.2"/>
    <n v="1"/>
    <n v="3200000"/>
    <n v="2658968"/>
    <n v="541032"/>
    <n v="2658968"/>
    <m/>
    <n v="0"/>
    <e v="#DIV/0!"/>
    <n v="640"/>
    <n v="531.79359999999997"/>
    <n v="-108.20640000000003"/>
    <n v="3200"/>
    <n v="2658.9679999999998"/>
    <n v="-541.03200000000015"/>
    <n v="0"/>
    <n v="2127.1743999999999"/>
    <n v="0.8"/>
  </r>
  <r>
    <s v="Akbank0416_Trade_All_interest_Medyanet_MC"/>
    <x v="0"/>
    <x v="3"/>
    <s v="Q2"/>
    <d v="2016-04-14T00:00:00"/>
    <d v="2016-04-30T00:00:00"/>
    <n v="0"/>
    <x v="0"/>
    <x v="9"/>
    <s v="Akbank0416_Trade_All_interest_MC"/>
    <s v="Completed"/>
    <s v="Medyanet"/>
    <s v="RON"/>
    <s v="Xaxis Display Plus"/>
    <s v="cpm"/>
    <s v="Selected Sites"/>
    <s v="Ad Bundles"/>
    <n v="0.1"/>
    <n v="1"/>
    <n v="3500000"/>
    <n v="3590875"/>
    <n v="0"/>
    <n v="3500000"/>
    <m/>
    <n v="0"/>
    <e v="#DIV/0!"/>
    <n v="350"/>
    <n v="350"/>
    <n v="0"/>
    <n v="3500"/>
    <n v="3342"/>
    <n v="-158"/>
    <n v="0"/>
    <n v="2992"/>
    <n v="0.89527229204069414"/>
  </r>
  <r>
    <s v="Brisa0416_Lastik_Kampanyası_interest_Bond_MC"/>
    <x v="0"/>
    <x v="3"/>
    <s v="Q2"/>
    <d v="2016-04-13T00:00:00"/>
    <d v="2016-04-30T00:00:00"/>
    <n v="0"/>
    <x v="0"/>
    <x v="49"/>
    <s v="Brisa0416_Lastik_Kampanyası_interest__MC"/>
    <s v="Completed"/>
    <s v="Bond Digital"/>
    <s v="RON"/>
    <s v="Xaxis Display Plus"/>
    <s v="cpm"/>
    <s v="Selected Sites"/>
    <s v="Ad Bundles"/>
    <n v="0.5"/>
    <n v="1.25"/>
    <n v="2000000"/>
    <n v="1716738"/>
    <n v="283262"/>
    <n v="1716738"/>
    <m/>
    <n v="0"/>
    <e v="#DIV/0!"/>
    <n v="1000"/>
    <n v="858.36900000000003"/>
    <n v="-141.63099999999997"/>
    <n v="2500"/>
    <n v="2145.9225000000001"/>
    <n v="-354.07749999999987"/>
    <n v="0"/>
    <n v="1287.5535"/>
    <n v="0.6"/>
  </r>
  <r>
    <s v="Brisa0416_Lastik_Kampanyası_interest_Digitalm_MC"/>
    <x v="0"/>
    <x v="3"/>
    <s v="Q2"/>
    <d v="2016-04-13T00:00:00"/>
    <d v="2016-04-30T00:00:00"/>
    <n v="0"/>
    <x v="0"/>
    <x v="49"/>
    <s v="Brisa0416_Lastik_Kampanyası_interest__MC"/>
    <s v="Completed"/>
    <s v="Digitalm"/>
    <s v="RON"/>
    <s v="Xaxis Display Plus"/>
    <s v="cpm"/>
    <s v="Selected Sites"/>
    <s v="Ad Bundles"/>
    <n v="0.2"/>
    <n v="1.25"/>
    <n v="2000000"/>
    <n v="1956340"/>
    <n v="43660"/>
    <n v="1956340"/>
    <n v="410"/>
    <n v="2.0957502274655734E-4"/>
    <n v="5.9644512195121955"/>
    <n v="400"/>
    <n v="391.26800000000003"/>
    <n v="-8.7319999999999709"/>
    <n v="2500"/>
    <n v="2445.4250000000002"/>
    <n v="-54.574999999999818"/>
    <n v="0"/>
    <n v="2054.1570000000002"/>
    <n v="0.84"/>
  </r>
  <r>
    <s v="Brisa0416_Lastik_Kampanyası_interest_Hurriyetemlak_MC"/>
    <x v="0"/>
    <x v="3"/>
    <s v="Q2"/>
    <d v="2016-04-13T00:00:00"/>
    <d v="2016-04-30T00:00:00"/>
    <n v="0"/>
    <x v="0"/>
    <x v="49"/>
    <s v="Brisa0416_Lastik_Kampanyası_interest__MC"/>
    <s v="Completed"/>
    <s v="Hurriyetemlak"/>
    <s v="RON"/>
    <s v="Xaxis Display Plus"/>
    <s v="cpm"/>
    <s v="Selected Sites"/>
    <s v="Ad Bundles"/>
    <n v="0.15"/>
    <n v="1.25"/>
    <n v="1000000"/>
    <n v="1106288"/>
    <n v="0"/>
    <n v="1000000"/>
    <m/>
    <n v="0"/>
    <e v="#DIV/0!"/>
    <n v="150"/>
    <n v="150"/>
    <n v="0"/>
    <n v="1250"/>
    <n v="1382.86"/>
    <n v="132.8599999999999"/>
    <n v="0"/>
    <n v="1232.8599999999999"/>
    <n v="0.89152914973316166"/>
  </r>
  <r>
    <s v="Vodafone0416_Residental_Tablet_interest_Appnexus_MS"/>
    <x v="0"/>
    <x v="3"/>
    <s v="Q2"/>
    <d v="2016-04-13T00:00:00"/>
    <d v="2016-04-30T00:00:00"/>
    <n v="0"/>
    <x v="2"/>
    <x v="14"/>
    <s v="Vodafone0416_Residental_Tablet_interest_MS"/>
    <s v="Completed"/>
    <s v="Appnexus"/>
    <s v="RON"/>
    <s v="Xaxis Display Plus"/>
    <s v="cpm"/>
    <s v="Selected Sites"/>
    <s v="Ad Bundles"/>
    <m/>
    <n v="0.8"/>
    <n v="300000"/>
    <n v="261933"/>
    <n v="38067"/>
    <n v="261933"/>
    <n v="88"/>
    <n v="3.3596377699640748E-4"/>
    <n v="2.3812090909090915"/>
    <n v="0"/>
    <n v="230"/>
    <n v="230"/>
    <n v="240"/>
    <n v="209.54640000000003"/>
    <n v="-30.453599999999966"/>
    <n v="0"/>
    <n v="-20.453599999999966"/>
    <n v="-9.7608930528035612E-2"/>
  </r>
  <r>
    <s v="Vodafone0416_Residental_Tablet_interest_Digitalm_MS"/>
    <x v="0"/>
    <x v="3"/>
    <s v="Q2"/>
    <d v="2016-04-13T00:00:00"/>
    <d v="2016-04-30T00:00:00"/>
    <n v="0"/>
    <x v="2"/>
    <x v="14"/>
    <s v="Vodafone0416_Residental_Tablet_interest_MS"/>
    <s v="Completed"/>
    <s v="Digitalm"/>
    <s v="RON"/>
    <s v="Xaxis Display Plus"/>
    <s v="cpm"/>
    <s v="Selected Sites"/>
    <s v="Ad Bundles"/>
    <n v="0.2"/>
    <n v="0.8"/>
    <n v="2500000"/>
    <n v="1435484"/>
    <n v="1064516"/>
    <n v="1435484"/>
    <n v="293"/>
    <n v="2.0411234120338507E-4"/>
    <n v="3.9194102389078496"/>
    <n v="500"/>
    <n v="287.09679999999997"/>
    <n v="-212.90320000000003"/>
    <n v="2000"/>
    <n v="1148.3871999999999"/>
    <n v="-851.61280000000011"/>
    <n v="0"/>
    <n v="861.29039999999986"/>
    <n v="0.75"/>
  </r>
  <r>
    <s v="Vodafone0416_Residental_Tablet_interest_Adhood_MS"/>
    <x v="0"/>
    <x v="3"/>
    <s v="Q2"/>
    <d v="2016-04-13T00:00:00"/>
    <d v="2016-04-30T00:00:00"/>
    <n v="0"/>
    <x v="2"/>
    <x v="14"/>
    <s v="Vodafone0416_Residental_Tablet_interest_MS"/>
    <s v="Completed"/>
    <s v="Adhood"/>
    <s v="RON"/>
    <s v="Xaxis Display Plus"/>
    <s v="cpm"/>
    <s v="Selected Sites"/>
    <s v="Ad Bundles"/>
    <n v="0.15"/>
    <n v="0.8"/>
    <n v="500000"/>
    <n v="577601"/>
    <n v="0"/>
    <n v="500000"/>
    <m/>
    <n v="0"/>
    <e v="#DIV/0!"/>
    <n v="75"/>
    <n v="75"/>
    <n v="0"/>
    <n v="400"/>
    <n v="462.08080000000007"/>
    <n v="62.080800000000067"/>
    <n v="0"/>
    <n v="387.08080000000007"/>
    <n v="0.83769072421966029"/>
  </r>
  <r>
    <s v="Vodafone0416_Residental_Tablet_interest_Matrouge_MS"/>
    <x v="0"/>
    <x v="3"/>
    <s v="Q2"/>
    <d v="2016-04-13T00:00:00"/>
    <d v="2016-04-30T00:00:00"/>
    <n v="0"/>
    <x v="2"/>
    <x v="14"/>
    <s v="Vodafone0416_Residental_Tablet_interest_MS"/>
    <s v="Completed"/>
    <s v="Matrouge"/>
    <s v="RON"/>
    <s v="Xaxis Display Plus"/>
    <s v="cpm"/>
    <s v="Selected Sites"/>
    <s v="Ad Bundles"/>
    <n v="0.2"/>
    <n v="0.8"/>
    <n v="500000"/>
    <n v="1023054"/>
    <n v="0"/>
    <n v="500000"/>
    <m/>
    <n v="0"/>
    <e v="#DIV/0!"/>
    <n v="100"/>
    <n v="100"/>
    <n v="0"/>
    <n v="400"/>
    <n v="847"/>
    <n v="447"/>
    <n v="0"/>
    <n v="747"/>
    <n v="0.88193624557260919"/>
  </r>
  <r>
    <s v="Vodafone0416_Residental_Tablet_interest_Medyanet_MS"/>
    <x v="0"/>
    <x v="3"/>
    <s v="Q2"/>
    <d v="2016-04-13T00:00:00"/>
    <d v="2016-04-30T00:00:00"/>
    <n v="0"/>
    <x v="2"/>
    <x v="14"/>
    <s v="Vodafone0416_Residental_Tablet_interest_MS"/>
    <s v="Completed"/>
    <s v="Medyanet"/>
    <s v="RON"/>
    <s v="Xaxis Display Plus"/>
    <s v="cpm"/>
    <s v="Selected Sites"/>
    <s v="Ad Bundles"/>
    <n v="0.1"/>
    <n v="0.8"/>
    <n v="3500000"/>
    <n v="3554033"/>
    <n v="0"/>
    <n v="3500000"/>
    <m/>
    <n v="0"/>
    <e v="#DIV/0!"/>
    <n v="350"/>
    <n v="350"/>
    <n v="0"/>
    <n v="2800"/>
    <n v="2045"/>
    <n v="-755"/>
    <n v="0"/>
    <n v="1695"/>
    <n v="0.82885085574572126"/>
  </r>
  <r>
    <s v="Vodafone0416_Residental_Tablet_interest_Bond_MS"/>
    <x v="0"/>
    <x v="3"/>
    <s v="Q2"/>
    <d v="2016-04-13T00:00:00"/>
    <d v="2016-04-30T00:00:00"/>
    <n v="0"/>
    <x v="2"/>
    <x v="14"/>
    <s v="Vodafone0416_Residental_Tablet_interest_MS"/>
    <s v="Completed"/>
    <s v="Bond Digital"/>
    <s v="RON"/>
    <s v="Xaxis Display Plus"/>
    <s v="cpm"/>
    <s v="Selected Sites"/>
    <s v="Ad Bundles"/>
    <n v="0.5"/>
    <n v="0.8"/>
    <n v="3500000"/>
    <n v="2859805"/>
    <n v="640195"/>
    <n v="2859805"/>
    <m/>
    <n v="0"/>
    <e v="#DIV/0!"/>
    <n v="1750"/>
    <n v="1429.9024999999999"/>
    <n v="-320.09750000000008"/>
    <n v="2800"/>
    <n v="2287.8440000000001"/>
    <n v="-512.15599999999995"/>
    <n v="0"/>
    <n v="857.94150000000013"/>
    <n v="0.37500000000000006"/>
  </r>
  <r>
    <s v="Vodafone0416_Heroes_Samsung_7_Preroll_Bond_MS"/>
    <x v="0"/>
    <x v="3"/>
    <s v="Q2"/>
    <d v="2016-04-14T00:00:00"/>
    <d v="2016-04-30T00:00:00"/>
    <n v="0"/>
    <x v="2"/>
    <x v="14"/>
    <s v="Vodafone0416_Heroes_Samsung_7_Preroll_MS"/>
    <s v="Completed"/>
    <s v="Bond Digital"/>
    <s v="RON"/>
    <s v="Xaxis Tv"/>
    <s v="cpv"/>
    <s v="Pre/Mid/Post Rolls RON"/>
    <s v="Online Video"/>
    <n v="1.4999999999999999E-2"/>
    <n v="0.03"/>
    <n v="50000"/>
    <n v="50002"/>
    <n v="0"/>
    <n v="50000"/>
    <m/>
    <n v="0"/>
    <e v="#DIV/0!"/>
    <n v="750"/>
    <n v="750"/>
    <n v="0"/>
    <n v="1500"/>
    <n v="150"/>
    <n v="-1350"/>
    <n v="0"/>
    <n v="-600"/>
    <n v="-4"/>
  </r>
  <r>
    <s v="Vodafone0416_Heroes_Samsung_7_Preroll_Acunn_MS"/>
    <x v="0"/>
    <x v="3"/>
    <s v="Q2"/>
    <d v="2016-04-14T00:00:00"/>
    <d v="2016-04-30T00:00:00"/>
    <n v="0"/>
    <x v="2"/>
    <x v="14"/>
    <s v="Vodafone0416_Heroes_Samsung_7_Preroll_MS"/>
    <s v="Completed"/>
    <s v="Acunn"/>
    <s v="RON"/>
    <s v="Xaxis Tv"/>
    <s v="cpv"/>
    <s v="Pre/Mid/Post Rolls RON"/>
    <s v="Online Video"/>
    <n v="0.01"/>
    <n v="0.03"/>
    <n v="90000"/>
    <n v="97832"/>
    <n v="0"/>
    <n v="90000"/>
    <n v="7932"/>
    <n v="8.1077765966146048E-2"/>
    <n v="3.5716086737266764E-3"/>
    <n v="900"/>
    <n v="900"/>
    <n v="0"/>
    <n v="2700"/>
    <n v="28.33"/>
    <n v="-2671.67"/>
    <n v="0"/>
    <n v="-871.67"/>
    <n v="-30.768443346276033"/>
  </r>
  <r>
    <s v="Vodafone0416_Heroes_Samsung_7_Preroll_Digitalm_MS"/>
    <x v="0"/>
    <x v="3"/>
    <s v="Q2"/>
    <d v="2016-04-14T00:00:00"/>
    <d v="2016-04-30T00:00:00"/>
    <n v="0"/>
    <x v="2"/>
    <x v="14"/>
    <s v="Vodafone0416_Heroes_Samsung_7_Preroll_MS"/>
    <s v="Completed"/>
    <s v="Digitalm"/>
    <s v="RON"/>
    <s v="Xaxis Tv"/>
    <s v="cpv"/>
    <s v="Pre/Mid/Post Rolls RON"/>
    <s v="Online Video"/>
    <n v="6.0000000000000001E-3"/>
    <n v="0.03"/>
    <n v="100000"/>
    <n v="44190"/>
    <n v="55810"/>
    <n v="44190"/>
    <n v="1045"/>
    <n v="2.3647884136682507E-2"/>
    <n v="1.2686124401913876"/>
    <n v="600"/>
    <n v="265.14"/>
    <n v="-334.86"/>
    <n v="3000"/>
    <n v="1325.7"/>
    <n v="-1674.3"/>
    <n v="0"/>
    <n v="1060.56"/>
    <n v="0.79999999999999993"/>
  </r>
  <r>
    <s v="Vodafone0416_Heroes_Samsung_7_Preroll_Reklamstore_MS"/>
    <x v="0"/>
    <x v="3"/>
    <s v="Q2"/>
    <d v="2016-04-14T00:00:00"/>
    <d v="2016-04-30T00:00:00"/>
    <n v="0"/>
    <x v="2"/>
    <x v="14"/>
    <s v="Vodafone0416_Heroes_Samsung_7_Preroll_MS"/>
    <s v="Completed"/>
    <s v="Reklamstore"/>
    <s v="RON"/>
    <s v="Xaxis Tv"/>
    <s v="cpv"/>
    <s v="Pre/Mid/Post Rolls RON"/>
    <s v="Online Video"/>
    <n v="1.4999999999999999E-2"/>
    <n v="0.03"/>
    <n v="50000"/>
    <n v="22822"/>
    <n v="27178"/>
    <n v="22822"/>
    <n v="1293"/>
    <n v="5.6655858382262732E-2"/>
    <n v="0.52951276102088163"/>
    <n v="750"/>
    <n v="342.33"/>
    <n v="-407.67"/>
    <n v="1500"/>
    <n v="684.66"/>
    <n v="-815.34"/>
    <n v="0"/>
    <n v="342.33"/>
    <n v="0.5"/>
  </r>
  <r>
    <s v="Vodafone0416_Heroes_Samsung_7_Preroll_Zapkolik_MS"/>
    <x v="0"/>
    <x v="3"/>
    <s v="Q2"/>
    <d v="2016-04-14T00:00:00"/>
    <d v="2016-04-30T00:00:00"/>
    <n v="0"/>
    <x v="2"/>
    <x v="14"/>
    <s v="Vodafone0416_Heroes_Samsung_7_Preroll_MS"/>
    <s v="Completed"/>
    <s v="Digitals"/>
    <s v="RON"/>
    <s v="Xaxis Tv"/>
    <s v="cpv"/>
    <s v="Pre/Mid/Post Rolls RON"/>
    <s v="Online Video"/>
    <n v="0.02"/>
    <n v="0.03"/>
    <n v="50000"/>
    <n v="67872"/>
    <n v="0"/>
    <n v="50000"/>
    <n v="6026"/>
    <n v="8.8784771334276286E-2"/>
    <n v="0.33789578493196148"/>
    <n v="1000"/>
    <n v="1000"/>
    <n v="0"/>
    <n v="1500"/>
    <n v="2036.1599999999999"/>
    <n v="536.15999999999985"/>
    <n v="0"/>
    <n v="1036.1599999999999"/>
    <n v="0.50887945937450885"/>
  </r>
  <r>
    <s v="Vodafone0416_Heroes_Samsung_7_Preroll_Sem_MS"/>
    <x v="0"/>
    <x v="3"/>
    <s v="Q2"/>
    <d v="2016-04-14T00:00:00"/>
    <d v="2016-04-30T00:00:00"/>
    <n v="0"/>
    <x v="2"/>
    <x v="14"/>
    <s v="Vodafone0416_Heroes_Samsung_7_Preroll_MS"/>
    <s v="Completed"/>
    <s v="Sem Digital"/>
    <s v="RON"/>
    <s v="Xaxis Tv"/>
    <s v="cpv"/>
    <s v="Pre/Mid/Post Rolls RON"/>
    <s v="Online Video"/>
    <n v="0.02"/>
    <n v="0.03"/>
    <n v="60000"/>
    <n v="44308"/>
    <n v="15692"/>
    <n v="44308"/>
    <m/>
    <n v="0"/>
    <e v="#DIV/0!"/>
    <n v="1200"/>
    <n v="886.16"/>
    <n v="-313.84000000000003"/>
    <n v="1800"/>
    <n v="1329.24"/>
    <n v="-470.76"/>
    <n v="0"/>
    <n v="443.08000000000004"/>
    <n v="0.33333333333333337"/>
  </r>
  <r>
    <s v="Vodafone0416_Heroes_Samsung_7_Preroll_Matrouge_MS"/>
    <x v="0"/>
    <x v="3"/>
    <s v="Q2"/>
    <d v="2016-04-14T00:00:00"/>
    <d v="2016-04-30T00:00:00"/>
    <n v="0"/>
    <x v="2"/>
    <x v="14"/>
    <s v="Vodafone0416_Heroes_Samsung_7_Preroll_MS"/>
    <s v="Completed"/>
    <s v="Matrouge"/>
    <s v="RON"/>
    <s v="Xaxis Tv"/>
    <s v="cpv"/>
    <s v="Pre/Mid/Post Rolls RON"/>
    <s v="Online Video"/>
    <n v="0.02"/>
    <n v="0.03"/>
    <n v="50000"/>
    <n v="48195"/>
    <n v="1805"/>
    <n v="48195"/>
    <m/>
    <n v="0"/>
    <e v="#DIV/0!"/>
    <n v="1000"/>
    <n v="963.9"/>
    <n v="-36.100000000000023"/>
    <n v="1500"/>
    <n v="1445.85"/>
    <n v="-54.150000000000091"/>
    <n v="0"/>
    <n v="481.94999999999993"/>
    <n v="0.33333333333333331"/>
  </r>
  <r>
    <s v="Brisa0416_Lastik_Kampanyası_interstitial_Medyanet_MC"/>
    <x v="0"/>
    <x v="3"/>
    <s v="Q2"/>
    <d v="2016-04-14T00:00:00"/>
    <d v="2016-04-30T00:00:00"/>
    <n v="0"/>
    <x v="0"/>
    <x v="49"/>
    <s v="Brisa0416_Lastik_Kampanyası_interstitial_MC"/>
    <s v="Completed"/>
    <s v="Medyanet"/>
    <s v="RON"/>
    <s v="Xaxis Rich Media"/>
    <s v="cpm"/>
    <s v="Interstitial"/>
    <s v="Interstitial"/>
    <n v="0.5"/>
    <n v="4.25"/>
    <n v="1500000"/>
    <n v="1500879"/>
    <n v="0"/>
    <n v="1500000"/>
    <n v="12250"/>
    <n v="8.1618838027582505E-3"/>
    <n v="0.52040816326530615"/>
    <n v="750"/>
    <n v="750"/>
    <n v="0"/>
    <n v="6375"/>
    <n v="6375"/>
    <n v="0"/>
    <n v="0"/>
    <n v="5625"/>
    <n v="0.88235294117647056"/>
  </r>
  <r>
    <s v="GSK0416_Parodontax_Preroll_Nokta_MC"/>
    <x v="0"/>
    <x v="3"/>
    <s v="Q2"/>
    <d v="2016-04-14T00:00:00"/>
    <d v="2016-04-30T00:00:00"/>
    <n v="0"/>
    <x v="0"/>
    <x v="0"/>
    <s v="GSK0416_Parodontax_Preroll_MC"/>
    <s v="Completed"/>
    <s v="Nokta"/>
    <s v="RON"/>
    <s v="Xaxis Tv"/>
    <s v="cpv"/>
    <s v="Pre/Mid/Post Rolls RON"/>
    <s v="Online Video"/>
    <n v="1.2E-2"/>
    <n v="3.3000000000000002E-2"/>
    <n v="65000"/>
    <n v="65330"/>
    <n v="0"/>
    <n v="65000"/>
    <n v="8472"/>
    <n v="0.1296800857186591"/>
    <n v="0.17988668555240794"/>
    <n v="780"/>
    <n v="780"/>
    <n v="0"/>
    <n v="2145"/>
    <n v="1524"/>
    <n v="-621"/>
    <n v="0"/>
    <n v="744"/>
    <n v="0.48818897637795278"/>
  </r>
  <r>
    <s v="GSK0416_Parodontax_Preroll_Acunn_MC"/>
    <x v="0"/>
    <x v="3"/>
    <s v="Q2"/>
    <d v="2016-04-14T00:00:00"/>
    <d v="2016-04-30T00:00:00"/>
    <n v="0"/>
    <x v="0"/>
    <x v="0"/>
    <s v="GSK0416_Parodontax_Preroll_MC"/>
    <s v="Completed"/>
    <s v="Acunn"/>
    <s v="RON"/>
    <s v="Xaxis Tv"/>
    <s v="cpv"/>
    <s v="Pre/Mid/Post Rolls RON"/>
    <s v="Online Video"/>
    <n v="0.01"/>
    <n v="3.3000000000000002E-2"/>
    <n v="65000"/>
    <n v="59282"/>
    <n v="5718"/>
    <n v="59282"/>
    <n v="7204"/>
    <n v="0.12152086636753145"/>
    <n v="0.20905052748473071"/>
    <n v="650"/>
    <n v="592.82000000000005"/>
    <n v="-57.17999999999995"/>
    <n v="2145"/>
    <n v="1506"/>
    <n v="-639"/>
    <n v="0"/>
    <n v="913.18"/>
    <n v="0.60636122177954843"/>
  </r>
  <r>
    <s v="GSK0416_Sensodyne_Hypernova_Preroll_Acunn_MC"/>
    <x v="0"/>
    <x v="3"/>
    <s v="Q2"/>
    <d v="2016-04-14T00:00:00"/>
    <d v="2016-04-30T00:00:00"/>
    <n v="0"/>
    <x v="0"/>
    <x v="0"/>
    <s v="GSK0416_Sensodyne_Hypernova_Preroll_MC"/>
    <s v="Completed"/>
    <s v="Acunn"/>
    <s v="RON"/>
    <s v="Xaxis Tv"/>
    <s v="cpv"/>
    <s v="Pre/Mid/Post Rolls RON"/>
    <s v="Online Video"/>
    <n v="0.01"/>
    <n v="3.3000000000000002E-2"/>
    <n v="65000"/>
    <n v="59271"/>
    <n v="5729"/>
    <n v="59271"/>
    <n v="5371"/>
    <n v="9.0617671373859052E-2"/>
    <n v="0.24017873766523926"/>
    <n v="650"/>
    <n v="592.71"/>
    <n v="-57.289999999999964"/>
    <n v="2145"/>
    <n v="1290"/>
    <n v="-855"/>
    <n v="0"/>
    <n v="697.29"/>
    <n v="0.54053488372093017"/>
  </r>
  <r>
    <s v="GSK0416_Sensodyne_Hypernova_Preroll_Nokta_MC"/>
    <x v="0"/>
    <x v="3"/>
    <s v="Q2"/>
    <d v="2016-04-14T00:00:00"/>
    <d v="2016-04-30T00:00:00"/>
    <n v="0"/>
    <x v="0"/>
    <x v="0"/>
    <s v="GSK0416_Sensodyne_Hypernova_Preroll_MC"/>
    <s v="Completed"/>
    <s v="Nokta"/>
    <s v="RON"/>
    <s v="Xaxis Tv"/>
    <s v="cpv"/>
    <s v="Pre/Mid/Post Rolls RON"/>
    <s v="Online Video"/>
    <n v="1.2E-2"/>
    <n v="3.3000000000000002E-2"/>
    <n v="65000"/>
    <n v="65340"/>
    <n v="0"/>
    <n v="65000"/>
    <n v="6716"/>
    <n v="0.10278543005815734"/>
    <n v="0.17212626563430614"/>
    <n v="780"/>
    <n v="780"/>
    <n v="0"/>
    <n v="2145"/>
    <n v="1156"/>
    <n v="-989"/>
    <n v="0"/>
    <n v="376"/>
    <n v="0.32525951557093424"/>
  </r>
  <r>
    <s v="GSK0416_Sensodyne_Hypernova_Preroll_Matrouge_MC"/>
    <x v="0"/>
    <x v="3"/>
    <s v="Q2"/>
    <d v="2016-04-14T00:00:00"/>
    <d v="2016-04-30T00:00:00"/>
    <n v="0"/>
    <x v="0"/>
    <x v="0"/>
    <s v="GSK0416_Sensodyne_Hypernova_Preroll_MC"/>
    <s v="Completed"/>
    <s v="Matrouge"/>
    <s v="RON"/>
    <s v="Xaxis Tv"/>
    <s v="cpv"/>
    <s v="Pre/Mid/Post Rolls RON"/>
    <s v="Online Video"/>
    <n v="0.02"/>
    <n v="3.3000000000000002E-2"/>
    <n v="20000"/>
    <n v="12145"/>
    <n v="7855"/>
    <n v="12145"/>
    <m/>
    <n v="0"/>
    <e v="#DIV/0!"/>
    <n v="400"/>
    <n v="242.9"/>
    <n v="-157.1"/>
    <n v="660"/>
    <n v="400.78500000000003"/>
    <n v="-259.21499999999997"/>
    <n v="0"/>
    <n v="157.88500000000002"/>
    <n v="0.39393939393939398"/>
  </r>
  <r>
    <s v="GSK0416_Sensodyne_Hypernova_SYNC_Clipkit_MC"/>
    <x v="0"/>
    <x v="3"/>
    <s v="Q2"/>
    <d v="2016-04-14T00:00:00"/>
    <d v="2016-04-30T00:00:00"/>
    <n v="0"/>
    <x v="0"/>
    <x v="0"/>
    <s v="GSK0416_Sensodyne_Hypernova_SYNC_MC"/>
    <s v="Completed"/>
    <s v="Clipkit"/>
    <s v="RON"/>
    <s v="Xaxis SYNC"/>
    <s v="cpv"/>
    <s v="Pre/Mid/Post Rolls RON"/>
    <s v="Online Video"/>
    <n v="3.6999999999999998E-2"/>
    <n v="0.06"/>
    <n v="238000"/>
    <n v="238167"/>
    <n v="0"/>
    <n v="238000"/>
    <n v="6789"/>
    <n v="2.8505208530149012E-2"/>
    <n v="1.9649432906171749"/>
    <n v="8806"/>
    <n v="8806"/>
    <n v="0"/>
    <n v="14280"/>
    <n v="13340"/>
    <n v="-940"/>
    <n v="0"/>
    <n v="4534"/>
    <n v="0.33988005997001497"/>
  </r>
  <r>
    <s v="GSK0416_Otribebe_SYNC_Clipkit_MC"/>
    <x v="0"/>
    <x v="3"/>
    <s v="Q2"/>
    <d v="2016-04-14T00:00:00"/>
    <d v="2016-04-30T00:00:00"/>
    <n v="0"/>
    <x v="0"/>
    <x v="0"/>
    <s v="GSK0416_Otribebe_SYNC_MC"/>
    <s v="Completed"/>
    <s v="Clipkit"/>
    <s v="RON"/>
    <s v="Xaxis SYNC"/>
    <s v="cpv"/>
    <s v="Pre/Mid/Post Rolls RON"/>
    <s v="Online Video"/>
    <n v="3.6999999999999998E-2"/>
    <n v="0.06"/>
    <n v="190000"/>
    <n v="190226"/>
    <n v="0"/>
    <n v="190000"/>
    <n v="5709"/>
    <n v="3.001167032897711E-2"/>
    <n v="1.8675775091960063"/>
    <n v="7030"/>
    <n v="7030"/>
    <n v="0"/>
    <n v="11400"/>
    <n v="10662"/>
    <n v="-738"/>
    <n v="0"/>
    <n v="3632"/>
    <n v="0.34064903395235413"/>
  </r>
  <r>
    <s v="GSK0416_Otribebe_preroll_Nokta_MC"/>
    <x v="0"/>
    <x v="3"/>
    <s v="Q2"/>
    <d v="2016-04-14T00:00:00"/>
    <d v="2016-04-30T00:00:00"/>
    <n v="0"/>
    <x v="0"/>
    <x v="0"/>
    <s v="GSK0416_Otribebe_preroll_MC"/>
    <s v="Completed"/>
    <s v="Nokta"/>
    <s v="RON"/>
    <s v="Xaxis Tv"/>
    <s v="cpv"/>
    <s v="Pre/Mid/Post Rolls RON"/>
    <s v="Online Video"/>
    <n v="1.2E-2"/>
    <n v="3.3000000000000002E-2"/>
    <n v="65000"/>
    <n v="65350"/>
    <n v="0"/>
    <n v="65000"/>
    <n v="10792"/>
    <n v="0.16514154552410099"/>
    <n v="9.6460340993328397E-2"/>
    <n v="780"/>
    <n v="780"/>
    <n v="0"/>
    <n v="2145"/>
    <n v="1041"/>
    <n v="-1104"/>
    <n v="0"/>
    <n v="261"/>
    <n v="0.25072046109510088"/>
  </r>
  <r>
    <s v="GSK0416_Otribebe_preroll_Acunn_MC"/>
    <x v="0"/>
    <x v="3"/>
    <s v="Q2"/>
    <d v="2016-04-14T00:00:00"/>
    <d v="2016-04-30T00:00:00"/>
    <n v="0"/>
    <x v="0"/>
    <x v="0"/>
    <s v="GSK0416_Otribebe_preroll_MC"/>
    <s v="Completed"/>
    <s v="Acunn"/>
    <s v="RON"/>
    <s v="Xaxis Tv"/>
    <s v="cpv"/>
    <s v="Pre/Mid/Post Rolls RON"/>
    <s v="Online Video"/>
    <n v="0.01"/>
    <n v="3.3000000000000002E-2"/>
    <n v="65000"/>
    <n v="59280"/>
    <n v="5720"/>
    <n v="59280"/>
    <n v="6609"/>
    <n v="0.11148785425101214"/>
    <n v="0.26978362838553488"/>
    <n v="650"/>
    <n v="592.80000000000007"/>
    <n v="-57.199999999999932"/>
    <n v="2145"/>
    <n v="1783"/>
    <n v="-362"/>
    <n v="0"/>
    <n v="1190.1999999999998"/>
    <n v="0.66752664049355015"/>
  </r>
  <r>
    <s v="GSK0416_Panaheat_preroll_Acunn_MC"/>
    <x v="0"/>
    <x v="3"/>
    <s v="Q2"/>
    <d v="2016-04-14T00:00:00"/>
    <d v="2016-04-30T00:00:00"/>
    <n v="0"/>
    <x v="0"/>
    <x v="0"/>
    <s v="GSK0416_Panaheat_preroll_MC"/>
    <s v="Completed"/>
    <s v="Acunn"/>
    <s v="RON"/>
    <s v="Xaxis Tv"/>
    <s v="cpv"/>
    <s v="Pre/Mid/Post Rolls RON"/>
    <s v="Online Video"/>
    <n v="0.01"/>
    <n v="3.3000000000000002E-2"/>
    <n v="50000"/>
    <n v="47921"/>
    <n v="2079"/>
    <n v="47921"/>
    <n v="4490"/>
    <n v="9.3695874460048831E-2"/>
    <n v="0.30334075723830733"/>
    <n v="500"/>
    <n v="479.21000000000004"/>
    <n v="-20.789999999999964"/>
    <n v="1650"/>
    <n v="1362"/>
    <n v="-288"/>
    <n v="0"/>
    <n v="882.79"/>
    <n v="0.64815712187958885"/>
  </r>
  <r>
    <s v="GSK0416_Panaheat_preroll_NOkta_MC"/>
    <x v="0"/>
    <x v="3"/>
    <s v="Q2"/>
    <d v="2016-04-14T00:00:00"/>
    <d v="2016-04-30T00:00:00"/>
    <n v="0"/>
    <x v="0"/>
    <x v="0"/>
    <s v="GSK0416_Panaheat_preroll_MC"/>
    <s v="Completed"/>
    <s v="Nokta"/>
    <s v="RON"/>
    <s v="Xaxis Tv"/>
    <s v="cpv"/>
    <s v="Pre/Mid/Post Rolls RON"/>
    <s v="Online Video"/>
    <n v="1.2E-2"/>
    <n v="3.3000000000000002E-2"/>
    <n v="50000"/>
    <n v="50399"/>
    <n v="0"/>
    <n v="50000"/>
    <n v="6886"/>
    <n v="0.13662969503363162"/>
    <n v="0.12242230612837642"/>
    <n v="600"/>
    <n v="600"/>
    <n v="0"/>
    <n v="1650"/>
    <n v="843"/>
    <n v="-807"/>
    <n v="0"/>
    <n v="243"/>
    <n v="0.28825622775800713"/>
  </r>
  <r>
    <s v="Bimeks0416_%23Bipara_interstitial_Digitalm_MEC"/>
    <x v="0"/>
    <x v="3"/>
    <s v="Q2"/>
    <d v="2016-04-14T00:00:00"/>
    <d v="2016-04-18T00:00:00"/>
    <n v="0"/>
    <x v="1"/>
    <x v="10"/>
    <s v="Bimeks0416_%23Bipara_interstitial_MEC"/>
    <s v="Completed"/>
    <s v="Digitalm"/>
    <s v="RON"/>
    <s v="Xaxis Rich Media"/>
    <s v="cpm"/>
    <s v="Interstitial"/>
    <s v="Interstitial"/>
    <n v="2.5"/>
    <n v="4.5"/>
    <n v="100000"/>
    <n v="100274"/>
    <n v="0"/>
    <n v="100000"/>
    <n v="1749"/>
    <n v="1.7442208349123401E-2"/>
    <n v="0.25728987993138935"/>
    <n v="250"/>
    <n v="250"/>
    <n v="0"/>
    <n v="450"/>
    <n v="450"/>
    <n v="0"/>
    <n v="0"/>
    <n v="200"/>
    <n v="0.44444444444444442"/>
  </r>
  <r>
    <s v="Bimeks0416_%23Bipara_interstitial_Acunn_MEC"/>
    <x v="0"/>
    <x v="3"/>
    <s v="Q2"/>
    <d v="2016-04-14T00:00:00"/>
    <d v="2016-04-18T00:00:00"/>
    <n v="0"/>
    <x v="1"/>
    <x v="10"/>
    <s v="Bimeks0416_%23Bipara_interstitial_MEC"/>
    <s v="Completed"/>
    <s v="Acunn"/>
    <s v="RON"/>
    <s v="Xaxis Rich Media"/>
    <s v="cpm"/>
    <s v="Interstitial"/>
    <s v="Interstitial"/>
    <n v="1.5"/>
    <n v="4.5"/>
    <n v="100000"/>
    <n v="103395"/>
    <n v="0"/>
    <n v="100000"/>
    <n v="548"/>
    <n v="5.300062865709174E-3"/>
    <n v="0.82116788321167888"/>
    <n v="150"/>
    <n v="150"/>
    <n v="0"/>
    <n v="450"/>
    <n v="450"/>
    <n v="0"/>
    <n v="0"/>
    <n v="300"/>
    <n v="0.66666666666666663"/>
  </r>
  <r>
    <s v="Bimeks0416_%23Bipara_interstitial_Medyanet_MEC"/>
    <x v="0"/>
    <x v="3"/>
    <s v="Q2"/>
    <d v="2016-04-14T00:00:00"/>
    <d v="2016-04-18T00:00:00"/>
    <n v="0"/>
    <x v="1"/>
    <x v="10"/>
    <s v="Bimeks0416_%23Bipara_interstitial_MEC"/>
    <s v="Completed"/>
    <s v="Medyanet"/>
    <s v="RON"/>
    <s v="Xaxis Rich Media"/>
    <s v="cpm"/>
    <s v="Interstitial"/>
    <s v="Interstitial"/>
    <n v="0.5"/>
    <n v="4.5"/>
    <n v="240000"/>
    <n v="240509"/>
    <n v="0"/>
    <n v="240000"/>
    <n v="1897"/>
    <n v="7.8874387237068046E-3"/>
    <n v="0.5798629414865577"/>
    <n v="120"/>
    <n v="120"/>
    <n v="0"/>
    <n v="1080"/>
    <n v="1100"/>
    <n v="20"/>
    <n v="0"/>
    <n v="980"/>
    <n v="0.89090909090909087"/>
  </r>
  <r>
    <s v="Teknosa0416_Turuncu_Indirim_Faz2_interstitial_Bond_MC"/>
    <x v="0"/>
    <x v="3"/>
    <s v="Q2"/>
    <d v="2016-04-14T00:00:00"/>
    <d v="2016-04-18T00:00:00"/>
    <n v="0"/>
    <x v="0"/>
    <x v="6"/>
    <s v="Teknosa0416_Turuncu_Indirim_Faz2_interstitial_MC"/>
    <s v="Completed"/>
    <s v="Bond Digital"/>
    <s v="RON"/>
    <s v="Xaxis Rich Media"/>
    <s v="cpm"/>
    <s v="Interstitial"/>
    <s v="Interstitial"/>
    <n v="2.5"/>
    <n v="4.25"/>
    <n v="125000"/>
    <n v="125177"/>
    <n v="0"/>
    <n v="125000"/>
    <m/>
    <n v="0"/>
    <e v="#DIV/0!"/>
    <n v="312.5"/>
    <n v="312.5"/>
    <n v="0"/>
    <n v="531.25"/>
    <n v="300"/>
    <n v="-231.25"/>
    <n v="0"/>
    <n v="-12.5"/>
    <n v="-4.1666666666666664E-2"/>
  </r>
  <r>
    <s v="Teknosa0416_Turuncu_Indirim_Faz2_interstitial_Digitalm_MC"/>
    <x v="0"/>
    <x v="3"/>
    <s v="Q2"/>
    <d v="2016-04-14T00:00:00"/>
    <d v="2016-04-18T00:00:00"/>
    <n v="0"/>
    <x v="0"/>
    <x v="6"/>
    <s v="Teknosa0416_Turuncu_Indirim_Faz2_interstitial_MC"/>
    <s v="Completed"/>
    <s v="Digitalm"/>
    <s v="RON"/>
    <s v="Xaxis Rich Media"/>
    <s v="cpm"/>
    <s v="Interstitial"/>
    <s v="Interstitial"/>
    <n v="2.5"/>
    <n v="4.25"/>
    <n v="125000"/>
    <n v="125237"/>
    <n v="0"/>
    <n v="125000"/>
    <n v="2646"/>
    <n v="2.1127941423061875E-2"/>
    <n v="0.20077475434618292"/>
    <n v="312.5"/>
    <n v="312.5"/>
    <n v="0"/>
    <n v="531.25"/>
    <n v="531.25"/>
    <n v="0"/>
    <n v="0"/>
    <n v="218.75"/>
    <n v="0.41176470588235292"/>
  </r>
  <r>
    <s v="Teknosa0416_Turuncu_Indirim_Faz2_interstitial_Medyanet_MC"/>
    <x v="0"/>
    <x v="3"/>
    <s v="Q2"/>
    <d v="2016-04-14T00:00:00"/>
    <d v="2016-04-18T00:00:00"/>
    <n v="0"/>
    <x v="0"/>
    <x v="6"/>
    <s v="Teknosa0416_Turuncu_Indirim_Faz2_interstitial_MC"/>
    <s v="Completed"/>
    <s v="Medyanet"/>
    <s v="RON"/>
    <s v="Xaxis Rich Media"/>
    <s v="cpm"/>
    <s v="Interstitial"/>
    <s v="Interstitial"/>
    <n v="0.5"/>
    <n v="4.25"/>
    <n v="275000"/>
    <n v="275911"/>
    <n v="0"/>
    <n v="275000"/>
    <n v="2631"/>
    <n v="9.5356836081200089E-3"/>
    <n v="0.44422272900038007"/>
    <n v="137.5"/>
    <n v="137.5"/>
    <n v="0"/>
    <n v="1168.75"/>
    <n v="1168.75"/>
    <n v="0"/>
    <n v="0"/>
    <n v="1031.25"/>
    <n v="0.88235294117647056"/>
  </r>
  <r>
    <s v="Michelin_0416_Cross_Climate_300x250_Bond_MEC"/>
    <x v="0"/>
    <x v="3"/>
    <s v="Q2"/>
    <d v="2016-04-15T00:00:00"/>
    <d v="2016-04-30T00:00:00"/>
    <n v="0"/>
    <x v="1"/>
    <x v="44"/>
    <s v="Michelin_0416_Cross_Climate_300x250_MEC"/>
    <s v="Completed"/>
    <s v="Bond Digital"/>
    <s v="RON"/>
    <s v="Xaxis Display Plus"/>
    <s v="cpm"/>
    <s v="Selected Sites"/>
    <s v="Ad Bundles"/>
    <n v="0.5"/>
    <n v="8"/>
    <n v="200000"/>
    <n v="162318"/>
    <n v="37682"/>
    <n v="162318"/>
    <m/>
    <n v="0"/>
    <e v="#DIV/0!"/>
    <n v="100"/>
    <n v="81.159000000000006"/>
    <n v="-18.840999999999994"/>
    <n v="1600"/>
    <n v="1298.5440000000001"/>
    <n v="-301.4559999999999"/>
    <n v="0"/>
    <n v="1217.385"/>
    <n v="0.93749999999999989"/>
  </r>
  <r>
    <s v="Michelin_0416_Cross_Climate_300x250_Medyanet_MEC"/>
    <x v="0"/>
    <x v="3"/>
    <s v="Q2"/>
    <d v="2016-04-15T00:00:00"/>
    <d v="2016-04-30T00:00:00"/>
    <n v="0"/>
    <x v="1"/>
    <x v="44"/>
    <s v="Michelin_0416_Cross_Climate_300x250_MEC"/>
    <s v="Completed"/>
    <s v="Medyanet"/>
    <s v="RON"/>
    <s v="Xaxis Display Plus"/>
    <s v="cpm"/>
    <s v="Selected Sites"/>
    <s v="Ad Bundles"/>
    <n v="0.1"/>
    <n v="8"/>
    <n v="300000"/>
    <n v="305436"/>
    <n v="0"/>
    <n v="300000"/>
    <n v="92"/>
    <n v="3.0120876386542514E-4"/>
    <n v="26.630434782608695"/>
    <n v="30"/>
    <n v="30"/>
    <n v="0"/>
    <n v="2400"/>
    <n v="2450"/>
    <n v="50"/>
    <n v="0"/>
    <n v="2420"/>
    <n v="0.98775510204081629"/>
  </r>
  <r>
    <s v="Michelin_0416_Cross_Climate_300x250_Digitalm_MEC"/>
    <x v="0"/>
    <x v="3"/>
    <s v="Q2"/>
    <d v="2016-04-15T00:00:00"/>
    <d v="2016-04-30T00:00:00"/>
    <n v="0"/>
    <x v="1"/>
    <x v="44"/>
    <s v="Michelin_0416_Cross_Climate_300x250_MEC"/>
    <s v="Completed"/>
    <s v="Digitalm"/>
    <s v="RON"/>
    <s v="Xaxis Display Plus"/>
    <s v="cpm"/>
    <s v="Selected Sites"/>
    <s v="Ad Bundles"/>
    <n v="0.2"/>
    <n v="8"/>
    <n v="300000"/>
    <n v="296536"/>
    <n v="3464"/>
    <n v="296536"/>
    <n v="111"/>
    <n v="3.7432217336175037E-4"/>
    <n v="21.371963963963964"/>
    <n v="60"/>
    <n v="59.307200000000002"/>
    <n v="-0.69279999999999831"/>
    <n v="2400"/>
    <n v="2372.288"/>
    <n v="-27.711999999999989"/>
    <n v="0"/>
    <n v="2312.9807999999998"/>
    <n v="0.97499999999999987"/>
  </r>
  <r>
    <s v="Mıchelin0416_Cross_Climate_preroll_Acunn_MEC"/>
    <x v="0"/>
    <x v="3"/>
    <s v="Q2"/>
    <d v="2016-04-15T00:00:00"/>
    <d v="2016-04-30T00:00:00"/>
    <n v="0"/>
    <x v="1"/>
    <x v="44"/>
    <s v="Mıchelin0416_Cross_Climate_preroll_MEC"/>
    <s v="Completed"/>
    <s v="Acunn"/>
    <s v="RON"/>
    <s v="Xaxis Tv"/>
    <s v="cpv"/>
    <s v="Pre/Mid/Post Rolls RON"/>
    <s v="Online Video"/>
    <n v="0.01"/>
    <n v="3.2500000000000001E-2"/>
    <n v="100000"/>
    <n v="100651"/>
    <n v="0"/>
    <n v="100000"/>
    <n v="9201"/>
    <n v="9.1414889072140362E-2"/>
    <n v="0.35552195413542009"/>
    <n v="1000"/>
    <n v="1000"/>
    <n v="0"/>
    <n v="3250"/>
    <n v="3271.1575000000003"/>
    <n v="21.157500000000255"/>
    <n v="0"/>
    <n v="2271.1575000000003"/>
    <n v="0.69429781354153697"/>
  </r>
  <r>
    <s v="Mıchelin0416_Cross_Climate_preroll_ Midyo_MEC"/>
    <x v="0"/>
    <x v="3"/>
    <s v="Q2"/>
    <d v="2016-04-15T00:00:00"/>
    <d v="2016-04-30T00:00:00"/>
    <n v="0"/>
    <x v="1"/>
    <x v="44"/>
    <s v="Mıchelin0416_Cross_Climate_preroll_MEC"/>
    <s v="Completed"/>
    <s v="Midyo"/>
    <s v="RON"/>
    <s v="Xaxis Tv"/>
    <s v="cpv"/>
    <s v="Pre/Mid/Post Rolls RON"/>
    <s v="Online Video"/>
    <n v="5.0000000000000001E-3"/>
    <n v="3.2500000000000001E-2"/>
    <n v="110000"/>
    <n v="94791"/>
    <n v="15209"/>
    <n v="94791"/>
    <n v="5598"/>
    <n v="5.9056239516409786E-2"/>
    <n v="0.55032288317256162"/>
    <n v="550"/>
    <n v="473.95499999999998"/>
    <n v="-76.045000000000016"/>
    <n v="3575"/>
    <n v="3080.7075"/>
    <n v="-494.29250000000002"/>
    <n v="0"/>
    <n v="2606.7525000000001"/>
    <n v="0.84615384615384615"/>
  </r>
  <r>
    <s v="Mıchelin0416_Cross_Climate_preroll_Digitalm_MEC"/>
    <x v="0"/>
    <x v="3"/>
    <s v="Q2"/>
    <d v="2016-04-15T00:00:00"/>
    <d v="2016-04-30T00:00:00"/>
    <n v="0"/>
    <x v="1"/>
    <x v="44"/>
    <s v="Mıchelin0416_Cross_Climate_preroll_MEC"/>
    <s v="Completed"/>
    <s v="Digitalm"/>
    <s v="RON"/>
    <s v="Xaxis Tv"/>
    <s v="cpv"/>
    <s v="Pre/Mid/Post Rolls RON"/>
    <s v="Online Video"/>
    <n v="6.0000000000000001E-3"/>
    <n v="3.2500000000000001E-2"/>
    <n v="100000"/>
    <n v="13161"/>
    <n v="86839"/>
    <n v="13161"/>
    <n v="844"/>
    <n v="6.4128865587721295E-2"/>
    <n v="0.50679206161137447"/>
    <n v="600"/>
    <n v="78.966000000000008"/>
    <n v="-521.03399999999999"/>
    <n v="3250"/>
    <n v="427.73250000000002"/>
    <n v="-2822.2674999999999"/>
    <n v="0"/>
    <n v="348.76650000000001"/>
    <n v="0.81538461538461537"/>
  </r>
  <r>
    <s v="MIchelin0416_Cross_Climate_Audio_Recognation_Digitalmarcom_MEC"/>
    <x v="0"/>
    <x v="3"/>
    <s v="Q2"/>
    <d v="2016-04-15T00:00:00"/>
    <d v="2016-04-30T00:00:00"/>
    <n v="0"/>
    <x v="1"/>
    <x v="44"/>
    <s v="MIchelin0416_Cross_Climate_Audio_Recognation_MEC"/>
    <s v="Completed"/>
    <s v="Digitalmarcom"/>
    <s v="RON"/>
    <s v="Xaxis Audio Recog"/>
    <s v="cpv"/>
    <s v="Pre/Mid/Post Rolls RON"/>
    <s v="Online Video"/>
    <n v="3.6999999999999998E-2"/>
    <n v="0.06"/>
    <n v="100000"/>
    <n v="101810"/>
    <n v="0"/>
    <n v="100000"/>
    <n v="5947"/>
    <n v="5.8412729594342405E-2"/>
    <n v="1.0089120564990752"/>
    <n v="3700"/>
    <n v="3700"/>
    <n v="0"/>
    <n v="6000"/>
    <n v="6000"/>
    <n v="0"/>
    <n v="0"/>
    <n v="2300"/>
    <n v="0.38333333333333336"/>
  </r>
  <r>
    <s v="Akbank_0416_Multinational_Best_Local_contextual_Appnexus_MC"/>
    <x v="0"/>
    <x v="3"/>
    <s v="Q2"/>
    <d v="2016-04-15T00:00:00"/>
    <d v="2016-04-30T00:00:00"/>
    <n v="0"/>
    <x v="0"/>
    <x v="9"/>
    <s v="Akbank_0416_Multinational_Best_Local_contextual_MC"/>
    <s v="Completed"/>
    <s v="Appnexus"/>
    <s v="RON"/>
    <s v="Xaxis Contextual"/>
    <s v="cpm"/>
    <s v="Selected Sites"/>
    <s v="Ad Bundles"/>
    <m/>
    <n v="100"/>
    <n v="105000"/>
    <n v="105211"/>
    <n v="0"/>
    <n v="105000"/>
    <n v="25"/>
    <n v="2.3761773958996682E-4"/>
    <n v="0"/>
    <n v="0"/>
    <n v="748"/>
    <n v="748"/>
    <n v="10500"/>
    <n v="0"/>
    <n v="-10500"/>
    <n v="0"/>
    <n v="-748"/>
    <e v="#DIV/0!"/>
  </r>
  <r>
    <s v="Akbank_0416_Multinational_Best_Local_contextual_Appnexus_MC"/>
    <x v="0"/>
    <x v="3"/>
    <s v="Q2"/>
    <d v="2016-04-15T00:00:00"/>
    <d v="2016-04-30T00:00:00"/>
    <n v="0"/>
    <x v="0"/>
    <x v="9"/>
    <s v="Akbank_0416_Multinational_Best_Local_contextual_MC"/>
    <s v="Completed"/>
    <s v="Google"/>
    <s v="RON"/>
    <s v="Xaxis Contextual"/>
    <s v="cpm"/>
    <s v="Selected Sites"/>
    <s v="Ad Bundles"/>
    <m/>
    <n v="100"/>
    <n v="105000"/>
    <n v="105211"/>
    <n v="0"/>
    <n v="105000"/>
    <n v="25"/>
    <n v="2.3761773958996682E-4"/>
    <n v="419.2"/>
    <n v="0"/>
    <n v="1812"/>
    <n v="1812"/>
    <n v="10500"/>
    <n v="10480"/>
    <n v="-20"/>
    <n v="0"/>
    <n v="8668"/>
    <n v="0.82709923664122142"/>
  </r>
  <r>
    <s v="Akbank_0416_Multinational_Best_Local_contextual_Appnexus_MC"/>
    <x v="0"/>
    <x v="3"/>
    <s v="Q2"/>
    <d v="2016-04-15T00:00:00"/>
    <d v="2016-04-30T00:00:00"/>
    <n v="0"/>
    <x v="0"/>
    <x v="9"/>
    <s v="Akbank_0416_Multinational_Best_Local_contextual_MC"/>
    <s v="Completed"/>
    <s v="Grapeshot"/>
    <s v="RON"/>
    <s v="Xaxis Contextual"/>
    <s v="cpm"/>
    <s v="Selected Sites"/>
    <s v="Ad Bundles"/>
    <m/>
    <n v="100"/>
    <n v="105000"/>
    <n v="105211"/>
    <n v="0"/>
    <n v="105000"/>
    <n v="25"/>
    <n v="2.3761773958996682E-4"/>
    <n v="0"/>
    <n v="0"/>
    <n v="6.3"/>
    <n v="6.3"/>
    <n v="10500"/>
    <n v="0"/>
    <n v="-10500"/>
    <n v="0"/>
    <n v="-6.3"/>
    <e v="#DIV/0!"/>
  </r>
  <r>
    <s v="Vestel0416_Ultra_Ince_Lcd_interstitial_Medyanet_MC"/>
    <x v="0"/>
    <x v="3"/>
    <s v="Q2"/>
    <d v="2016-04-15T00:00:00"/>
    <d v="2016-04-30T00:00:00"/>
    <n v="0"/>
    <x v="0"/>
    <x v="19"/>
    <s v="Vestel0416_Ultra_Ince_Lcd_interstitial_MC"/>
    <s v="Completed"/>
    <s v="Medyanet"/>
    <s v="RON"/>
    <s v="Xaxis Rich Media"/>
    <s v="cpm"/>
    <s v="Interstitial"/>
    <s v="Interstitial"/>
    <n v="0.5"/>
    <n v="4.25"/>
    <n v="450000"/>
    <n v="450221"/>
    <n v="0"/>
    <n v="450000"/>
    <m/>
    <n v="0"/>
    <e v="#DIV/0!"/>
    <n v="225"/>
    <n v="225"/>
    <n v="0"/>
    <n v="1912.5"/>
    <n v="1928"/>
    <n v="15.5"/>
    <n v="0"/>
    <n v="1703"/>
    <n v="0.88329875518672196"/>
  </r>
  <r>
    <s v="Vestel0416_Ultra_Ince_Lcd_interstitial_Acunn_MC"/>
    <x v="0"/>
    <x v="3"/>
    <s v="Q2"/>
    <d v="2016-04-15T00:00:00"/>
    <d v="2016-04-30T00:00:00"/>
    <n v="0"/>
    <x v="0"/>
    <x v="19"/>
    <s v="Vestel0416_Ultra_Ince_Lcd_interstitial_MC"/>
    <s v="Completed"/>
    <s v="Acunn"/>
    <s v="RON"/>
    <s v="Xaxis Rich Media"/>
    <s v="cpm"/>
    <s v="Interstitial"/>
    <s v="Interstitial"/>
    <n v="1.5"/>
    <n v="4.25"/>
    <n v="900000"/>
    <n v="903370"/>
    <n v="0"/>
    <n v="900000"/>
    <n v="2252"/>
    <n v="2.4928877425639548E-3"/>
    <n v="1.6984902309058614"/>
    <n v="1350"/>
    <n v="1350"/>
    <n v="0"/>
    <n v="3825"/>
    <n v="3825"/>
    <n v="0"/>
    <n v="0"/>
    <n v="2475"/>
    <n v="0.6470588235294118"/>
  </r>
  <r>
    <s v="Vestel0416_Ultra_Ince_Lcd_interstitial_Bond_MC"/>
    <x v="0"/>
    <x v="3"/>
    <s v="Q2"/>
    <d v="2016-04-15T00:00:00"/>
    <d v="2016-04-30T00:00:00"/>
    <n v="0"/>
    <x v="0"/>
    <x v="19"/>
    <s v="Vestel0416_Ultra_Ince_Lcd_interstitial_MC"/>
    <s v="Completed"/>
    <s v="Bond Digital"/>
    <s v="RON"/>
    <s v="Xaxis Rich Media"/>
    <s v="cpm"/>
    <s v="Interstitial"/>
    <s v="Interstitial"/>
    <n v="2.5"/>
    <n v="4.25"/>
    <n v="800000"/>
    <n v="800112"/>
    <n v="0"/>
    <n v="800000"/>
    <m/>
    <n v="0"/>
    <e v="#DIV/0!"/>
    <n v="2000"/>
    <n v="2000"/>
    <n v="0"/>
    <n v="3400"/>
    <n v="3400"/>
    <n v="0"/>
    <n v="0"/>
    <n v="1400"/>
    <n v="0.41176470588235292"/>
  </r>
  <r>
    <s v="Bellona0416_Yatak_Kampanyası_interstitial_Medyanet_MC"/>
    <x v="0"/>
    <x v="3"/>
    <s v="Q2"/>
    <d v="2016-04-16T00:00:00"/>
    <d v="2016-04-30T00:00:00"/>
    <n v="0"/>
    <x v="0"/>
    <x v="29"/>
    <s v="Bellona0416_Yatak_Kampanyası_interstitial_MC"/>
    <s v="Completed"/>
    <s v="Medyanet"/>
    <s v="RON"/>
    <s v="Xaxis Rich Media"/>
    <s v="cpm"/>
    <s v="Interstitial"/>
    <s v="Interstitial"/>
    <n v="0.5"/>
    <n v="4.25"/>
    <n v="1000000"/>
    <n v="1001362"/>
    <n v="0"/>
    <n v="1000000"/>
    <n v="9271"/>
    <n v="9.2583900727209543E-3"/>
    <n v="0.29975191457232231"/>
    <n v="500"/>
    <n v="500"/>
    <n v="0"/>
    <n v="4250"/>
    <n v="2779"/>
    <n v="-1471"/>
    <n v="0"/>
    <n v="2279"/>
    <n v="0.82007916516732637"/>
  </r>
  <r>
    <s v="Bellona0416_Yatak_Kampanyası_interstitial_Acunn_MC"/>
    <x v="0"/>
    <x v="3"/>
    <s v="Q2"/>
    <d v="2016-04-16T00:00:00"/>
    <d v="2016-04-30T00:00:00"/>
    <n v="0"/>
    <x v="0"/>
    <x v="29"/>
    <s v="Bellona0416_Yatak_Kampanyası_interstitial_MC"/>
    <s v="Completed"/>
    <s v="Acunn"/>
    <s v="RON"/>
    <s v="Xaxis Rich Media"/>
    <s v="cpm"/>
    <s v="Interstitial"/>
    <s v="Interstitial"/>
    <n v="1.5"/>
    <n v="4.25"/>
    <n v="500000"/>
    <n v="500675"/>
    <n v="0"/>
    <n v="500000"/>
    <n v="7731"/>
    <n v="1.5441154441503969E-2"/>
    <n v="0.27523848790583366"/>
    <n v="750"/>
    <n v="750"/>
    <n v="0"/>
    <n v="2125"/>
    <n v="2127.8687500000001"/>
    <n v="2.8687500000000909"/>
    <n v="0"/>
    <n v="1377.8687500000001"/>
    <n v="0.64753465174954994"/>
  </r>
  <r>
    <s v="Bellona0416_Yatak_Kampanyası_interstitial_Digitalm_MC"/>
    <x v="0"/>
    <x v="3"/>
    <s v="Q2"/>
    <d v="2016-04-16T00:00:00"/>
    <d v="2016-04-30T00:00:00"/>
    <n v="0"/>
    <x v="0"/>
    <x v="29"/>
    <s v="Bellona0416_Yatak_Kampanyası_interstitial_MC"/>
    <s v="Completed"/>
    <s v="Digitalm"/>
    <s v="RON"/>
    <s v="Xaxis Rich Media"/>
    <s v="cpm"/>
    <s v="Interstitial"/>
    <s v="Interstitial"/>
    <n v="2.5"/>
    <n v="4.25"/>
    <n v="200000"/>
    <n v="21920"/>
    <n v="178080"/>
    <n v="21920"/>
    <n v="398"/>
    <n v="1.8156934306569342E-2"/>
    <n v="0.23407035175879395"/>
    <n v="500"/>
    <n v="54.800000000000004"/>
    <n v="-445.2"/>
    <n v="850"/>
    <n v="93.16"/>
    <n v="-756.84"/>
    <n v="0"/>
    <n v="38.359999999999992"/>
    <n v="0.41176470588235287"/>
  </r>
  <r>
    <s v="Avon0416_Dreams_interstitial_Digitalm_MC"/>
    <x v="0"/>
    <x v="3"/>
    <s v="Q2"/>
    <d v="2016-04-15T00:00:00"/>
    <d v="2016-04-30T00:00:00"/>
    <n v="0"/>
    <x v="3"/>
    <x v="34"/>
    <s v="Avon0416_Dreams_interstitial_MC"/>
    <s v="Completed"/>
    <s v="Digitalm"/>
    <s v="RON"/>
    <s v="Xaxis Rich Media"/>
    <s v="cpm"/>
    <s v="Interstitial"/>
    <s v="Interstitial"/>
    <n v="2.5"/>
    <n v="4.25"/>
    <n v="300000"/>
    <n v="87360"/>
    <n v="212640"/>
    <n v="87360"/>
    <m/>
    <n v="0"/>
    <e v="#DIV/0!"/>
    <n v="750"/>
    <n v="218.4"/>
    <n v="-531.6"/>
    <n v="1275"/>
    <n v="371.28"/>
    <n v="-903.72"/>
    <n v="0"/>
    <n v="152.87999999999997"/>
    <n v="0.41176470588235287"/>
  </r>
  <r>
    <s v="Avon0416_Dreams_interstitial_Matrouge_MC"/>
    <x v="0"/>
    <x v="3"/>
    <s v="Q2"/>
    <d v="2016-04-15T00:00:00"/>
    <d v="2016-04-30T00:00:00"/>
    <n v="0"/>
    <x v="3"/>
    <x v="34"/>
    <s v="Avon0416_Dreams_interstitial_MC"/>
    <s v="Completed"/>
    <s v="Matrouge"/>
    <s v="RON"/>
    <s v="Xaxis Rich Media"/>
    <s v="cpm"/>
    <s v="Interstitial"/>
    <s v="Interstitial"/>
    <n v="2"/>
    <n v="4.25"/>
    <n v="200000"/>
    <n v="101458"/>
    <n v="98542"/>
    <n v="101458"/>
    <m/>
    <n v="0"/>
    <e v="#DIV/0!"/>
    <n v="400"/>
    <n v="202.916"/>
    <n v="-197.084"/>
    <n v="850"/>
    <n v="431.19650000000001"/>
    <n v="-418.80349999999999"/>
    <n v="0"/>
    <n v="228.28050000000002"/>
    <n v="0.52941176470588236"/>
  </r>
  <r>
    <s v="Avon0416_Dreams_interstitial_Acunn_MC"/>
    <x v="0"/>
    <x v="3"/>
    <s v="Q2"/>
    <d v="2016-04-15T00:00:00"/>
    <d v="2016-04-30T00:00:00"/>
    <n v="0"/>
    <x v="3"/>
    <x v="34"/>
    <s v="Avon0416_Dreams_interstitial_MC"/>
    <s v="Completed"/>
    <s v="Acunn"/>
    <s v="RON"/>
    <s v="Xaxis Rich Media"/>
    <s v="cpm"/>
    <s v="Interstitial"/>
    <s v="Interstitial"/>
    <n v="1.5"/>
    <n v="4.25"/>
    <n v="450000"/>
    <n v="450552"/>
    <n v="0"/>
    <n v="450000"/>
    <n v="6993"/>
    <n v="1.5520960954562403E-2"/>
    <n v="0.27382325182325185"/>
    <n v="675"/>
    <n v="675"/>
    <n v="0"/>
    <n v="1912.5"/>
    <n v="1914.846"/>
    <n v="2.3460000000000036"/>
    <n v="0"/>
    <n v="1239.846"/>
    <n v="0.64749123428202582"/>
  </r>
  <r>
    <s v="Avon0416_Dreams_SYNC_Clipkit_MC"/>
    <x v="0"/>
    <x v="3"/>
    <s v="Q2"/>
    <d v="2016-04-15T00:00:00"/>
    <d v="2016-04-30T00:00:00"/>
    <n v="0"/>
    <x v="3"/>
    <x v="34"/>
    <s v="Avon0416_Dreams_SYNC_MC"/>
    <s v="Completed"/>
    <s v="Clipkit"/>
    <s v="RON"/>
    <s v="Xaxis SYNC"/>
    <s v="cpv"/>
    <s v="Pre/Mid/Post Rolls RON"/>
    <s v="Online Video"/>
    <n v="3.6999999999999998E-2"/>
    <n v="0.06"/>
    <n v="67000"/>
    <n v="67764"/>
    <n v="0"/>
    <n v="67000"/>
    <m/>
    <n v="0"/>
    <e v="#DIV/0!"/>
    <n v="2479"/>
    <n v="2479"/>
    <n v="0"/>
    <n v="4020"/>
    <n v="4020"/>
    <n v="0"/>
    <n v="0"/>
    <n v="1541"/>
    <n v="0.38333333333333336"/>
  </r>
  <r>
    <s v="Visa0416_Formula_E_interest_Bond_MEC"/>
    <x v="0"/>
    <x v="3"/>
    <s v="Q2"/>
    <d v="2016-04-18T00:00:00"/>
    <d v="2016-04-30T00:00:00"/>
    <n v="0"/>
    <x v="1"/>
    <x v="50"/>
    <s v="Visa0416_Formula_E_interest_MEC"/>
    <s v="Completed"/>
    <s v="Bond Digital"/>
    <s v="RON"/>
    <s v="Xaxis Display Plus"/>
    <s v="cpm"/>
    <s v="Selected Sites"/>
    <s v="Ad Bundles"/>
    <n v="0.5"/>
    <n v="1.5"/>
    <n v="2000000"/>
    <n v="2000030"/>
    <n v="0"/>
    <n v="2000000"/>
    <m/>
    <n v="0"/>
    <e v="#DIV/0!"/>
    <n v="1000"/>
    <n v="1000"/>
    <n v="0"/>
    <n v="3000"/>
    <n v="3000"/>
    <n v="0"/>
    <n v="0"/>
    <n v="2000"/>
    <n v="0.66666666666666663"/>
  </r>
  <r>
    <s v="Visa0416_Formula_E_interest_Medyanet_MEC"/>
    <x v="0"/>
    <x v="3"/>
    <s v="Q2"/>
    <d v="2016-04-18T00:00:00"/>
    <d v="2016-04-30T00:00:00"/>
    <n v="0"/>
    <x v="1"/>
    <x v="50"/>
    <s v="Visa0416_Formula_E_interest_MEC"/>
    <s v="Completed"/>
    <s v="Medyanet"/>
    <s v="RON"/>
    <s v="Xaxis Display Plus"/>
    <s v="cpm"/>
    <s v="Selected Sites"/>
    <s v="Ad Bundles"/>
    <n v="0.1"/>
    <n v="1.5"/>
    <n v="3000000"/>
    <n v="3030798"/>
    <n v="0"/>
    <n v="3000000"/>
    <m/>
    <n v="0"/>
    <e v="#DIV/0!"/>
    <n v="300"/>
    <n v="300"/>
    <n v="0"/>
    <n v="4500"/>
    <n v="4500"/>
    <n v="0"/>
    <n v="0"/>
    <n v="4200"/>
    <n v="0.93333333333333335"/>
  </r>
  <r>
    <s v="Visa0416_Formula_E_interest_Maxad_MEC"/>
    <x v="0"/>
    <x v="3"/>
    <s v="Q2"/>
    <d v="2016-04-18T00:00:00"/>
    <d v="2016-04-30T00:00:00"/>
    <n v="0"/>
    <x v="1"/>
    <x v="50"/>
    <s v="Visa0416_Formula_E_interest_MEC"/>
    <s v="Completed"/>
    <s v="Maxad"/>
    <s v="RON"/>
    <s v="Xaxis Display Plus"/>
    <s v="cpm"/>
    <s v="Selected Sites"/>
    <s v="Ad Bundles"/>
    <n v="0.2"/>
    <n v="1.5"/>
    <n v="284"/>
    <n v="284"/>
    <n v="0"/>
    <n v="284"/>
    <m/>
    <n v="0"/>
    <e v="#DIV/0!"/>
    <n v="5.6799999999999996E-2"/>
    <n v="57"/>
    <n v="56.943199999999997"/>
    <n v="0.42599999999999993"/>
    <n v="0.42599999999999993"/>
    <n v="0"/>
    <n v="0"/>
    <n v="-56.573999999999998"/>
    <n v="-132.80281690140848"/>
  </r>
  <r>
    <s v="Visa0416_Formula_E_interest_Digitalm_MEC"/>
    <x v="0"/>
    <x v="3"/>
    <s v="Q2"/>
    <d v="2016-04-18T00:00:00"/>
    <d v="2016-04-30T00:00:00"/>
    <n v="0"/>
    <x v="1"/>
    <x v="50"/>
    <s v="Visa0416_Formula_E_interest_MEC"/>
    <s v="Completed"/>
    <s v="Digitalm"/>
    <s v="RON"/>
    <s v="Xaxis Display Plus"/>
    <s v="cpm"/>
    <s v="Selected Sites"/>
    <s v="Ad Bundles"/>
    <n v="0.2"/>
    <n v="1.5"/>
    <n v="3000000"/>
    <n v="2999424"/>
    <n v="576"/>
    <n v="2999424"/>
    <n v="702"/>
    <n v="2.3404493662783254E-4"/>
    <n v="6.4102564102564106"/>
    <n v="600"/>
    <n v="599.88480000000004"/>
    <n v="-0.11519999999995889"/>
    <n v="4500"/>
    <n v="4500"/>
    <n v="0"/>
    <n v="0"/>
    <n v="3900.1152000000002"/>
    <n v="0.86669226666666666"/>
  </r>
  <r>
    <s v="Visa0416_Formula_E_interest_Nokta_MEC"/>
    <x v="0"/>
    <x v="3"/>
    <s v="Q2"/>
    <d v="2016-04-18T00:00:00"/>
    <d v="2016-04-30T00:00:00"/>
    <n v="0"/>
    <x v="1"/>
    <x v="50"/>
    <s v="Visa0416_Formula_E_interest_MEC"/>
    <s v="Completed"/>
    <s v="Nokta"/>
    <s v="RON"/>
    <s v="Xaxis Display Plus"/>
    <s v="cpm"/>
    <s v="Selected Sites"/>
    <s v="Ad Bundles"/>
    <n v="0.1"/>
    <n v="1.5"/>
    <n v="1000000"/>
    <n v="1002458"/>
    <n v="0"/>
    <n v="1000000"/>
    <m/>
    <n v="0"/>
    <e v="#DIV/0!"/>
    <n v="100"/>
    <n v="100"/>
    <n v="0"/>
    <n v="1500"/>
    <n v="1500"/>
    <n v="0"/>
    <n v="0"/>
    <n v="1400"/>
    <n v="0.93333333333333335"/>
  </r>
  <r>
    <s v="Akbank0416_Kobi_Ekopos_preroll_Midyo_MC"/>
    <x v="0"/>
    <x v="3"/>
    <s v="Q2"/>
    <d v="2016-04-18T00:00:00"/>
    <d v="2016-04-30T00:00:00"/>
    <n v="0"/>
    <x v="0"/>
    <x v="9"/>
    <s v="Akbank0416_Kobi_Ekopos_preroll_MC"/>
    <s v="Completed"/>
    <s v="Midyo"/>
    <s v="RON"/>
    <s v="Xaxis Tv"/>
    <s v="cpv"/>
    <s v="Pre/Mid/Post Rolls RON"/>
    <s v="Online Video"/>
    <n v="5.0000000000000001E-3"/>
    <n v="3.3000000000000002E-2"/>
    <n v="80000"/>
    <n v="48896"/>
    <n v="31104"/>
    <n v="48896"/>
    <m/>
    <n v="0"/>
    <e v="#DIV/0!"/>
    <n v="400"/>
    <n v="244.48000000000002"/>
    <n v="-155.51999999999998"/>
    <n v="2640"/>
    <n v="1613.568"/>
    <n v="-1026.432"/>
    <n v="0"/>
    <n v="1369.088"/>
    <n v="0.84848484848484851"/>
  </r>
  <r>
    <s v="Akbank0416_Kobi_Ekopos_preroll_Bond_MC"/>
    <x v="0"/>
    <x v="3"/>
    <s v="Q2"/>
    <d v="2016-04-18T00:00:00"/>
    <d v="2016-04-30T00:00:00"/>
    <n v="0"/>
    <x v="0"/>
    <x v="9"/>
    <s v="Akbank0416_Kobi_Ekopos_preroll_MC"/>
    <s v="Completed"/>
    <s v="Bond Digital"/>
    <s v="RON"/>
    <s v="Xaxis Tv"/>
    <s v="cpv"/>
    <s v="Pre/Mid/Post Rolls RON"/>
    <s v="Online Video"/>
    <n v="1.4999999999999999E-2"/>
    <n v="3.3000000000000002E-2"/>
    <n v="40000"/>
    <n v="39939"/>
    <n v="61"/>
    <n v="39939"/>
    <m/>
    <n v="0"/>
    <e v="#DIV/0!"/>
    <n v="600"/>
    <n v="599.08499999999992"/>
    <n v="-0.91500000000007731"/>
    <n v="1320"/>
    <n v="1317.9870000000001"/>
    <n v="-2.01299999999992"/>
    <n v="0"/>
    <n v="718.90200000000016"/>
    <n v="0.54545454545454553"/>
  </r>
  <r>
    <s v="Akbank0416_Kobi_Ekopos_preroll_Digitalm_MC"/>
    <x v="0"/>
    <x v="3"/>
    <s v="Q2"/>
    <d v="2016-04-18T00:00:00"/>
    <d v="2016-04-30T00:00:00"/>
    <n v="0"/>
    <x v="0"/>
    <x v="9"/>
    <s v="Akbank0416_Kobi_Ekopos_preroll_MC"/>
    <s v="Completed"/>
    <s v="Digitalm"/>
    <s v="RON"/>
    <s v="Xaxis Tv"/>
    <s v="cpv"/>
    <s v="Pre/Mid/Post Rolls RON"/>
    <s v="Online Video"/>
    <n v="6.0000000000000001E-3"/>
    <n v="3.3000000000000002E-2"/>
    <n v="50000"/>
    <n v="28617"/>
    <n v="21383"/>
    <n v="28617"/>
    <m/>
    <n v="0"/>
    <e v="#DIV/0!"/>
    <n v="300"/>
    <n v="171.702"/>
    <n v="-128.298"/>
    <n v="1650"/>
    <n v="944.36099999999999"/>
    <n v="-705.63900000000001"/>
    <n v="0"/>
    <n v="772.65899999999999"/>
    <n v="0.81818181818181823"/>
  </r>
  <r>
    <s v="Mavi0416_Jeans_Seeding_Clipkit_MS"/>
    <x v="0"/>
    <x v="3"/>
    <s v="Q2"/>
    <d v="2016-04-19T00:00:00"/>
    <d v="2016-04-28T00:00:00"/>
    <n v="0"/>
    <x v="2"/>
    <x v="51"/>
    <s v="Mavi0416_Jeans_Seeding_MS"/>
    <s v="Completed"/>
    <s v="Clipkit"/>
    <s v="RON"/>
    <s v="Xaxis Seeding"/>
    <s v="cpc"/>
    <s v="Pre/Mid/Post Rolls RON"/>
    <s v="Online Video"/>
    <n v="0.4"/>
    <n v="0.6"/>
    <n v="10000"/>
    <n v="11700"/>
    <n v="0"/>
    <n v="10000"/>
    <m/>
    <n v="0"/>
    <e v="#DIV/0!"/>
    <n v="4"/>
    <n v="4000"/>
    <n v="3996"/>
    <n v="6"/>
    <n v="6000"/>
    <n v="5994"/>
    <n v="0"/>
    <n v="2000"/>
    <n v="0.33333333333333331"/>
  </r>
  <r>
    <s v="Bellona0416_Yatak_Lansman_preroll_Bond_MC"/>
    <x v="0"/>
    <x v="3"/>
    <s v="Q2"/>
    <d v="2016-04-20T00:00:00"/>
    <d v="2016-04-30T00:00:00"/>
    <n v="0"/>
    <x v="0"/>
    <x v="29"/>
    <s v="Bellona0416_Yatak_Lansman_preroll_MC"/>
    <s v="Completed"/>
    <s v="Bond Digital"/>
    <s v="RON"/>
    <s v="Xaxis Tv"/>
    <s v="cpv"/>
    <s v="Pre/Mid/Post Rolls RON"/>
    <s v="Online Video"/>
    <n v="1.4999999999999999E-2"/>
    <n v="3.3000000000000002E-2"/>
    <n v="65000"/>
    <n v="66482"/>
    <n v="0"/>
    <n v="65000"/>
    <m/>
    <n v="0"/>
    <e v="#DIV/0!"/>
    <n v="975"/>
    <n v="975"/>
    <n v="0"/>
    <n v="2145"/>
    <n v="2000"/>
    <n v="-145"/>
    <n v="0"/>
    <n v="1025"/>
    <n v="0.51249999999999996"/>
  </r>
  <r>
    <s v="Bimeks0416_%23Bipara_Faz2_interstitial_Digitalm_MEC"/>
    <x v="0"/>
    <x v="3"/>
    <s v="Q2"/>
    <d v="2016-04-20T00:00:00"/>
    <d v="2016-04-23T00:00:00"/>
    <n v="0"/>
    <x v="1"/>
    <x v="10"/>
    <s v="Bimeks0416_%23Bipara_Faz2_interstitial_MEC"/>
    <s v="Completed"/>
    <s v="Digitalm"/>
    <s v="RON"/>
    <s v="Xaxis Rich Media"/>
    <s v="cpm"/>
    <s v="Interstitial"/>
    <s v="Interstitial"/>
    <n v="2.5"/>
    <n v="4.5"/>
    <n v="200000"/>
    <n v="201268"/>
    <n v="0"/>
    <n v="200000"/>
    <n v="3239"/>
    <n v="1.6092970566607707E-2"/>
    <n v="0.27786353812905218"/>
    <n v="500"/>
    <n v="500"/>
    <n v="0"/>
    <n v="900"/>
    <n v="900"/>
    <n v="0"/>
    <n v="0"/>
    <n v="400"/>
    <n v="0.44444444444444442"/>
  </r>
  <r>
    <s v="Bimeks0416_%23Bipara_Faz2_interstitial_Bond_MEC"/>
    <x v="0"/>
    <x v="3"/>
    <s v="Q2"/>
    <d v="2016-04-20T00:00:00"/>
    <d v="2016-04-23T00:00:00"/>
    <n v="0"/>
    <x v="1"/>
    <x v="10"/>
    <s v="Bimeks0416_%23Bipara_Faz2_interstitial_MEC"/>
    <s v="Completed"/>
    <s v="Bond Digital"/>
    <s v="RON"/>
    <s v="Xaxis Rich Media"/>
    <s v="cpm"/>
    <s v="Interstitial"/>
    <s v="Interstitial"/>
    <n v="2.5"/>
    <n v="4.5"/>
    <n v="200000"/>
    <n v="203965"/>
    <n v="0"/>
    <n v="200000"/>
    <m/>
    <n v="0"/>
    <e v="#DIV/0!"/>
    <n v="500"/>
    <n v="500"/>
    <n v="0"/>
    <n v="900"/>
    <n v="900"/>
    <n v="0"/>
    <n v="0"/>
    <n v="400"/>
    <n v="0.44444444444444442"/>
  </r>
  <r>
    <s v="Bimeks0416_%23Bipara_Faz2_interstitial_Medyanet_MEC"/>
    <x v="0"/>
    <x v="3"/>
    <s v="Q2"/>
    <d v="2016-04-20T00:00:00"/>
    <d v="2016-04-23T00:00:00"/>
    <n v="0"/>
    <x v="1"/>
    <x v="10"/>
    <s v="Bimeks0416_%23Bipara_Faz2_interstitial_MEC"/>
    <s v="Completed"/>
    <s v="Medyanet"/>
    <s v="RON"/>
    <s v="Xaxis Rich Media"/>
    <s v="cpm"/>
    <s v="Interstitial"/>
    <s v="Interstitial"/>
    <n v="0.5"/>
    <n v="4.5"/>
    <n v="250000"/>
    <n v="262422"/>
    <n v="0"/>
    <n v="250000"/>
    <m/>
    <n v="0"/>
    <e v="#DIV/0!"/>
    <n v="125"/>
    <n v="125"/>
    <n v="0"/>
    <n v="1125"/>
    <n v="1200"/>
    <n v="75"/>
    <n v="0"/>
    <n v="1075"/>
    <n v="0.89583333333333337"/>
  </r>
  <r>
    <s v="GSK0416_Breathe_Right_Preroll_Nokta_MC"/>
    <x v="0"/>
    <x v="3"/>
    <s v="Q2"/>
    <d v="2016-04-20T00:00:00"/>
    <d v="2016-04-30T00:00:00"/>
    <n v="0"/>
    <x v="0"/>
    <x v="0"/>
    <s v="GSK0416_Breathe_Right_Preroll_MC"/>
    <s v="Completed"/>
    <s v="Nokta"/>
    <s v="RON"/>
    <s v="Xaxis Tv"/>
    <s v="cpv"/>
    <s v="Pre/Mid/Post Rolls RON"/>
    <s v="Online Video"/>
    <n v="1.2E-2"/>
    <n v="3.3000000000000002E-2"/>
    <n v="65000"/>
    <n v="65287"/>
    <n v="0"/>
    <n v="65000"/>
    <n v="13411"/>
    <n v="0.2054160858976519"/>
    <n v="8.6048765938408767E-2"/>
    <n v="780"/>
    <n v="780"/>
    <n v="0"/>
    <n v="2145"/>
    <n v="1154"/>
    <n v="-991"/>
    <n v="0"/>
    <n v="374"/>
    <n v="0.3240901213171577"/>
  </r>
  <r>
    <s v="GSK0416_Breathe_Right_Preroll_Acunn_MC"/>
    <x v="0"/>
    <x v="3"/>
    <s v="Q2"/>
    <d v="2016-04-20T00:00:00"/>
    <d v="2016-04-30T00:00:00"/>
    <n v="0"/>
    <x v="0"/>
    <x v="0"/>
    <s v="GSK0416_Breathe_Right_Preroll_MC"/>
    <s v="Completed"/>
    <s v="Acunn"/>
    <s v="RON"/>
    <s v="Xaxis Tv"/>
    <s v="cpv"/>
    <s v="Pre/Mid/Post Rolls RON"/>
    <s v="Online Video"/>
    <n v="0.01"/>
    <n v="3.3000000000000002E-2"/>
    <n v="85000"/>
    <n v="76813"/>
    <n v="8187"/>
    <n v="76813"/>
    <n v="6027"/>
    <n v="7.8463280955046677E-2"/>
    <n v="0.18765555002488801"/>
    <n v="850"/>
    <n v="768.13"/>
    <n v="-81.87"/>
    <n v="2805"/>
    <n v="1131"/>
    <n v="-1674"/>
    <n v="0"/>
    <n v="362.87"/>
    <n v="0.32083996463306808"/>
  </r>
  <r>
    <s v="GSK0416_Breathe_Right_Preroll_Adhood_MC"/>
    <x v="0"/>
    <x v="3"/>
    <s v="Q2"/>
    <d v="2016-04-20T00:00:00"/>
    <d v="2016-04-30T00:00:00"/>
    <n v="0"/>
    <x v="0"/>
    <x v="0"/>
    <s v="GSK0416_Breathe_Right_Preroll_MC"/>
    <s v="Completed"/>
    <s v="Adhood"/>
    <s v="RON"/>
    <s v="Xaxis Tv"/>
    <s v="cpv"/>
    <s v="Pre/Mid/Post Rolls RON"/>
    <s v="Online Video"/>
    <n v="0.03"/>
    <n v="3.3000000000000002E-2"/>
    <n v="50000"/>
    <n v="51963"/>
    <n v="0"/>
    <n v="50000"/>
    <m/>
    <n v="0"/>
    <e v="#DIV/0!"/>
    <n v="1500"/>
    <n v="1500"/>
    <n v="0"/>
    <n v="1650"/>
    <n v="1256"/>
    <n v="-394"/>
    <n v="0"/>
    <n v="-244"/>
    <n v="-0.19426751592356689"/>
  </r>
  <r>
    <s v="Shell0416_Rimula_interest_Digitalm_MC"/>
    <x v="0"/>
    <x v="3"/>
    <s v="Q2"/>
    <d v="2016-04-20T00:00:00"/>
    <d v="2016-04-30T00:00:00"/>
    <n v="0"/>
    <x v="0"/>
    <x v="52"/>
    <s v="Shell0416_Rimula_interest_MC"/>
    <s v="Completed"/>
    <s v="Digitalm"/>
    <s v="RON"/>
    <s v="Xaxis Display Plus"/>
    <s v="cpm"/>
    <s v="Selected Sites"/>
    <s v="Ad Bundles"/>
    <n v="0.2"/>
    <n v="1"/>
    <n v="2500000"/>
    <n v="2236512"/>
    <n v="263488"/>
    <n v="2236512"/>
    <n v="949"/>
    <n v="4.2432144339042222E-4"/>
    <n v="0.71548998946259224"/>
    <n v="500"/>
    <n v="447.30240000000003"/>
    <n v="-52.697599999999966"/>
    <n v="2500"/>
    <n v="679"/>
    <n v="-1821"/>
    <n v="0"/>
    <n v="231.69759999999997"/>
    <n v="0.34123357879234162"/>
  </r>
  <r>
    <s v="Shell0416_Rimula_interest_Medyanet_MC"/>
    <x v="0"/>
    <x v="3"/>
    <s v="Q2"/>
    <d v="2016-04-20T00:00:00"/>
    <d v="2016-04-30T00:00:00"/>
    <n v="0"/>
    <x v="0"/>
    <x v="52"/>
    <s v="Shell0416_Rimula_interest_MC"/>
    <s v="Completed"/>
    <s v="Medyanet"/>
    <s v="RON"/>
    <s v="Xaxis Display Plus"/>
    <s v="cpm"/>
    <s v="Selected Sites"/>
    <s v="Ad Bundles"/>
    <n v="0.1"/>
    <n v="1"/>
    <n v="1500000"/>
    <n v="1452618"/>
    <n v="47382"/>
    <n v="1452618"/>
    <m/>
    <n v="0"/>
    <e v="#DIV/0!"/>
    <n v="150"/>
    <n v="145.26179999999999"/>
    <n v="-4.7382000000000062"/>
    <n v="1500"/>
    <n v="1452.6179999999999"/>
    <n v="-47.382000000000062"/>
    <n v="0"/>
    <n v="1307.3561999999999"/>
    <n v="0.9"/>
  </r>
  <r>
    <s v="Shell0416_Rimula_interest_Adhood_MC"/>
    <x v="0"/>
    <x v="3"/>
    <s v="Q2"/>
    <d v="2016-04-20T00:00:00"/>
    <d v="2016-04-30T00:00:00"/>
    <n v="0"/>
    <x v="0"/>
    <x v="52"/>
    <s v="Shell0416_Rimula_interest_MC"/>
    <s v="Completed"/>
    <s v="Adhood"/>
    <s v="RON"/>
    <s v="Xaxis Display Plus"/>
    <s v="cpm"/>
    <s v="Selected Sites"/>
    <s v="Ad Bundles"/>
    <n v="0.15"/>
    <n v="1"/>
    <n v="2000000"/>
    <n v="1120933"/>
    <n v="879067"/>
    <n v="1120933"/>
    <m/>
    <n v="0"/>
    <e v="#DIV/0!"/>
    <n v="300"/>
    <n v="168.13995"/>
    <n v="-131.86005"/>
    <n v="2000"/>
    <n v="1120.933"/>
    <n v="-879.06700000000001"/>
    <n v="0"/>
    <n v="952.79304999999999"/>
    <n v="0.85"/>
  </r>
  <r>
    <s v="Shell0416_Rimula_interest_Bond_MC"/>
    <x v="0"/>
    <x v="3"/>
    <s v="Q2"/>
    <d v="2016-04-20T00:00:00"/>
    <d v="2016-04-30T00:00:00"/>
    <n v="0"/>
    <x v="0"/>
    <x v="52"/>
    <s v="Shell0416_Rimula_interest_MC"/>
    <s v="Completed"/>
    <s v="Bond Digital"/>
    <s v="RON"/>
    <s v="Xaxis Display Plus"/>
    <s v="cpm"/>
    <s v="Selected Sites"/>
    <s v="Ad Bundles"/>
    <n v="0.5"/>
    <n v="1"/>
    <n v="1000000"/>
    <n v="878183"/>
    <n v="121817"/>
    <n v="878183"/>
    <m/>
    <n v="0"/>
    <e v="#DIV/0!"/>
    <n v="500"/>
    <n v="439.0915"/>
    <n v="-60.908500000000004"/>
    <n v="1000"/>
    <n v="878.18299999999999"/>
    <n v="-121.81700000000001"/>
    <n v="0"/>
    <n v="439.0915"/>
    <n v="0.5"/>
  </r>
  <r>
    <s v="GSK0416_Sensodyne_Hypernova_interest_Digitalm_MC"/>
    <x v="0"/>
    <x v="3"/>
    <s v="Q2"/>
    <d v="2016-04-21T00:00:00"/>
    <d v="2016-04-30T00:00:00"/>
    <n v="0"/>
    <x v="0"/>
    <x v="0"/>
    <s v="GSK0416_Sensodyne_Hypernova_interest_MC"/>
    <s v="Completed"/>
    <s v="Digitalm"/>
    <s v="RON"/>
    <s v="Xaxis Display Plus"/>
    <s v="cpm"/>
    <s v="Selected Sites"/>
    <s v="Ad Bundles"/>
    <n v="0.2"/>
    <n v="1"/>
    <n v="4000000"/>
    <n v="3053662"/>
    <n v="946338"/>
    <n v="3053662"/>
    <n v="641"/>
    <n v="2.0991190249608502E-4"/>
    <n v="2.5600624024960998"/>
    <n v="800"/>
    <n v="610.73239999999998"/>
    <n v="-189.26760000000002"/>
    <n v="4000"/>
    <n v="1641"/>
    <n v="-2359"/>
    <n v="0"/>
    <n v="1030.2676000000001"/>
    <n v="0.62782912858013418"/>
  </r>
  <r>
    <s v="GSK0416_Sensodyne_Hypernova_interest_Reklamstore_MC"/>
    <x v="0"/>
    <x v="3"/>
    <s v="Q2"/>
    <d v="2016-04-21T00:00:00"/>
    <d v="2016-04-30T00:00:00"/>
    <n v="0"/>
    <x v="0"/>
    <x v="0"/>
    <s v="GSK0416_Sensodyne_Hypernova_interest_MC"/>
    <s v="Completed"/>
    <s v="Reklamstore"/>
    <s v="RON"/>
    <s v="Xaxis Display Plus"/>
    <s v="cpm"/>
    <s v="Selected Sites"/>
    <s v="Ad Bundles"/>
    <n v="0.5"/>
    <n v="1"/>
    <n v="2000000"/>
    <n v="30060"/>
    <n v="1969940"/>
    <n v="30060"/>
    <m/>
    <n v="0"/>
    <e v="#DIV/0!"/>
    <n v="1000"/>
    <n v="15.03"/>
    <n v="-984.97"/>
    <n v="2000"/>
    <n v="30.06"/>
    <n v="-1969.94"/>
    <n v="0"/>
    <n v="15.03"/>
    <n v="0.5"/>
  </r>
  <r>
    <s v="GSK0416_Sensodyne_Hypernova_interest_matrouge_MC"/>
    <x v="0"/>
    <x v="3"/>
    <s v="Q2"/>
    <d v="2016-04-21T00:00:00"/>
    <d v="2016-04-30T00:00:00"/>
    <n v="0"/>
    <x v="0"/>
    <x v="0"/>
    <s v="GSK0416_Sensodyne_Hypernova_interest_MC"/>
    <s v="Completed"/>
    <s v="Matrouge"/>
    <s v="RON"/>
    <s v="Xaxis Display Plus"/>
    <s v="cpm"/>
    <s v="Selected Sites"/>
    <s v="Ad Bundles"/>
    <n v="0.2"/>
    <n v="1"/>
    <n v="250000"/>
    <n v="250167"/>
    <n v="0"/>
    <n v="250000"/>
    <m/>
    <n v="0"/>
    <e v="#DIV/0!"/>
    <n v="50"/>
    <n v="50"/>
    <n v="0"/>
    <n v="250"/>
    <n v="250.167"/>
    <n v="0.16700000000000159"/>
    <n v="0"/>
    <n v="200.167"/>
    <n v="0.80013351081477568"/>
  </r>
  <r>
    <s v="Akbank0416_Kobi_Ekopos_interest_Medyanet_MC"/>
    <x v="0"/>
    <x v="3"/>
    <s v="Q2"/>
    <d v="2016-04-21T00:00:00"/>
    <d v="2016-04-30T00:00:00"/>
    <n v="0"/>
    <x v="0"/>
    <x v="9"/>
    <s v="Akbank0416_Kobi_Ekopos_interest_MC"/>
    <s v="Completed"/>
    <s v="Medyanet"/>
    <s v="RON"/>
    <s v="Xaxis Display Plus"/>
    <s v="cpm"/>
    <s v="Selected Sites"/>
    <s v="Ad Bundles"/>
    <n v="0.1"/>
    <n v="1"/>
    <n v="2200000"/>
    <n v="1167279"/>
    <n v="1032721"/>
    <n v="1167279"/>
    <m/>
    <n v="0"/>
    <e v="#DIV/0!"/>
    <n v="220"/>
    <n v="116.72790000000001"/>
    <n v="-103.27209999999999"/>
    <n v="2200"/>
    <n v="1167.279"/>
    <n v="-1032.721"/>
    <n v="0"/>
    <n v="1050.5510999999999"/>
    <n v="0.89999999999999991"/>
  </r>
  <r>
    <s v="Akbank0416_Kobi_Ekopos_interest_Bond_MC"/>
    <x v="0"/>
    <x v="3"/>
    <s v="Q2"/>
    <d v="2016-04-21T00:00:00"/>
    <d v="2016-04-30T00:00:00"/>
    <n v="0"/>
    <x v="0"/>
    <x v="9"/>
    <s v="Akbank0416_Kobi_Ekopos_interest_MC"/>
    <s v="Completed"/>
    <s v="Bond Digital"/>
    <s v="RON"/>
    <s v="Xaxis Display Plus"/>
    <s v="cpm"/>
    <s v="Selected Sites"/>
    <s v="Ad Bundles"/>
    <n v="0.5"/>
    <n v="1"/>
    <n v="2000000"/>
    <n v="113049"/>
    <n v="1886951"/>
    <n v="113049"/>
    <m/>
    <n v="0"/>
    <e v="#DIV/0!"/>
    <n v="1000"/>
    <n v="56.524500000000003"/>
    <n v="-943.47550000000001"/>
    <n v="2000"/>
    <n v="113.04900000000001"/>
    <n v="-1886.951"/>
    <n v="0"/>
    <n v="56.524500000000003"/>
    <n v="0.5"/>
  </r>
  <r>
    <s v="Akbank0416_Kobi_Ekopos_interest_Digitalm_MC"/>
    <x v="0"/>
    <x v="3"/>
    <s v="Q2"/>
    <d v="2016-04-21T00:00:00"/>
    <d v="2016-04-30T00:00:00"/>
    <n v="0"/>
    <x v="0"/>
    <x v="9"/>
    <s v="Akbank0416_Kobi_Ekopos_interest_MC"/>
    <s v="Completed"/>
    <s v="Digitalm"/>
    <s v="RON"/>
    <s v="Xaxis Display Plus"/>
    <s v="cpm"/>
    <s v="Selected Sites"/>
    <s v="Ad Bundles"/>
    <n v="0.2"/>
    <n v="1"/>
    <n v="2000000"/>
    <n v="154106"/>
    <n v="1845894"/>
    <n v="154106"/>
    <m/>
    <n v="0"/>
    <e v="#DIV/0!"/>
    <n v="400"/>
    <n v="30.821200000000001"/>
    <n v="-369.17880000000002"/>
    <n v="2000"/>
    <n v="154.10599999999999"/>
    <n v="-1845.894"/>
    <n v="0"/>
    <n v="123.28479999999999"/>
    <n v="0.79999999999999993"/>
  </r>
  <r>
    <s v="Ikea0416_Peak_Day_interstitial_Medyanet_MEC"/>
    <x v="0"/>
    <x v="3"/>
    <s v="Q2"/>
    <d v="2016-04-21T00:00:00"/>
    <d v="2016-04-24T00:00:00"/>
    <n v="0"/>
    <x v="1"/>
    <x v="1"/>
    <s v="Ikea0416_Peak_Day_interstitial_MEC"/>
    <s v="Completed"/>
    <s v="Medyanet"/>
    <s v="RON"/>
    <s v="Xaxis Rich Media"/>
    <s v="cpm"/>
    <s v="Interstitial"/>
    <s v="Interstitial"/>
    <n v="0.5"/>
    <n v="4.25"/>
    <n v="1000000"/>
    <n v="1000316"/>
    <n v="0"/>
    <n v="1000000"/>
    <n v="5252"/>
    <n v="5.2503408922780406E-3"/>
    <n v="0.72391469916222395"/>
    <n v="500"/>
    <n v="500"/>
    <n v="0"/>
    <n v="4250"/>
    <n v="3802"/>
    <n v="-448"/>
    <n v="0"/>
    <n v="3302"/>
    <n v="0.86849026827985276"/>
  </r>
  <r>
    <s v="Ikea0416_Peak_Day_interstitial_Acunn_MEC"/>
    <x v="0"/>
    <x v="3"/>
    <s v="Q2"/>
    <d v="2016-04-21T00:00:00"/>
    <d v="2016-04-24T00:00:00"/>
    <n v="0"/>
    <x v="1"/>
    <x v="1"/>
    <s v="Ikea0416_Peak_Day_interstitial_MEC"/>
    <s v="Completed"/>
    <s v="Acunn"/>
    <s v="RON"/>
    <s v="Xaxis Rich Media"/>
    <s v="cpm"/>
    <s v="Interstitial"/>
    <s v="Interstitial"/>
    <n v="1.5"/>
    <n v="4.25"/>
    <n v="600000"/>
    <n v="449542"/>
    <n v="150458"/>
    <n v="449542"/>
    <n v="2508"/>
    <n v="5.5790115272877725E-3"/>
    <n v="0.79226475279106856"/>
    <n v="900"/>
    <n v="674.31299999999999"/>
    <n v="-225.68700000000001"/>
    <n v="2550"/>
    <n v="1987"/>
    <n v="-563"/>
    <n v="0"/>
    <n v="1312.6869999999999"/>
    <n v="0.66063764469048813"/>
  </r>
  <r>
    <s v="Ikea0416_Peak_Day_interstitial_Digitalm_MEC"/>
    <x v="0"/>
    <x v="3"/>
    <s v="Q2"/>
    <d v="2016-04-21T00:00:00"/>
    <d v="2016-04-24T00:00:00"/>
    <n v="0"/>
    <x v="1"/>
    <x v="1"/>
    <s v="Ikea0416_Peak_Day_interstitial_MEC"/>
    <s v="Completed"/>
    <s v="Digitalm"/>
    <s v="RON"/>
    <s v="Xaxis Rich Media"/>
    <s v="cpm"/>
    <s v="Interstitial"/>
    <s v="Interstitial"/>
    <n v="2.5"/>
    <n v="4.25"/>
    <n v="400000"/>
    <n v="402567"/>
    <n v="0"/>
    <n v="400000"/>
    <n v="6748"/>
    <n v="1.6762427123932166E-2"/>
    <n v="0.25354323503260223"/>
    <n v="1000"/>
    <n v="1000"/>
    <n v="0"/>
    <n v="1700"/>
    <n v="1710.90975"/>
    <n v="10.909750000000031"/>
    <n v="0"/>
    <n v="710.90975000000003"/>
    <n v="0.4155156342992376"/>
  </r>
  <r>
    <s v="Teknosa0416_Turuncu_Indirim_faz3_interstitial_Bond_MC"/>
    <x v="0"/>
    <x v="3"/>
    <s v="Q2"/>
    <d v="2016-04-22T00:00:00"/>
    <d v="2016-04-25T00:00:00"/>
    <n v="0"/>
    <x v="0"/>
    <x v="6"/>
    <s v="Teknosa0416_Turuncu_Indirim_faz3_intersitial_MC"/>
    <s v="Completed"/>
    <s v="Bond Digital"/>
    <s v="RON"/>
    <s v="Xaxis Rich Media"/>
    <s v="cpm"/>
    <s v="Interstitial"/>
    <s v="Interstitial"/>
    <n v="2.5"/>
    <n v="4.25"/>
    <n v="200000"/>
    <n v="200051"/>
    <n v="0"/>
    <n v="200000"/>
    <m/>
    <n v="0"/>
    <e v="#DIV/0!"/>
    <n v="500"/>
    <n v="500"/>
    <n v="0"/>
    <n v="850"/>
    <n v="850"/>
    <n v="0"/>
    <n v="0"/>
    <n v="350"/>
    <n v="0.41176470588235292"/>
  </r>
  <r>
    <s v="Teknosa0416_Turuncu_Indirim_faz3_interstitial_Medyanet_MC"/>
    <x v="0"/>
    <x v="3"/>
    <s v="Q2"/>
    <d v="2016-04-22T00:00:00"/>
    <d v="2016-04-25T00:00:00"/>
    <n v="0"/>
    <x v="0"/>
    <x v="6"/>
    <s v="Teknosa0416_Turuncu_Indirim_faz3_intersitial_MC"/>
    <s v="Completed"/>
    <s v="Medyanet"/>
    <s v="RON"/>
    <s v="Xaxis Rich Media"/>
    <s v="cpm"/>
    <s v="Interstitial"/>
    <s v="Interstitial"/>
    <n v="0.5"/>
    <n v="4.25"/>
    <n v="300000"/>
    <n v="302274"/>
    <n v="0"/>
    <n v="300000"/>
    <n v="5334"/>
    <n v="1.7646241489509516E-2"/>
    <n v="0.21559805024371953"/>
    <n v="150"/>
    <n v="150"/>
    <n v="0"/>
    <n v="1275"/>
    <n v="1150"/>
    <n v="-125"/>
    <n v="0"/>
    <n v="1000"/>
    <n v="0.86956521739130432"/>
  </r>
  <r>
    <s v="Michelin0416_Thy_interest_Digitalm_MEC"/>
    <x v="0"/>
    <x v="3"/>
    <s v="Q2"/>
    <d v="2016-04-22T00:00:00"/>
    <d v="2016-04-30T00:00:00"/>
    <n v="0"/>
    <x v="1"/>
    <x v="44"/>
    <s v="Michelin0416_Thy_interest_MEC"/>
    <s v="Completed"/>
    <s v="Digitalm"/>
    <s v="RON"/>
    <s v="Xaxis Display Plus"/>
    <s v="cpm"/>
    <s v="Selected Sites"/>
    <s v="Ad Bundles"/>
    <n v="0.2"/>
    <n v="3"/>
    <n v="1000000"/>
    <n v="832715"/>
    <n v="167285"/>
    <n v="832715"/>
    <n v="168"/>
    <n v="2.0174969827612088E-4"/>
    <n v="17.642857142857142"/>
    <n v="200"/>
    <n v="166.54300000000001"/>
    <n v="-33.456999999999994"/>
    <n v="3000"/>
    <n v="2964"/>
    <n v="-36"/>
    <n v="0"/>
    <n v="2797.4569999999999"/>
    <n v="0.94381140350877191"/>
  </r>
  <r>
    <s v="Michelin0416_Thy_interest_Bond_MEC"/>
    <x v="0"/>
    <x v="3"/>
    <s v="Q2"/>
    <d v="2016-04-22T00:00:00"/>
    <d v="2016-04-30T00:00:00"/>
    <n v="0"/>
    <x v="1"/>
    <x v="44"/>
    <s v="Michelin0416_Thy_interest_MEC"/>
    <s v="Completed"/>
    <s v="Bond Digital"/>
    <s v="RON"/>
    <s v="Xaxis Display Plus"/>
    <s v="cpm"/>
    <s v="Selected Sites"/>
    <s v="Ad Bundles"/>
    <n v="0.5"/>
    <n v="3"/>
    <n v="750000"/>
    <n v="657754"/>
    <n v="92246"/>
    <n v="657754"/>
    <m/>
    <n v="0"/>
    <e v="#DIV/0!"/>
    <n v="375"/>
    <n v="328.87700000000001"/>
    <n v="-46.12299999999999"/>
    <n v="2250"/>
    <n v="1973.2619999999999"/>
    <n v="-276.73800000000006"/>
    <n v="0"/>
    <n v="1644.385"/>
    <n v="0.83333333333333337"/>
  </r>
  <r>
    <s v="Michelin0416_Thy_interest_Appnexus_MEC"/>
    <x v="0"/>
    <x v="3"/>
    <s v="Q2"/>
    <d v="2016-04-22T00:00:00"/>
    <d v="2016-04-30T00:00:00"/>
    <n v="0"/>
    <x v="1"/>
    <x v="44"/>
    <s v="Michelin0416_Thy_interest_MEC"/>
    <s v="Completed"/>
    <s v="Appnexus"/>
    <s v="RON"/>
    <s v="Xaxis Display Plus"/>
    <s v="cpm"/>
    <s v="Selected Sites"/>
    <s v="Ad Bundles"/>
    <m/>
    <n v="3"/>
    <n v="150000"/>
    <n v="95683"/>
    <n v="54317"/>
    <n v="95683"/>
    <n v="4"/>
    <n v="4.18047093005027E-5"/>
    <n v="71.762249999999995"/>
    <n v="0"/>
    <n v="32"/>
    <n v="32"/>
    <n v="450"/>
    <n v="287.04899999999998"/>
    <n v="-162.95100000000002"/>
    <n v="0"/>
    <n v="255.04899999999998"/>
    <n v="0.88852077519865946"/>
  </r>
  <r>
    <s v="Michelin0416_Thy_interest_Appnexus_MEC"/>
    <x v="0"/>
    <x v="3"/>
    <s v="Q2"/>
    <d v="2016-04-22T00:00:00"/>
    <d v="2016-04-30T00:00:00"/>
    <n v="0"/>
    <x v="1"/>
    <x v="44"/>
    <s v="Michelin0416_Thy_interest_MEC"/>
    <s v="Completed"/>
    <s v="Google"/>
    <s v="RON"/>
    <s v="Xaxis Display Plus"/>
    <s v="cpm"/>
    <s v="Selected Sites"/>
    <s v="Ad Bundles"/>
    <m/>
    <n v="3"/>
    <m/>
    <m/>
    <n v="0"/>
    <n v="0"/>
    <n v="4"/>
    <e v="#DIV/0!"/>
    <n v="0"/>
    <n v="0"/>
    <n v="31"/>
    <n v="31"/>
    <n v="0"/>
    <n v="0"/>
    <n v="0"/>
    <n v="0"/>
    <n v="-31"/>
    <e v="#DIV/0!"/>
  </r>
  <r>
    <s v="Michelin0416_Thy_interest_Ligatus_MEC"/>
    <x v="0"/>
    <x v="3"/>
    <s v="Q2"/>
    <d v="2016-04-22T00:00:00"/>
    <d v="2016-04-30T00:00:00"/>
    <n v="0"/>
    <x v="1"/>
    <x v="44"/>
    <s v="Michelin0416_Thy_interest_MEC"/>
    <s v="Completed"/>
    <s v="Ligatus"/>
    <s v="RON"/>
    <s v="Xaxis Display Plus"/>
    <s v="cpc"/>
    <s v="Selected Sites"/>
    <s v="Ad Bundles"/>
    <n v="0.3"/>
    <n v="3"/>
    <n v="3333"/>
    <n v="340"/>
    <n v="2993"/>
    <n v="340"/>
    <m/>
    <n v="0"/>
    <e v="#DIV/0!"/>
    <n v="0.99990000000000001"/>
    <n v="100"/>
    <n v="99.000100000000003"/>
    <n v="9.9990000000000006"/>
    <n v="1.02"/>
    <n v="-8.979000000000001"/>
    <n v="0"/>
    <n v="-98.98"/>
    <n v="-97.039215686274517"/>
  </r>
  <r>
    <s v="Michelin0416_Thy_interest_maxad_MEC"/>
    <x v="0"/>
    <x v="3"/>
    <s v="Q2"/>
    <d v="2016-04-22T00:00:00"/>
    <d v="2016-04-30T00:00:00"/>
    <n v="0"/>
    <x v="1"/>
    <x v="44"/>
    <s v="Michelin0416_Thy_interest_MEC"/>
    <s v="Completed"/>
    <s v="Maxad"/>
    <s v="RON"/>
    <s v="Xaxis Display Plus"/>
    <s v="cpc"/>
    <s v="Selected Sites"/>
    <s v="Ad Bundles"/>
    <n v="0.3"/>
    <n v="3"/>
    <n v="2000"/>
    <n v="255"/>
    <n v="1745"/>
    <n v="255"/>
    <m/>
    <n v="0"/>
    <e v="#DIV/0!"/>
    <n v="0.6"/>
    <n v="76.5"/>
    <n v="75.900000000000006"/>
    <n v="6"/>
    <n v="0.76500000000000001"/>
    <n v="-5.2350000000000003"/>
    <n v="0"/>
    <n v="-75.734999999999999"/>
    <n v="-99"/>
  </r>
  <r>
    <s v="Michelin0416_Thy_interest_Reklamstore_MEC"/>
    <x v="0"/>
    <x v="3"/>
    <s v="Q2"/>
    <d v="2016-04-22T00:00:00"/>
    <d v="2016-04-30T00:00:00"/>
    <n v="0"/>
    <x v="1"/>
    <x v="44"/>
    <s v="Michelin0416_Thy_interest_MEC"/>
    <s v="Completed"/>
    <s v="Reklamstore"/>
    <s v="RON"/>
    <s v="Xaxis Display Plus"/>
    <s v="cpm"/>
    <s v="Selected Sites"/>
    <s v="Ad Bundles"/>
    <n v="1.25"/>
    <n v="3"/>
    <n v="500000"/>
    <n v="508112"/>
    <n v="0"/>
    <n v="500000"/>
    <m/>
    <n v="0"/>
    <e v="#DIV/0!"/>
    <n v="625"/>
    <n v="625"/>
    <n v="0"/>
    <n v="1500"/>
    <n v="1524.336"/>
    <n v="24.336000000000013"/>
    <n v="0"/>
    <n v="899.33600000000001"/>
    <n v="0.58998541004083094"/>
  </r>
  <r>
    <s v="Vodafone0416_Samsung_Heroes_7_interest_Bond_MS"/>
    <x v="0"/>
    <x v="3"/>
    <s v="Q2"/>
    <d v="2016-04-25T00:00:00"/>
    <d v="2016-04-30T00:00:00"/>
    <n v="0"/>
    <x v="2"/>
    <x v="14"/>
    <s v="Vodafone0416_Samsung_Heroes_7_interest_MS"/>
    <s v="Completed"/>
    <s v="Bond Digital"/>
    <s v="RON"/>
    <s v="Xaxis Display Plus"/>
    <s v="cpm"/>
    <s v="Selected Sites"/>
    <s v="Ad Bundles"/>
    <n v="0.5"/>
    <n v="0.8"/>
    <n v="1000000"/>
    <n v="390843"/>
    <n v="609157"/>
    <n v="390843"/>
    <m/>
    <n v="0"/>
    <e v="#DIV/0!"/>
    <n v="500"/>
    <n v="195.42150000000001"/>
    <n v="-304.57849999999996"/>
    <n v="800"/>
    <n v="312.67440000000005"/>
    <n v="-487.32559999999995"/>
    <n v="0"/>
    <n v="117.25290000000004"/>
    <n v="0.37500000000000006"/>
  </r>
  <r>
    <s v="Vodafone0416_Samsung_Heroes_7_interest_Digitalm_MS"/>
    <x v="0"/>
    <x v="3"/>
    <s v="Q2"/>
    <d v="2016-04-25T00:00:00"/>
    <d v="2016-04-30T00:00:00"/>
    <n v="0"/>
    <x v="2"/>
    <x v="14"/>
    <s v="Vodafone0416_Samsung_Heroes_7_interest_MS"/>
    <s v="Completed"/>
    <s v="Digitalm"/>
    <s v="RON"/>
    <s v="Xaxis Display Plus"/>
    <s v="cpm"/>
    <s v="Selected Sites"/>
    <s v="Ad Bundles"/>
    <n v="0.2"/>
    <n v="0.8"/>
    <n v="2000000"/>
    <n v="1886331"/>
    <n v="113669"/>
    <n v="1886331"/>
    <n v="270"/>
    <n v="1.4313500652854668E-4"/>
    <n v="1.1000000000000001"/>
    <n v="400"/>
    <n v="377.26620000000003"/>
    <n v="-22.733799999999974"/>
    <n v="1600"/>
    <n v="297"/>
    <n v="-1303"/>
    <n v="0"/>
    <n v="-80.266200000000026"/>
    <n v="-0.27025656565656575"/>
  </r>
  <r>
    <s v="Vodafone0416_Samsung_Heroes_7_interest_Medyanet_MS"/>
    <x v="0"/>
    <x v="3"/>
    <s v="Q2"/>
    <d v="2016-04-25T00:00:00"/>
    <d v="2016-04-30T00:00:00"/>
    <n v="0"/>
    <x v="2"/>
    <x v="14"/>
    <s v="Vodafone0416_Samsung_Heroes_7_interest_MS"/>
    <s v="Completed"/>
    <s v="Medyanet"/>
    <s v="RON"/>
    <s v="Xaxis Display Plus"/>
    <s v="cpm"/>
    <s v="Selected Sites"/>
    <s v="Ad Bundles"/>
    <n v="0.1"/>
    <n v="0.8"/>
    <n v="1000000"/>
    <n v="1011650"/>
    <n v="0"/>
    <n v="1000000"/>
    <m/>
    <n v="0"/>
    <e v="#DIV/0!"/>
    <n v="100"/>
    <n v="100"/>
    <n v="0"/>
    <n v="800"/>
    <n v="809.32"/>
    <n v="9.32000000000005"/>
    <n v="0"/>
    <n v="709.32"/>
    <n v="0.87643948005733208"/>
  </r>
  <r>
    <s v="Vodafone0416_Samsung_Heroes_7_interest_Commedya_MS"/>
    <x v="0"/>
    <x v="3"/>
    <s v="Q2"/>
    <d v="2016-04-25T00:00:00"/>
    <d v="2016-04-30T00:00:00"/>
    <n v="0"/>
    <x v="2"/>
    <x v="14"/>
    <s v="Vodafone0416_Samsung_Heroes_7_interest_MS"/>
    <s v="Completed"/>
    <s v="Commedya"/>
    <s v="RON"/>
    <s v="Xaxis Display Plus"/>
    <s v="cpm"/>
    <s v="Selected Sites"/>
    <s v="Ad Bundles"/>
    <n v="0.1"/>
    <n v="0.8"/>
    <n v="1000000"/>
    <n v="227162"/>
    <n v="772838"/>
    <n v="227162"/>
    <m/>
    <n v="0"/>
    <e v="#DIV/0!"/>
    <n v="100"/>
    <n v="22.716200000000001"/>
    <n v="-77.283799999999999"/>
    <n v="800"/>
    <n v="181.7296"/>
    <n v="-618.2704"/>
    <n v="0"/>
    <n v="159.01339999999999"/>
    <n v="0.87499999999999989"/>
  </r>
  <r>
    <s v="RedBull0416_Theme_SYNC_Clipkit_MEC"/>
    <x v="0"/>
    <x v="3"/>
    <s v="Q2"/>
    <d v="2016-04-25T00:00:00"/>
    <d v="2016-04-30T00:00:00"/>
    <n v="0"/>
    <x v="1"/>
    <x v="11"/>
    <s v="RedBull0416_Theme_SYNC_MEC"/>
    <s v="Completed"/>
    <s v="Clipkit"/>
    <s v="RON"/>
    <s v="Xaxis SYNC"/>
    <s v="cpv"/>
    <s v="Pre/Mid/Post Rolls RON"/>
    <s v="Online Video"/>
    <n v="3.6999999999999998E-2"/>
    <n v="5.5E-2"/>
    <n v="61000"/>
    <n v="63954"/>
    <n v="0"/>
    <n v="61000"/>
    <n v="3916"/>
    <n v="6.1231510147918819E-2"/>
    <n v="0.89811031664964247"/>
    <n v="2257"/>
    <n v="2257"/>
    <n v="0"/>
    <n v="3355"/>
    <n v="3517"/>
    <n v="162"/>
    <n v="0"/>
    <n v="1260"/>
    <n v="0.35825988058003982"/>
  </r>
  <r>
    <s v="Huawei0416_G8_Plogomoni_interest_Digitalm_MX"/>
    <x v="0"/>
    <x v="3"/>
    <s v="Q2"/>
    <d v="2016-04-27T00:00:00"/>
    <d v="2016-04-30T00:00:00"/>
    <n v="0"/>
    <x v="3"/>
    <x v="23"/>
    <s v="Huawei0416_G8_Plogomoni_MX"/>
    <s v="Completed"/>
    <s v="Digitalm"/>
    <s v="RON"/>
    <s v="Xaxis Display Plus"/>
    <s v="cpm"/>
    <s v="Selected Sites"/>
    <s v="Ad Bundles"/>
    <n v="0.2"/>
    <n v="2"/>
    <n v="1000000"/>
    <n v="341150"/>
    <n v="658850"/>
    <n v="341150"/>
    <n v="26"/>
    <n v="7.621280961453906E-5"/>
    <n v="4.8076923076923075"/>
    <n v="200"/>
    <n v="68.23"/>
    <n v="-131.76999999999998"/>
    <n v="2000"/>
    <n v="125"/>
    <n v="-1875"/>
    <n v="0"/>
    <n v="56.769999999999996"/>
    <n v="0.45415999999999995"/>
  </r>
  <r>
    <s v="Huawei0416_G8_Plogomoni_interest_Medyanet_MX"/>
    <x v="0"/>
    <x v="3"/>
    <s v="Q2"/>
    <d v="2016-04-01T00:00:00"/>
    <d v="2016-04-30T00:00:00"/>
    <n v="0"/>
    <x v="3"/>
    <x v="23"/>
    <s v="Huawei0416_G8_Plogomoni_MX"/>
    <s v="Completed"/>
    <s v="Medyanet"/>
    <s v="RON"/>
    <s v="Xaxis Display Plus"/>
    <s v="cpm"/>
    <s v="Selected Sites"/>
    <s v="Ad Bundles"/>
    <n v="0.1"/>
    <n v="2"/>
    <n v="2000000"/>
    <n v="2001418"/>
    <n v="0"/>
    <n v="2000000"/>
    <m/>
    <n v="0"/>
    <e v="#DIV/0!"/>
    <n v="200"/>
    <n v="200"/>
    <n v="0"/>
    <n v="4000"/>
    <n v="4002.8359999999998"/>
    <n v="2.8359999999997854"/>
    <n v="0"/>
    <n v="3802.8359999999998"/>
    <n v="0.95003542488375736"/>
  </r>
  <r>
    <s v="Huawei0416_G8_Plogomoni_interest_Admatic_MX"/>
    <x v="0"/>
    <x v="3"/>
    <s v="Q2"/>
    <d v="2016-04-01T00:00:00"/>
    <d v="2016-04-30T00:00:00"/>
    <n v="0"/>
    <x v="3"/>
    <x v="23"/>
    <s v="Huawei0416_G8_Plogomoni_MX"/>
    <s v="Completed"/>
    <s v="Admatic"/>
    <s v="RON"/>
    <s v="Xaxis Display Plus"/>
    <s v="cpm"/>
    <s v="Selected Sites"/>
    <s v="Ad Bundles"/>
    <n v="0.2"/>
    <n v="2"/>
    <n v="2500"/>
    <n v="2501"/>
    <n v="0"/>
    <n v="2500"/>
    <m/>
    <n v="0"/>
    <e v="#DIV/0!"/>
    <n v="0.5"/>
    <n v="500"/>
    <n v="499.5"/>
    <n v="5"/>
    <m/>
    <n v="-5"/>
    <n v="0"/>
    <n v="-500"/>
    <e v="#DIV/0!"/>
  </r>
  <r>
    <s v="Akbank0416_BP_Axess_Akaryakıt_interest_Medyanet_MC"/>
    <x v="0"/>
    <x v="3"/>
    <s v="Q2"/>
    <d v="2016-04-27T00:00:00"/>
    <d v="2016-04-30T00:00:00"/>
    <n v="0"/>
    <x v="0"/>
    <x v="9"/>
    <s v="Akbank0416_BP_Axess_Akaryakıt_interest_MC"/>
    <s v="Completed"/>
    <s v="Medyanet"/>
    <s v="RON"/>
    <s v="Xaxis Display Plus"/>
    <s v="cpm"/>
    <s v="Selected Sites"/>
    <s v="Ad Bundles"/>
    <n v="0.1"/>
    <n v="1"/>
    <n v="500000"/>
    <n v="643866"/>
    <n v="0"/>
    <n v="500000"/>
    <m/>
    <n v="0"/>
    <e v="#DIV/0!"/>
    <n v="50"/>
    <n v="50"/>
    <n v="0"/>
    <n v="500"/>
    <n v="643.86599999999999"/>
    <n v="143.86599999999999"/>
    <n v="0"/>
    <n v="593.86599999999999"/>
    <n v="0.92234409022995467"/>
  </r>
  <r>
    <s v="Akbank0416_BP_Axess_Akaryakıt_interest_Bond_MC"/>
    <x v="0"/>
    <x v="3"/>
    <s v="Q2"/>
    <d v="2016-04-27T00:00:00"/>
    <d v="2016-04-30T00:00:00"/>
    <n v="0"/>
    <x v="0"/>
    <x v="9"/>
    <s v="Akbank0416_BP_Axess_Akaryakıt_interest_MC"/>
    <s v="Completed"/>
    <s v="Bond Digital"/>
    <s v="RON"/>
    <s v="Xaxis Display Plus"/>
    <s v="cpm"/>
    <s v="Selected Sites"/>
    <s v="Ad Bundles"/>
    <n v="0.5"/>
    <n v="1"/>
    <n v="500000"/>
    <n v="212163"/>
    <n v="287837"/>
    <n v="212163"/>
    <m/>
    <n v="0"/>
    <e v="#DIV/0!"/>
    <n v="250"/>
    <n v="106.08150000000001"/>
    <n v="-143.91849999999999"/>
    <n v="500"/>
    <n v="357"/>
    <n v="-143"/>
    <n v="0"/>
    <n v="250.91849999999999"/>
    <n v="0.70285294117647057"/>
  </r>
  <r>
    <s v="Canbebe0416_Lansman_Preroll_Acunn_MEC"/>
    <x v="0"/>
    <x v="3"/>
    <s v="Q2"/>
    <d v="2016-04-27T00:00:00"/>
    <d v="2016-04-30T00:00:00"/>
    <n v="0"/>
    <x v="1"/>
    <x v="53"/>
    <s v="Canbebe0416_Lansman_Prerol_MEC"/>
    <s v="Completed"/>
    <s v="Acunn"/>
    <s v="RON"/>
    <s v="Xaxis Tv"/>
    <s v="cpv"/>
    <s v="Pre/Mid/Post Rolls RON"/>
    <s v="Online Video"/>
    <n v="0.01"/>
    <n v="3.3000000000000002E-2"/>
    <n v="50000"/>
    <n v="26302"/>
    <n v="23698"/>
    <n v="26302"/>
    <n v="1328"/>
    <n v="5.049045699946772E-2"/>
    <n v="0.65358885542168677"/>
    <n v="500"/>
    <n v="263.02"/>
    <n v="-236.98000000000002"/>
    <n v="1650"/>
    <n v="867.96600000000001"/>
    <n v="-782.03399999999999"/>
    <n v="0"/>
    <n v="604.94600000000003"/>
    <n v="0.69696969696969702"/>
  </r>
  <r>
    <s v="Canbebe0416_Lansman_Preroll_Nokta_MEC"/>
    <x v="0"/>
    <x v="3"/>
    <s v="Q2"/>
    <d v="2016-04-27T00:00:00"/>
    <d v="2016-04-30T00:00:00"/>
    <n v="0"/>
    <x v="1"/>
    <x v="53"/>
    <s v="Canbebe0416_Lansman_Prerol_MEC"/>
    <s v="Completed"/>
    <s v="Nokta"/>
    <s v="RON"/>
    <s v="Xaxis Tv"/>
    <s v="cpv"/>
    <s v="Pre/Mid/Post Rolls RON"/>
    <s v="Online Video"/>
    <n v="1.2E-2"/>
    <n v="3.3000000000000002E-2"/>
    <n v="30000"/>
    <n v="33033"/>
    <n v="0"/>
    <n v="30000"/>
    <m/>
    <n v="0"/>
    <e v="#DIV/0!"/>
    <n v="360"/>
    <n v="360"/>
    <n v="0"/>
    <n v="990"/>
    <n v="1090.0889999999999"/>
    <n v="100.08899999999994"/>
    <n v="0"/>
    <n v="730.08899999999994"/>
    <n v="0.6697517358674383"/>
  </r>
  <r>
    <s v="Marshall0416_interest_Medyanet_MC"/>
    <x v="0"/>
    <x v="3"/>
    <s v="Q2"/>
    <d v="2016-04-28T00:00:00"/>
    <d v="2016-04-30T00:00:00"/>
    <n v="0"/>
    <x v="0"/>
    <x v="54"/>
    <s v="Marshall0416_interest_MC"/>
    <s v="Completed"/>
    <s v="Medyanet"/>
    <s v="RON"/>
    <s v="Xaxis Display Plus"/>
    <s v="cpm"/>
    <s v="Selected Sites"/>
    <s v="Ad Bundles"/>
    <n v="0.1"/>
    <n v="1"/>
    <n v="1250000"/>
    <n v="1252517"/>
    <n v="0"/>
    <n v="1250000"/>
    <m/>
    <n v="0"/>
    <e v="#DIV/0!"/>
    <n v="125"/>
    <n v="125"/>
    <n v="0"/>
    <n v="1250"/>
    <n v="891"/>
    <n v="-359"/>
    <n v="0"/>
    <n v="766"/>
    <n v="0.85970819304152635"/>
  </r>
  <r>
    <s v="Marshall0416_interest_Digitalm_MC"/>
    <x v="0"/>
    <x v="3"/>
    <s v="Q2"/>
    <d v="2016-04-28T00:00:00"/>
    <d v="2016-04-30T00:00:00"/>
    <n v="0"/>
    <x v="0"/>
    <x v="54"/>
    <s v="Marshall0416_interest_MC"/>
    <s v="Completed"/>
    <s v="Digitalm"/>
    <s v="RON"/>
    <s v="Xaxis Display Plus"/>
    <s v="cpm"/>
    <s v="Selected Sites"/>
    <s v="Ad Bundles"/>
    <n v="0.2"/>
    <n v="1"/>
    <n v="1250000"/>
    <n v="1109516"/>
    <n v="140484"/>
    <n v="1109516"/>
    <m/>
    <n v="0"/>
    <e v="#DIV/0!"/>
    <n v="250"/>
    <n v="221.90320000000003"/>
    <n v="-28.096799999999973"/>
    <n v="1250"/>
    <n v="610"/>
    <n v="-640"/>
    <n v="0"/>
    <n v="388.09679999999997"/>
    <n v="0.63622426229508189"/>
  </r>
  <r>
    <s v="Marshall0416_Preroll_Midyo_MC"/>
    <x v="0"/>
    <x v="3"/>
    <s v="Q2"/>
    <d v="2016-04-28T00:00:00"/>
    <d v="2016-04-30T00:00:00"/>
    <n v="0"/>
    <x v="0"/>
    <x v="54"/>
    <s v="Marshall0416_Preroll_MC"/>
    <s v="Completed"/>
    <s v="Midyo"/>
    <s v="RON"/>
    <s v="Xaxis Tv"/>
    <s v="cpv"/>
    <s v="Pre/Mid/Post Rolls RON"/>
    <s v="Online Video"/>
    <n v="5.0000000000000001E-3"/>
    <n v="3.3000000000000002E-2"/>
    <n v="35000"/>
    <n v="23665"/>
    <n v="11335"/>
    <n v="23665"/>
    <n v="1207"/>
    <n v="5.1003591802239595E-2"/>
    <n v="0.64701325600662807"/>
    <n v="175"/>
    <n v="118.325"/>
    <n v="-56.674999999999997"/>
    <n v="1155"/>
    <n v="780.94500000000005"/>
    <n v="-374.05499999999995"/>
    <n v="0"/>
    <n v="662.62"/>
    <n v="0.8484848484848484"/>
  </r>
  <r>
    <s v="RedBull0416_Driving_Occesions_Seamless_Move_MEC"/>
    <x v="0"/>
    <x v="3"/>
    <s v="Q2"/>
    <d v="2016-04-28T00:00:00"/>
    <d v="2016-04-30T00:00:00"/>
    <n v="0"/>
    <x v="1"/>
    <x v="11"/>
    <s v="RedBull0416_Driving_Occesions_Seamless_MEC"/>
    <s v="Completed"/>
    <s v="Move"/>
    <s v="RON"/>
    <s v="Xaxis Mobil"/>
    <s v="cpm"/>
    <s v="Interstitial"/>
    <s v="Interstitial"/>
    <n v="4"/>
    <n v="8"/>
    <n v="625000"/>
    <n v="695101"/>
    <n v="0"/>
    <n v="625000"/>
    <n v="42651"/>
    <n v="6.1359428342068277E-2"/>
    <n v="0.11723054559095918"/>
    <n v="2500"/>
    <n v="2500"/>
    <n v="0"/>
    <n v="5000"/>
    <n v="5000"/>
    <n v="0"/>
    <n v="0"/>
    <n v="2500"/>
    <n v="0.5"/>
  </r>
  <r>
    <s v="RedBull0416_Driving_Occesions_Seamless_Reklamstore_MEC"/>
    <x v="0"/>
    <x v="3"/>
    <s v="Q2"/>
    <d v="2016-04-28T00:00:00"/>
    <d v="2016-04-30T00:00:00"/>
    <n v="0"/>
    <x v="1"/>
    <x v="11"/>
    <s v="RedBull0416_Driving_Occesions_Seamless_MEC"/>
    <s v="Completed"/>
    <s v="Reklamstore"/>
    <s v="RON"/>
    <s v="Xaxis Mobil"/>
    <s v="cpm"/>
    <s v="Interstitial"/>
    <s v="Interstitial"/>
    <n v="3"/>
    <n v="8"/>
    <n v="100000"/>
    <n v="106655"/>
    <n v="0"/>
    <n v="100000"/>
    <n v="2790"/>
    <n v="2.6159111152782334E-2"/>
    <n v="0.50681003584229389"/>
    <n v="300"/>
    <n v="300"/>
    <n v="0"/>
    <n v="800"/>
    <n v="1414"/>
    <n v="614"/>
    <n v="0"/>
    <n v="1114"/>
    <n v="0.78783592644978784"/>
  </r>
  <r>
    <s v="Zorlu0416_Anneler_Günü_interest_Medyanet_MC"/>
    <x v="0"/>
    <x v="3"/>
    <s v="Q2"/>
    <d v="2016-04-28T00:00:00"/>
    <d v="2016-04-30T00:00:00"/>
    <n v="0"/>
    <x v="0"/>
    <x v="55"/>
    <s v="Zorlu0416_Anneler_Günü_interest_MC"/>
    <s v="Completed"/>
    <s v="Medyanet"/>
    <s v="RON"/>
    <s v="Xaxis Display Plus"/>
    <s v="cpm"/>
    <s v="Selected Sites"/>
    <s v="Ad Bundles"/>
    <n v="0.1"/>
    <n v="1"/>
    <n v="3500000"/>
    <n v="3524504"/>
    <n v="0"/>
    <n v="3500000"/>
    <m/>
    <n v="0"/>
    <e v="#DIV/0!"/>
    <n v="350"/>
    <n v="350"/>
    <n v="0"/>
    <n v="3500"/>
    <n v="235"/>
    <n v="-3265"/>
    <n v="0"/>
    <n v="-115"/>
    <n v="-0.48936170212765956"/>
  </r>
  <r>
    <s v="Zorlu0416_Anneler_Günü_interest_Mynet_MC"/>
    <x v="0"/>
    <x v="3"/>
    <s v="Q2"/>
    <d v="2016-04-28T00:00:00"/>
    <d v="2016-04-30T00:00:00"/>
    <n v="0"/>
    <x v="0"/>
    <x v="55"/>
    <s v="Zorlu0416_Anneler_Günü_interest_MC"/>
    <s v="Completed"/>
    <s v="Digitalm"/>
    <s v="RON"/>
    <s v="Xaxis Display Plus"/>
    <s v="cpm"/>
    <s v="Selected Sites"/>
    <s v="Ad Bundles"/>
    <n v="0.2"/>
    <n v="1"/>
    <n v="1000000"/>
    <n v="1009195"/>
    <n v="0"/>
    <n v="1000000"/>
    <n v="209"/>
    <n v="2.07095754537032E-4"/>
    <n v="4.7846889952153111"/>
    <n v="200"/>
    <n v="200"/>
    <n v="0"/>
    <n v="1000"/>
    <n v="1000"/>
    <n v="0"/>
    <n v="0"/>
    <n v="800"/>
    <n v="0.8"/>
  </r>
  <r>
    <s v="Teknosa0416_Anneler_Günü_interstitial_Bond_MC"/>
    <x v="0"/>
    <x v="3"/>
    <s v="Q2"/>
    <d v="2016-04-29T00:00:00"/>
    <d v="2016-04-30T00:00:00"/>
    <n v="0"/>
    <x v="0"/>
    <x v="6"/>
    <s v="Teknosa0416_Anneler_Günü_interstitial_MC"/>
    <s v="Completed"/>
    <s v="Bond Digital"/>
    <s v="RON"/>
    <s v="Xaxis Rich Media"/>
    <s v="cpm"/>
    <s v="Interstitial"/>
    <s v="Interstitial"/>
    <n v="2.5"/>
    <n v="4.25"/>
    <n v="100000"/>
    <n v="100064"/>
    <n v="0"/>
    <n v="100000"/>
    <m/>
    <n v="0"/>
    <e v="#DIV/0!"/>
    <n v="250"/>
    <n v="250"/>
    <n v="0"/>
    <n v="425"/>
    <n v="425.27199999999999"/>
    <n v="0.27199999999999136"/>
    <n v="0"/>
    <n v="175.27199999999999"/>
    <n v="0.41214093568351545"/>
  </r>
  <r>
    <s v="Teknosa0416_Anneler_Günü_interstitial_MEdyanet_MC"/>
    <x v="0"/>
    <x v="3"/>
    <s v="Q2"/>
    <d v="2016-04-29T00:00:00"/>
    <d v="2016-04-30T00:00:00"/>
    <n v="0"/>
    <x v="0"/>
    <x v="6"/>
    <s v="Teknosa0416_Anneler_Günü_interstitial_MC"/>
    <s v="Completed"/>
    <s v="Medyanet"/>
    <s v="RON"/>
    <s v="Xaxis Rich Media"/>
    <s v="cpm"/>
    <s v="Interstitial"/>
    <s v="Interstitial"/>
    <n v="0.5"/>
    <n v="4.25"/>
    <n v="350000"/>
    <n v="350636"/>
    <n v="0"/>
    <n v="350000"/>
    <n v="2564"/>
    <n v="7.3124265620187314E-3"/>
    <n v="0.52808112324492984"/>
    <n v="175"/>
    <n v="175"/>
    <n v="0"/>
    <n v="1487.5"/>
    <n v="1354"/>
    <n v="-133.5"/>
    <n v="0"/>
    <n v="1179"/>
    <n v="0.87075332348596746"/>
  </r>
  <r>
    <s v="Teknosa0416_Anneler_Günü_interstitial_Acunn_MC"/>
    <x v="0"/>
    <x v="3"/>
    <s v="Q2"/>
    <d v="2016-04-29T00:00:00"/>
    <d v="2016-04-30T00:00:00"/>
    <n v="0"/>
    <x v="0"/>
    <x v="6"/>
    <s v="Teknosa0416_Anneler_Günü_interstitial_MC"/>
    <s v="Completed"/>
    <s v="Acunn"/>
    <s v="RON"/>
    <s v="Xaxis Rich Media"/>
    <s v="cpm"/>
    <s v="Interstitial"/>
    <s v="Interstitial"/>
    <n v="1.5"/>
    <n v="4.25"/>
    <n v="130000"/>
    <n v="26514"/>
    <n v="103486"/>
    <n v="26514"/>
    <m/>
    <n v="0"/>
    <e v="#DIV/0!"/>
    <n v="195"/>
    <n v="39.771000000000001"/>
    <n v="-155.22899999999998"/>
    <n v="552.5"/>
    <n v="112.6845"/>
    <n v="-439.81549999999999"/>
    <n v="0"/>
    <n v="72.913499999999999"/>
    <n v="0.6470588235294118"/>
  </r>
  <r>
    <s v="Bimeks0416_En_Son_Nolur_interstitial_Medyanet_MEC"/>
    <x v="0"/>
    <x v="3"/>
    <s v="Q2"/>
    <d v="2016-04-29T00:00:00"/>
    <d v="2016-05-02T00:00:00"/>
    <n v="0"/>
    <x v="1"/>
    <x v="10"/>
    <s v="Bimeks0416_En_Son_Nolur_interstitial_MEC"/>
    <s v="Completed"/>
    <s v="Medyanet"/>
    <s v="RON"/>
    <s v="Xaxis Rich Media"/>
    <s v="cpm"/>
    <s v="Interstitial"/>
    <s v="Interstitial"/>
    <n v="0.5"/>
    <n v="4.5"/>
    <n v="300000"/>
    <n v="0"/>
    <n v="300000"/>
    <n v="0"/>
    <m/>
    <e v="#DIV/0!"/>
    <e v="#DIV/0!"/>
    <n v="150"/>
    <n v="0"/>
    <n v="-150"/>
    <n v="1350"/>
    <n v="450"/>
    <n v="-900"/>
    <n v="0"/>
    <n v="450"/>
    <n v="1"/>
  </r>
  <r>
    <s v="Bimeks0416_En_Son_Nolur_interstitial_Acunn_MEC"/>
    <x v="0"/>
    <x v="3"/>
    <s v="Q2"/>
    <d v="2016-04-29T00:00:00"/>
    <d v="2016-05-02T00:00:00"/>
    <n v="0"/>
    <x v="1"/>
    <x v="10"/>
    <s v="Bimeks0416_En_Son_Nolur_interstitial_MEC"/>
    <s v="Completed"/>
    <s v="Acunn"/>
    <s v="RON"/>
    <s v="Xaxis Rich Media"/>
    <s v="cpm"/>
    <s v="Interstitial"/>
    <s v="Interstitial"/>
    <n v="1.5"/>
    <n v="4.5"/>
    <n v="200000"/>
    <n v="204547"/>
    <n v="0"/>
    <n v="200000"/>
    <n v="2143"/>
    <n v="1.0476809730770923E-2"/>
    <n v="0.67662155856276252"/>
    <n v="300"/>
    <n v="0"/>
    <n v="-300"/>
    <n v="900"/>
    <n v="1450"/>
    <n v="550"/>
    <n v="0"/>
    <n v="1450"/>
    <n v="1"/>
  </r>
  <r>
    <s v="Bimeks0416_En_Son_Nolur_interstitial_BOnd_MEC"/>
    <x v="0"/>
    <x v="3"/>
    <s v="Q2"/>
    <d v="2016-04-29T00:00:00"/>
    <d v="2016-05-02T00:00:00"/>
    <n v="0"/>
    <x v="1"/>
    <x v="10"/>
    <s v="Bimeks0416_En_Son_Nolur_interstitial_MEC"/>
    <s v="Completed"/>
    <s v="Bond Digital"/>
    <s v="RON"/>
    <s v="Xaxis Rich Media"/>
    <s v="cpm"/>
    <s v="Interstitial"/>
    <s v="Interstitial"/>
    <n v="2.5"/>
    <n v="4.5"/>
    <n v="160000"/>
    <n v="161201"/>
    <n v="0"/>
    <n v="160000"/>
    <m/>
    <n v="0"/>
    <e v="#DIV/0!"/>
    <n v="400"/>
    <n v="400"/>
    <n v="0"/>
    <n v="720"/>
    <n v="1100"/>
    <n v="380"/>
    <n v="0"/>
    <n v="700"/>
    <n v="0.63636363636363635"/>
  </r>
  <r>
    <s v="Atasay0416_Anneler_Günü_interest_Medyanet_MX"/>
    <x v="0"/>
    <x v="3"/>
    <s v="Q2"/>
    <d v="2016-04-29T00:00:00"/>
    <d v="2016-05-07T00:00:00"/>
    <n v="0"/>
    <x v="3"/>
    <x v="56"/>
    <s v="Atasay0416_Anneler_Günü_interest_MX"/>
    <s v="Completed"/>
    <s v="Medyanet"/>
    <s v="RON"/>
    <s v="Xaxis Display Plus"/>
    <s v="cpm"/>
    <s v="Selected Sites"/>
    <s v="Ad Bundles"/>
    <n v="0.1"/>
    <n v="1.8"/>
    <n v="1500000"/>
    <n v="221229"/>
    <n v="1278771"/>
    <n v="221229"/>
    <m/>
    <n v="0"/>
    <e v="#DIV/0!"/>
    <n v="150"/>
    <n v="22.122900000000001"/>
    <n v="-127.8771"/>
    <n v="2700"/>
    <n v="398.2122"/>
    <n v="-2301.7878000000001"/>
    <n v="0"/>
    <n v="376.08929999999998"/>
    <n v="0.94444444444444442"/>
  </r>
  <r>
    <s v="Arzum0416_Anneler_Günü_Preroll_Sem_MEC"/>
    <x v="0"/>
    <x v="3"/>
    <s v="Q2"/>
    <d v="2016-04-29T00:00:00"/>
    <d v="2016-05-01T00:00:00"/>
    <n v="0"/>
    <x v="1"/>
    <x v="24"/>
    <s v="Arzum0416_Anneler_Günü_Preroll_MEC"/>
    <s v="Completed"/>
    <s v="Sem Digital"/>
    <s v="RON"/>
    <s v="Xaxis Tv"/>
    <s v="cpv"/>
    <s v="Pre/Mid/Post Rolls RON"/>
    <s v="Online Video"/>
    <n v="0.02"/>
    <n v="3.3000000000000002E-2"/>
    <n v="20000"/>
    <n v="23104"/>
    <n v="0"/>
    <n v="20000"/>
    <m/>
    <n v="0"/>
    <e v="#DIV/0!"/>
    <n v="400"/>
    <n v="400"/>
    <n v="0"/>
    <n v="660"/>
    <n v="762.43200000000002"/>
    <n v="102.43200000000002"/>
    <n v="0"/>
    <n v="362.43200000000002"/>
    <n v="0.47536304877025098"/>
  </r>
  <r>
    <s v="Arzum0416_Anneler_Günü_Preroll_Nokta_MEC"/>
    <x v="0"/>
    <x v="3"/>
    <s v="Q2"/>
    <d v="2016-04-29T00:00:00"/>
    <d v="2016-05-06T00:00:00"/>
    <n v="0"/>
    <x v="1"/>
    <x v="24"/>
    <s v="Arzum0416_Anneler_Günü_Preroll_MEC"/>
    <s v="Completed"/>
    <s v="Nokta"/>
    <s v="RON"/>
    <s v="Xaxis Tv"/>
    <s v="cpv"/>
    <s v="Pre/Mid/Post Rolls RON"/>
    <s v="Online Video"/>
    <n v="1.2E-2"/>
    <n v="3.3000000000000002E-2"/>
    <n v="40000"/>
    <n v="4761"/>
    <n v="35239"/>
    <n v="4761"/>
    <m/>
    <n v="0"/>
    <e v="#DIV/0!"/>
    <n v="480"/>
    <n v="57.131999999999998"/>
    <n v="-422.86799999999999"/>
    <n v="1320"/>
    <n v="213"/>
    <n v="-1107"/>
    <n v="0"/>
    <n v="155.86799999999999"/>
    <n v="0.73177464788732394"/>
  </r>
  <r>
    <s v="Altınbas0416_Anneler_Günü_İnterstitial_Medyanet_MEC"/>
    <x v="0"/>
    <x v="3"/>
    <s v="Q2"/>
    <d v="2016-04-29T00:00:00"/>
    <d v="2016-05-07T00:00:00"/>
    <n v="0"/>
    <x v="1"/>
    <x v="25"/>
    <s v="Altınbas0416_Anneler_Günü_İnterstitial_MEC"/>
    <s v="Completed"/>
    <s v="Medyanet"/>
    <s v="RON"/>
    <s v="Xaxis Rich Media"/>
    <s v="cpm"/>
    <s v="Interstitial"/>
    <s v="Interstitial"/>
    <n v="0.5"/>
    <n v="4"/>
    <n v="500000"/>
    <n v="69935"/>
    <n v="430065"/>
    <n v="69935"/>
    <m/>
    <n v="0"/>
    <e v="#DIV/0!"/>
    <n v="250"/>
    <n v="34.967500000000001"/>
    <n v="-215.0325"/>
    <n v="2000"/>
    <n v="279.74"/>
    <n v="-1720.26"/>
    <n v="0"/>
    <n v="244.77250000000001"/>
    <n v="0.875"/>
  </r>
  <r>
    <s v="Altınbas0416_Anneler_Günü_İnterest_Medyanet_MEC"/>
    <x v="0"/>
    <x v="3"/>
    <s v="Q2"/>
    <d v="2016-04-29T00:00:00"/>
    <d v="2016-05-07T00:00:00"/>
    <n v="0"/>
    <x v="1"/>
    <x v="25"/>
    <s v="Altınbas0416_Anneler_Günü_İnterest_MEC"/>
    <s v="Completed"/>
    <s v="Medyanet"/>
    <s v="RON"/>
    <s v="Xaxis Display Plus"/>
    <s v="cpm"/>
    <s v="Selected Sites"/>
    <s v="Ad Bundles"/>
    <n v="0.1"/>
    <n v="0.8"/>
    <n v="1500000"/>
    <n v="255744"/>
    <n v="1244256"/>
    <n v="255744"/>
    <m/>
    <n v="0"/>
    <e v="#DIV/0!"/>
    <n v="150"/>
    <n v="25.574400000000001"/>
    <n v="-124.4256"/>
    <n v="1200"/>
    <n v="204.59520000000001"/>
    <n v="-995.40480000000002"/>
    <n v="0"/>
    <n v="179.02080000000001"/>
    <n v="0.875"/>
  </r>
  <r>
    <s v="Akbank0416_Click_To_Call_interest_Medyanet_MC"/>
    <x v="0"/>
    <x v="3"/>
    <s v="Q2"/>
    <d v="2016-04-01T00:00:00"/>
    <d v="2016-04-30T00:00:00"/>
    <n v="0"/>
    <x v="0"/>
    <x v="9"/>
    <s v="Akbank0416_Click_To_Call_interest_MC"/>
    <s v="Completed"/>
    <s v="Medyanet"/>
    <s v="RON"/>
    <s v="Xaxis Display Plus"/>
    <s v="cpm"/>
    <s v="Selected Sites"/>
    <s v="Ad Bundles"/>
    <n v="0.1"/>
    <n v="1"/>
    <n v="1000000"/>
    <n v="1000529"/>
    <n v="0"/>
    <n v="1000000"/>
    <m/>
    <n v="0"/>
    <e v="#DIV/0!"/>
    <n v="100"/>
    <n v="100"/>
    <n v="0"/>
    <n v="1000"/>
    <n v="1000"/>
    <n v="0"/>
    <n v="0"/>
    <n v="900"/>
    <n v="0.9"/>
  </r>
  <r>
    <s v="Akbank0416_Click_To_Call_interest_Bond_MC"/>
    <x v="0"/>
    <x v="3"/>
    <s v="Q2"/>
    <d v="2016-04-01T00:00:00"/>
    <d v="2016-04-30T00:00:00"/>
    <n v="0"/>
    <x v="0"/>
    <x v="9"/>
    <s v="Akbank0416_Click_To_Call_interest_MC"/>
    <s v="Completed"/>
    <s v="Bond Digital"/>
    <s v="RON"/>
    <s v="Xaxis Display Plus"/>
    <s v="cpm"/>
    <s v="Selected Sites"/>
    <s v="Ad Bundles"/>
    <n v="0.5"/>
    <n v="1"/>
    <n v="1000000"/>
    <n v="1000007"/>
    <n v="0"/>
    <n v="1000000"/>
    <m/>
    <n v="0"/>
    <e v="#DIV/0!"/>
    <n v="500"/>
    <n v="500"/>
    <n v="0"/>
    <n v="1000"/>
    <n v="1180"/>
    <n v="180"/>
    <n v="0"/>
    <n v="680"/>
    <n v="0.57627118644067798"/>
  </r>
  <r>
    <s v="Akbank0416_Click_To_Call_interest_Digitalm_MC"/>
    <x v="0"/>
    <x v="3"/>
    <s v="Q2"/>
    <d v="2016-04-01T00:00:00"/>
    <d v="2016-04-30T00:00:00"/>
    <n v="0"/>
    <x v="0"/>
    <x v="9"/>
    <s v="Akbank0416_Click_To_Call_interest_MC"/>
    <s v="Completed"/>
    <s v="Digitalm"/>
    <s v="RON"/>
    <s v="Xaxis Display Plus"/>
    <s v="cpm"/>
    <s v="Selected Sites"/>
    <s v="Ad Bundles"/>
    <n v="0.2"/>
    <n v="1"/>
    <n v="1000000"/>
    <n v="1000345"/>
    <n v="0"/>
    <n v="1000000"/>
    <m/>
    <n v="0"/>
    <e v="#DIV/0!"/>
    <n v="200"/>
    <n v="200"/>
    <n v="0"/>
    <n v="1000"/>
    <n v="1000"/>
    <n v="0"/>
    <n v="0"/>
    <n v="800"/>
    <n v="0.8"/>
  </r>
  <r>
    <s v="Lactamil0416_Emziren_Anneler_Preroll_Digitalmarcom_MEC"/>
    <x v="0"/>
    <x v="3"/>
    <s v="Q2"/>
    <d v="2016-04-01T00:00:00"/>
    <d v="2016-04-30T00:00:00"/>
    <n v="0"/>
    <x v="1"/>
    <x v="17"/>
    <s v="Lactamil0416_Emziren_Anneler_Preroll_MEC"/>
    <s v="Completed"/>
    <s v="Digitalmarcom"/>
    <s v="RON"/>
    <s v="Xaxis Tv"/>
    <s v="cpv"/>
    <s v="Pre/Mid/Post Rolls RON"/>
    <s v="Online Video"/>
    <n v="3.7999999999999999E-2"/>
    <n v="0.03"/>
    <n v="250000"/>
    <n v="229461"/>
    <n v="20539"/>
    <n v="229461"/>
    <n v="13434"/>
    <n v="5.8545896688326118E-2"/>
    <n v="0.51615304451391986"/>
    <n v="9500"/>
    <n v="8719.518"/>
    <n v="-780.48199999999997"/>
    <n v="7500"/>
    <n v="6934"/>
    <n v="-566"/>
    <n v="0"/>
    <n v="-1785.518"/>
    <n v="-0.25750187481972886"/>
  </r>
  <r>
    <s v="Shell0516_Helix_Takeover_Crep_MC"/>
    <x v="0"/>
    <x v="4"/>
    <s v="Q2"/>
    <d v="2016-05-01T00:00:00"/>
    <d v="2016-05-15T00:00:00"/>
    <n v="0"/>
    <x v="0"/>
    <x v="52"/>
    <s v="Shell0516_Helix_Takeover_MC"/>
    <s v="Completed"/>
    <s v="Crep Digital"/>
    <s v="RON"/>
    <s v="Xaxis Rich Media"/>
    <s v="cpm"/>
    <s v="Selected Sites"/>
    <s v="Ad Bundles"/>
    <n v="5"/>
    <n v="9"/>
    <n v="1000000"/>
    <n v="1067284"/>
    <n v="0"/>
    <n v="1000000"/>
    <n v="2200"/>
    <n v="2.0613070185630067E-3"/>
    <n v="4.0909090909090908"/>
    <n v="5000"/>
    <n v="5000"/>
    <n v="0"/>
    <n v="9000"/>
    <n v="9000"/>
    <n v="0"/>
    <n v="0"/>
    <n v="4000"/>
    <n v="0.44444444444444442"/>
  </r>
  <r>
    <s v="Shell0516_Helix_Mobile_Rich_Media_Move_MC"/>
    <x v="0"/>
    <x v="4"/>
    <s v="Q2"/>
    <d v="2016-05-01T00:00:00"/>
    <d v="2016-05-31T00:00:00"/>
    <n v="0"/>
    <x v="0"/>
    <x v="52"/>
    <s v="Shell0516_Helix_Mobile_Rich_Media_MC"/>
    <s v="Completed"/>
    <s v="Move"/>
    <s v="RON"/>
    <s v="Xaxis Mobil"/>
    <s v="cpm"/>
    <s v="Selected Sites"/>
    <s v="Ad Bundles"/>
    <n v="3"/>
    <n v="7.5"/>
    <n v="750000"/>
    <n v="875049"/>
    <n v="0"/>
    <n v="750000"/>
    <n v="57837"/>
    <n v="6.6095727210704766E-2"/>
    <n v="9.724899285924235E-2"/>
    <n v="2250"/>
    <n v="2250"/>
    <n v="0"/>
    <n v="5625"/>
    <n v="5624.59"/>
    <n v="-0.40999999999985448"/>
    <n v="0"/>
    <n v="3374.59"/>
    <n v="0.59997084231917353"/>
  </r>
  <r>
    <s v="Shell0516_Helix_Mobile_Rich_Media_Medyanet_MC"/>
    <x v="0"/>
    <x v="4"/>
    <s v="Q2"/>
    <d v="2016-05-01T00:00:00"/>
    <d v="2016-05-31T00:00:00"/>
    <n v="0"/>
    <x v="0"/>
    <x v="52"/>
    <s v="Shell0516_Helix_Mobile_Rich_Media_MC"/>
    <s v="Completed"/>
    <s v="Medyanet"/>
    <s v="RON"/>
    <s v="Xaxis Mobil"/>
    <s v="cpm"/>
    <s v="Selected Sites"/>
    <s v="Ad Bundles"/>
    <n v="2.5"/>
    <n v="7.5"/>
    <n v="850000"/>
    <n v="1061900"/>
    <n v="0"/>
    <n v="850000"/>
    <n v="22207"/>
    <n v="2.0912515302759206E-2"/>
    <n v="0.21875985049759086"/>
    <n v="2125"/>
    <n v="2125"/>
    <n v="0"/>
    <n v="6375"/>
    <n v="4858"/>
    <n v="-1517"/>
    <n v="0"/>
    <n v="2733"/>
    <n v="0.56257719226018943"/>
  </r>
  <r>
    <s v="Shell0516_Helix_Audio_Recognation_Digitalmarcom_MC"/>
    <x v="0"/>
    <x v="4"/>
    <s v="Q2"/>
    <d v="2016-05-01T00:00:00"/>
    <d v="2016-05-31T00:00:00"/>
    <n v="0"/>
    <x v="0"/>
    <x v="52"/>
    <s v="Shell0516_Helix_Audio_Recognation_MC"/>
    <s v="Completed"/>
    <s v="Digitalmarcom"/>
    <s v="RON"/>
    <s v="Xaxis Audio Recog"/>
    <s v="cpv"/>
    <s v="Pre/Mid/Post Rolls RON"/>
    <s v="Online Video"/>
    <n v="3.7999999999999999E-2"/>
    <n v="0.06"/>
    <n v="100000"/>
    <n v="146149"/>
    <n v="0"/>
    <n v="100000"/>
    <n v="5966"/>
    <n v="4.0821353550144032E-2"/>
    <n v="1.0056989607777405"/>
    <n v="3800"/>
    <n v="3800"/>
    <n v="0"/>
    <n v="6000"/>
    <n v="6000"/>
    <n v="0"/>
    <n v="0"/>
    <n v="2200"/>
    <n v="0.36666666666666664"/>
  </r>
  <r>
    <s v="Shell0516_Helix_Preroll_Acunn_MC"/>
    <x v="0"/>
    <x v="4"/>
    <s v="Q2"/>
    <d v="2016-05-01T00:00:00"/>
    <d v="2016-05-31T00:00:00"/>
    <n v="0"/>
    <x v="0"/>
    <x v="52"/>
    <s v="Shell0516_Helix_Preroll_MC"/>
    <s v="Completed"/>
    <s v="Acunn"/>
    <s v="RON"/>
    <s v="Xaxis Tv"/>
    <s v="cpv"/>
    <s v="Pre/Mid/Post Rolls RON"/>
    <s v="Online Video"/>
    <n v="0.01"/>
    <n v="3.3000000000000002E-2"/>
    <n v="100000"/>
    <n v="100050"/>
    <n v="0"/>
    <n v="100000"/>
    <n v="5225"/>
    <n v="5.2223888055972015E-2"/>
    <n v="0.47961722488038278"/>
    <n v="1000"/>
    <n v="1000"/>
    <n v="0"/>
    <n v="3300"/>
    <n v="2506"/>
    <n v="-794"/>
    <n v="0"/>
    <n v="1506"/>
    <n v="0.60095770151636074"/>
  </r>
  <r>
    <s v="Shell0516_Helix_Preroll_Bond_MC"/>
    <x v="0"/>
    <x v="4"/>
    <s v="Q2"/>
    <d v="2016-05-01T00:00:00"/>
    <d v="2016-05-31T00:00:00"/>
    <n v="0"/>
    <x v="0"/>
    <x v="52"/>
    <s v="Shell0516_Helix_Preroll_MC"/>
    <s v="Completed"/>
    <s v="Bond Digital"/>
    <s v="RON"/>
    <s v="Xaxis Tv"/>
    <s v="cpv"/>
    <s v="Pre/Mid/Post Rolls RON"/>
    <s v="Online Video"/>
    <n v="1.4999999999999999E-2"/>
    <n v="3.3000000000000002E-2"/>
    <n v="100000"/>
    <n v="99544"/>
    <n v="456"/>
    <n v="99544"/>
    <m/>
    <n v="0"/>
    <e v="#DIV/0!"/>
    <n v="1500"/>
    <n v="1493.1599999999999"/>
    <n v="-6.8400000000001455"/>
    <n v="3300"/>
    <n v="3300"/>
    <n v="0"/>
    <n v="0"/>
    <n v="1806.8400000000001"/>
    <n v="0.54752727272727275"/>
  </r>
  <r>
    <s v="Shell0516_Helix_Preroll_Midyo_MC"/>
    <x v="0"/>
    <x v="4"/>
    <s v="Q2"/>
    <d v="2016-05-01T00:00:00"/>
    <d v="2016-05-31T00:00:00"/>
    <n v="0"/>
    <x v="0"/>
    <x v="52"/>
    <s v="Shell0516_Helix_Preroll_MC"/>
    <s v="Completed"/>
    <s v="Midyo"/>
    <s v="RON"/>
    <s v="Xaxis Tv"/>
    <s v="cpv"/>
    <s v="Pre/Mid/Post Rolls RON"/>
    <s v="Online Video"/>
    <n v="5.0000000000000001E-3"/>
    <n v="3.3000000000000002E-2"/>
    <n v="65000"/>
    <n v="67125"/>
    <n v="0"/>
    <n v="65000"/>
    <n v="1005"/>
    <n v="1.4972067039106146E-2"/>
    <n v="2.1342487562189056"/>
    <n v="325"/>
    <n v="325"/>
    <n v="0"/>
    <n v="2145"/>
    <n v="2144.92"/>
    <n v="-7.999999999992724E-2"/>
    <n v="0"/>
    <n v="1819.92"/>
    <n v="0.84847919735934207"/>
  </r>
  <r>
    <s v="Atasay0516_Anneler_Günü_interest_Medyanet_MX"/>
    <x v="0"/>
    <x v="4"/>
    <s v="Q2"/>
    <d v="2016-05-01T00:00:00"/>
    <d v="2016-05-07T00:00:00"/>
    <n v="0"/>
    <x v="3"/>
    <x v="56"/>
    <s v="Atasay0516_Anneler_Günü_interest_MX"/>
    <s v="Completed"/>
    <s v="Medyanet"/>
    <s v="RON"/>
    <s v="Xaxis Display Plus"/>
    <s v="cpm"/>
    <s v="Selected Sites"/>
    <s v="Ad Bundles"/>
    <n v="0.1"/>
    <n v="1.8"/>
    <n v="1500000"/>
    <n v="1359687"/>
    <n v="140313"/>
    <n v="1359687"/>
    <n v="623"/>
    <n v="4.5819368722360368E-4"/>
    <n v="3.9281219903691809"/>
    <n v="150"/>
    <n v="0"/>
    <n v="-150"/>
    <n v="2700"/>
    <n v="2447.2199999999998"/>
    <n v="-252.7800000000002"/>
    <n v="0"/>
    <n v="2447.2199999999998"/>
    <n v="1"/>
  </r>
  <r>
    <s v="Atasay0516_Anneler_Günü_interest_Appnexus_MX"/>
    <x v="0"/>
    <x v="4"/>
    <s v="Q2"/>
    <d v="2016-05-01T00:00:00"/>
    <d v="2016-05-07T00:00:00"/>
    <n v="0"/>
    <x v="3"/>
    <x v="56"/>
    <s v="Atasay0516_Anneler_Günü_interest_MX"/>
    <s v="Completed"/>
    <s v="Appnexus"/>
    <s v="RON"/>
    <s v="Xaxis Display Plus"/>
    <s v="cpm"/>
    <s v="Selected Sites"/>
    <s v="Ad Bundles"/>
    <m/>
    <n v="1.8"/>
    <n v="400000"/>
    <n v="0"/>
    <n v="400000"/>
    <n v="0"/>
    <m/>
    <e v="#DIV/0!"/>
    <e v="#DIV/0!"/>
    <n v="0"/>
    <n v="0"/>
    <n v="0"/>
    <n v="720"/>
    <n v="106.94499999999994"/>
    <n v="-613.05500000000006"/>
    <n v="0"/>
    <n v="106.94499999999994"/>
    <n v="1"/>
  </r>
  <r>
    <s v="Atasay0516_Anneler_Günü_interest_Reklamstore_MX"/>
    <x v="0"/>
    <x v="4"/>
    <s v="Q2"/>
    <d v="2016-05-01T00:00:00"/>
    <d v="2016-05-07T00:00:00"/>
    <n v="0"/>
    <x v="3"/>
    <x v="56"/>
    <s v="Atasay0516_Anneler_Günü_interest_MX"/>
    <s v="Completed"/>
    <s v="Reklamstore"/>
    <s v="RON"/>
    <s v="Xaxis Display Plus"/>
    <s v="cpm"/>
    <s v="Selected Sites"/>
    <s v="Ad Bundles"/>
    <n v="0.17"/>
    <n v="1.8"/>
    <n v="800000"/>
    <n v="800375"/>
    <n v="0"/>
    <n v="800000"/>
    <n v="806"/>
    <n v="1.007027955645791E-3"/>
    <n v="1.7874379652605459"/>
    <n v="136"/>
    <n v="136"/>
    <n v="0"/>
    <n v="1440"/>
    <n v="1440.675"/>
    <n v="0.67499999999995453"/>
    <n v="0"/>
    <n v="1304.675"/>
    <n v="0.90559980564665865"/>
  </r>
  <r>
    <s v="Atasay0516_Anneler_Günü_interest_GoogleAdx_MX"/>
    <x v="0"/>
    <x v="4"/>
    <s v="Q2"/>
    <d v="2016-05-01T00:00:00"/>
    <d v="2016-05-07T00:00:00"/>
    <n v="0"/>
    <x v="3"/>
    <x v="56"/>
    <s v="Atasay0516_Anneler_Günü_interest_MX"/>
    <s v="Completed"/>
    <s v="Google"/>
    <s v="RON"/>
    <s v="Xaxis Display Plus"/>
    <s v="cpm"/>
    <s v="Selected Sites"/>
    <s v="Ad Bundles"/>
    <m/>
    <n v="1.8"/>
    <n v="0"/>
    <n v="0"/>
    <n v="0"/>
    <n v="0"/>
    <m/>
    <e v="#DIV/0!"/>
    <e v="#DIV/0!"/>
    <n v="0"/>
    <n v="0"/>
    <n v="0"/>
    <n v="0"/>
    <n v="106.94499999999999"/>
    <n v="106.94499999999999"/>
    <n v="0"/>
    <n v="106.94499999999999"/>
    <n v="1"/>
  </r>
  <r>
    <s v="Atasay0516_Anneler_Günü_interstitial_Medyanet_MX"/>
    <x v="0"/>
    <x v="4"/>
    <s v="Q2"/>
    <d v="2016-05-01T00:00:00"/>
    <d v="2016-05-07T00:00:00"/>
    <n v="0"/>
    <x v="3"/>
    <x v="56"/>
    <s v="Atasay0516_Anneler_Günü_interstitial_MX"/>
    <s v="Completed"/>
    <s v="Medyanet"/>
    <s v="RON"/>
    <s v="Xaxis Rich Media"/>
    <s v="cpm"/>
    <s v="Interstitial"/>
    <s v="Interstitial"/>
    <n v="0.5"/>
    <n v="6"/>
    <n v="500000"/>
    <n v="505475"/>
    <n v="0"/>
    <n v="500000"/>
    <n v="5057"/>
    <n v="1.0004451258717049E-2"/>
    <n v="0.59973304330630806"/>
    <n v="250"/>
    <n v="250"/>
    <n v="0"/>
    <n v="3000"/>
    <n v="3032.85"/>
    <n v="32.849999999999909"/>
    <n v="0"/>
    <n v="2782.85"/>
    <n v="0.91756928301762364"/>
  </r>
  <r>
    <s v="Atasay0516_Anneler_Günü_interstitial_Acunn_MX"/>
    <x v="0"/>
    <x v="4"/>
    <s v="Q2"/>
    <d v="2016-05-01T00:00:00"/>
    <d v="2016-05-07T00:00:00"/>
    <n v="0"/>
    <x v="3"/>
    <x v="56"/>
    <s v="Atasay0516_Anneler_Günü_interstitial_MX"/>
    <s v="Completed"/>
    <s v="Acunn"/>
    <s v="RON"/>
    <s v="Xaxis Rich Media"/>
    <s v="cpm"/>
    <s v="Interstitial"/>
    <s v="Interstitial"/>
    <n v="1.5"/>
    <n v="6"/>
    <n v="500000"/>
    <n v="342302"/>
    <n v="157698"/>
    <n v="342302"/>
    <n v="2402"/>
    <n v="7.0171953421247907E-3"/>
    <n v="0.85504246461282263"/>
    <n v="750"/>
    <n v="513.45299999999997"/>
    <n v="-236.54700000000003"/>
    <n v="3000"/>
    <n v="2053.8119999999999"/>
    <n v="-946.1880000000001"/>
    <n v="0"/>
    <n v="1540.3589999999999"/>
    <n v="0.75"/>
  </r>
  <r>
    <s v="Atasay0516_Anneler_Günü_interstitial_Digitalm_MX"/>
    <x v="0"/>
    <x v="4"/>
    <s v="Q2"/>
    <d v="2016-05-01T00:00:00"/>
    <d v="2016-05-07T00:00:00"/>
    <n v="0"/>
    <x v="3"/>
    <x v="56"/>
    <s v="Atasay0516_Anneler_Günü_interstitial_MX"/>
    <s v="Completed"/>
    <s v="Digitalm"/>
    <s v="RON"/>
    <s v="Xaxis Rich Media"/>
    <s v="cpm"/>
    <s v="Interstitial"/>
    <s v="Interstitial"/>
    <n v="2.5"/>
    <n v="6"/>
    <n v="333333"/>
    <n v="330628"/>
    <n v="2705"/>
    <n v="330628"/>
    <n v="5161"/>
    <n v="1.5609688229672018E-2"/>
    <n v="0.38437667118775432"/>
    <n v="833.3325000000001"/>
    <n v="826.56999999999994"/>
    <n v="-6.7625000000001592"/>
    <n v="1999.998"/>
    <n v="1983.768"/>
    <n v="-16.230000000000018"/>
    <n v="0"/>
    <n v="1157.1980000000001"/>
    <n v="0.58333333333333337"/>
  </r>
  <r>
    <s v="Atasay0516_Anneler_Günü_interstitial_Admatic_MX"/>
    <x v="0"/>
    <x v="4"/>
    <s v="Q2"/>
    <d v="2016-05-01T00:00:00"/>
    <d v="2016-05-07T00:00:00"/>
    <n v="0"/>
    <x v="3"/>
    <x v="56"/>
    <s v="Atasay0516_Anneler_Günü_interstitial_MX"/>
    <s v="Completed"/>
    <s v="Admatic"/>
    <s v="RON"/>
    <s v="Xaxis Rich Media"/>
    <s v="cpc"/>
    <s v="Interstitial"/>
    <s v="Interstitial"/>
    <n v="0.2"/>
    <n v="6"/>
    <n v="2500"/>
    <n v="2657"/>
    <n v="0"/>
    <n v="2500"/>
    <m/>
    <n v="0"/>
    <e v="#DIV/0!"/>
    <n v="0.5"/>
    <n v="500"/>
    <n v="499.5"/>
    <n v="15"/>
    <n v="929.57200000000012"/>
    <n v="914.57200000000012"/>
    <n v="0"/>
    <n v="429.57200000000012"/>
    <n v="0.46211805002732448"/>
  </r>
  <r>
    <s v="Avon0516_Dreams_SYNC_Clipkit_MX"/>
    <x v="0"/>
    <x v="4"/>
    <s v="Q2"/>
    <d v="2016-05-01T00:00:00"/>
    <d v="2016-05-13T00:00:00"/>
    <n v="0"/>
    <x v="3"/>
    <x v="34"/>
    <s v="Avon0516_Dreams_SYNC_MX"/>
    <s v="Completed"/>
    <s v="Clipkit"/>
    <s v="RON"/>
    <s v="Xaxis SYNC"/>
    <s v="cpv"/>
    <s v="Pre/Mid/Post Rolls RON"/>
    <s v="Online Video"/>
    <n v="3.6999999999999998E-2"/>
    <n v="0.06"/>
    <n v="67000"/>
    <n v="67323"/>
    <n v="0"/>
    <n v="67000"/>
    <m/>
    <n v="0"/>
    <e v="#DIV/0!"/>
    <n v="2479"/>
    <n v="2479"/>
    <n v="0"/>
    <n v="4020"/>
    <n v="3980"/>
    <n v="-40"/>
    <n v="0"/>
    <n v="1501"/>
    <n v="0.37713567839195977"/>
  </r>
  <r>
    <s v="Avon0516_Dreams_interstitial_Acunn_MX"/>
    <x v="0"/>
    <x v="4"/>
    <s v="Q2"/>
    <d v="2016-05-01T00:00:00"/>
    <d v="2016-05-13T00:00:00"/>
    <n v="0"/>
    <x v="3"/>
    <x v="34"/>
    <s v="Avon0516_Dreams_interstitial_MX"/>
    <s v="Completed"/>
    <s v="Acunn"/>
    <s v="RON"/>
    <s v="Xaxis Rich Media"/>
    <s v="cpm"/>
    <s v="Interstitial"/>
    <s v="Interstitial"/>
    <n v="1.5"/>
    <n v="4.25"/>
    <n v="700000"/>
    <n v="701987"/>
    <n v="0"/>
    <n v="700000"/>
    <n v="3321"/>
    <n v="4.7308568392292168E-3"/>
    <n v="0.15266485998193316"/>
    <n v="1050"/>
    <n v="1050"/>
    <n v="0"/>
    <n v="2975"/>
    <n v="507"/>
    <n v="-2468"/>
    <n v="0"/>
    <n v="-543"/>
    <n v="-1.0710059171597632"/>
  </r>
  <r>
    <s v="Avon0516_Dreams_interstitial_Medyanet_MX"/>
    <x v="0"/>
    <x v="4"/>
    <s v="Q2"/>
    <d v="2016-05-01T00:00:00"/>
    <d v="2016-05-13T00:00:00"/>
    <n v="0"/>
    <x v="3"/>
    <x v="34"/>
    <s v="Avon0516_Dreams_interstitial_MX"/>
    <s v="Completed"/>
    <s v="Medyanet"/>
    <s v="RON"/>
    <s v="Xaxis Rich Media"/>
    <s v="cpm"/>
    <s v="Interstitial"/>
    <s v="Interstitial"/>
    <n v="0.5"/>
    <n v="4.25"/>
    <n v="300000"/>
    <n v="300727"/>
    <n v="0"/>
    <n v="300000"/>
    <n v="2454"/>
    <n v="8.1602250546176439E-3"/>
    <n v="0.50937245313773427"/>
    <n v="150"/>
    <n v="150"/>
    <n v="0"/>
    <n v="1275"/>
    <n v="1250"/>
    <n v="-25"/>
    <n v="0"/>
    <n v="1100"/>
    <n v="0.88"/>
  </r>
  <r>
    <s v="Izocam0516_Lansman_interstitial_Medyanet_MS"/>
    <x v="0"/>
    <x v="4"/>
    <s v="Q2"/>
    <d v="2016-05-01T00:00:00"/>
    <d v="2016-05-15T00:00:00"/>
    <n v="0"/>
    <x v="2"/>
    <x v="47"/>
    <s v="Izocam0516_Lansman_interstitial_MS"/>
    <s v="Completed"/>
    <s v="Medyanet"/>
    <s v="RON"/>
    <s v="Xaxis Rich Media"/>
    <s v="cpm"/>
    <s v="Interstitial"/>
    <s v="Interstitial"/>
    <n v="0.5"/>
    <n v="4.25"/>
    <n v="700000"/>
    <n v="704618"/>
    <n v="0"/>
    <n v="700000"/>
    <n v="8104"/>
    <n v="1.1501267353374452E-2"/>
    <n v="0.2622161895360316"/>
    <n v="350"/>
    <n v="350"/>
    <n v="0"/>
    <n v="2975"/>
    <n v="2125"/>
    <n v="-850"/>
    <n v="0"/>
    <n v="1775"/>
    <n v="0.83529411764705885"/>
  </r>
  <r>
    <s v="Izocam0516_Lansman_interstitial_Acunn_MS"/>
    <x v="0"/>
    <x v="4"/>
    <s v="Q2"/>
    <d v="2016-05-01T00:00:00"/>
    <d v="2016-05-15T00:00:00"/>
    <n v="0"/>
    <x v="2"/>
    <x v="47"/>
    <s v="Izocam0516_Lansman_interstitial_MS"/>
    <s v="Completed"/>
    <s v="Acunn"/>
    <s v="RON"/>
    <s v="Xaxis Rich Media"/>
    <s v="cpm"/>
    <s v="Interstitial"/>
    <s v="Interstitial"/>
    <n v="1.5"/>
    <n v="4.25"/>
    <n v="500000"/>
    <n v="500162"/>
    <n v="0"/>
    <n v="500000"/>
    <n v="3851"/>
    <n v="7.6995053602632747E-3"/>
    <n v="0.55180472604518305"/>
    <n v="750"/>
    <n v="60"/>
    <n v="-690"/>
    <n v="2125"/>
    <n v="2125"/>
    <n v="0"/>
    <n v="0"/>
    <n v="2065"/>
    <n v="0.97176470588235297"/>
  </r>
  <r>
    <s v="Izocam0516_Lansman_Preroll_Midyo_MS"/>
    <x v="0"/>
    <x v="4"/>
    <s v="Q2"/>
    <d v="2016-05-01T00:00:00"/>
    <d v="2016-05-15T00:00:00"/>
    <n v="0"/>
    <x v="2"/>
    <x v="47"/>
    <s v="Izocam0516_Lansman_Preroll_MS"/>
    <s v="Completed"/>
    <s v="Midyo"/>
    <s v="RON"/>
    <s v="Xaxis Tv"/>
    <s v="cpv"/>
    <s v="Pre/Mid/Post Rolls RON"/>
    <s v="Online Video"/>
    <n v="5.0000000000000001E-3"/>
    <n v="0.04"/>
    <n v="65000"/>
    <n v="67098"/>
    <n v="0"/>
    <n v="65000"/>
    <n v="3560"/>
    <n v="5.3056723002175919E-2"/>
    <n v="0.68414606741573014"/>
    <n v="325"/>
    <n v="325"/>
    <n v="0"/>
    <n v="2600"/>
    <n v="2435.5599999999995"/>
    <n v="-164.44000000000051"/>
    <n v="0"/>
    <n v="2110.5599999999995"/>
    <n v="0.8665604624809079"/>
  </r>
  <r>
    <s v="Izocam0516_Lansman_Preroll_Acunn_MS"/>
    <x v="0"/>
    <x v="4"/>
    <s v="Q2"/>
    <d v="2016-05-01T00:00:00"/>
    <d v="2016-05-15T00:00:00"/>
    <n v="0"/>
    <x v="2"/>
    <x v="47"/>
    <s v="Izocam0516_Lansman_Preroll_MS"/>
    <s v="Completed"/>
    <s v="Acunn"/>
    <s v="RON"/>
    <s v="Xaxis Tv"/>
    <s v="cpv"/>
    <s v="Pre/Mid/Post Rolls RON"/>
    <s v="Online Video"/>
    <n v="0.01"/>
    <n v="0.04"/>
    <n v="60000"/>
    <n v="51536"/>
    <n v="8464"/>
    <n v="51536"/>
    <n v="860"/>
    <n v="1.6687364172617198E-2"/>
    <n v="2.3969302325581396"/>
    <n v="600"/>
    <n v="515.36"/>
    <n v="-84.639999999999986"/>
    <n v="2400"/>
    <n v="2061.36"/>
    <n v="-338.63999999999987"/>
    <n v="0"/>
    <n v="1546"/>
    <n v="0.7499902976675592"/>
  </r>
  <r>
    <s v="Ozmo0516_imaj_kampanyası_mobil_Move_MC"/>
    <x v="0"/>
    <x v="4"/>
    <s v="Q2"/>
    <d v="2016-05-01T00:00:00"/>
    <d v="2016-05-03T00:00:00"/>
    <n v="0"/>
    <x v="0"/>
    <x v="57"/>
    <s v="Ozmo0516_imaj_kampanyası_mobil_MC"/>
    <s v="Completed"/>
    <s v="Move"/>
    <s v="RON"/>
    <s v="Xaxis Mobil"/>
    <s v="cpv"/>
    <s v="Pre/Mid/Post Rolls RON"/>
    <s v="Online Video"/>
    <n v="2.5000000000000001E-2"/>
    <n v="0.05"/>
    <n v="23000"/>
    <n v="25181"/>
    <n v="0"/>
    <n v="23000"/>
    <n v="581"/>
    <n v="2.3072951828759781E-2"/>
    <n v="1.9665232358003442"/>
    <n v="575"/>
    <n v="575"/>
    <n v="0"/>
    <n v="1150"/>
    <n v="1142.55"/>
    <n v="-7.4500000000000455"/>
    <n v="0"/>
    <n v="567.54999999999995"/>
    <n v="0.496739748807492"/>
  </r>
  <r>
    <s v="Arzum0516_Anneler_Günü_Preroll_Acunn_MEC"/>
    <x v="0"/>
    <x v="4"/>
    <s v="Q2"/>
    <d v="2016-05-01T00:00:00"/>
    <d v="2016-05-07T00:00:00"/>
    <n v="0"/>
    <x v="1"/>
    <x v="24"/>
    <s v="Arzum0516_Anneler_Günü_Preroll_MEC"/>
    <s v="Completed"/>
    <s v="Acunn"/>
    <s v="RON"/>
    <s v="Xaxis Tv"/>
    <s v="cpv"/>
    <s v="Pre/Mid/Post Rolls RON"/>
    <s v="Online Video"/>
    <n v="0.01"/>
    <n v="3.5000000000000003E-2"/>
    <n v="65000"/>
    <n v="53746"/>
    <n v="11254"/>
    <n v="53746"/>
    <n v="5722"/>
    <n v="0.10646373683622967"/>
    <n v="0.12577245718280322"/>
    <n v="650"/>
    <n v="537.46"/>
    <n v="-112.53999999999996"/>
    <n v="2275"/>
    <n v="719.67"/>
    <n v="-1555.33"/>
    <n v="0"/>
    <n v="182.20999999999992"/>
    <n v="0.25318548779301614"/>
  </r>
  <r>
    <s v="Arzum0516_Anneler_Günü_Preroll_Clickvol_MEC"/>
    <x v="0"/>
    <x v="4"/>
    <s v="Q2"/>
    <d v="2016-05-01T00:00:00"/>
    <d v="2016-05-07T00:00:00"/>
    <n v="0"/>
    <x v="1"/>
    <x v="24"/>
    <s v="Arzum0516_Anneler_Günü_Preroll_MEC"/>
    <s v="Completed"/>
    <s v="Clickvol"/>
    <s v="RON"/>
    <s v="Xaxis Tv"/>
    <s v="cpv"/>
    <s v="Pre/Mid/Post Rolls RON"/>
    <s v="Online Video"/>
    <n v="1.4999999999999999E-2"/>
    <n v="3.5000000000000003E-2"/>
    <n v="20000"/>
    <n v="3002"/>
    <n v="16998"/>
    <n v="3002"/>
    <m/>
    <n v="0"/>
    <e v="#DIV/0!"/>
    <n v="300"/>
    <n v="45.03"/>
    <n v="-254.97"/>
    <n v="700.00000000000011"/>
    <n v="105.07000000000001"/>
    <n v="-594.93000000000006"/>
    <n v="0"/>
    <n v="60.040000000000006"/>
    <n v="0.5714285714285714"/>
  </r>
  <r>
    <s v="Arzum0516_Anneler_Günü_Preroll_Nokta_MEC"/>
    <x v="0"/>
    <x v="4"/>
    <s v="Q2"/>
    <d v="2016-05-01T00:00:00"/>
    <d v="2016-05-07T00:00:00"/>
    <n v="0"/>
    <x v="1"/>
    <x v="24"/>
    <s v="Arzum0516_Anneler_Günü_Preroll_MEC"/>
    <s v="Completed"/>
    <s v="Nokta"/>
    <s v="RON"/>
    <s v="Xaxis Tv"/>
    <s v="cpv"/>
    <s v="Pre/Mid/Post Rolls RON"/>
    <s v="Online Video"/>
    <n v="1.2E-2"/>
    <n v="3.5000000000000003E-2"/>
    <n v="36000"/>
    <n v="40000"/>
    <n v="0"/>
    <n v="36000"/>
    <m/>
    <n v="0"/>
    <e v="#DIV/0!"/>
    <n v="432"/>
    <n v="432"/>
    <n v="0"/>
    <n v="1260.0000000000002"/>
    <n v="1400"/>
    <n v="139.99999999999977"/>
    <n v="0"/>
    <n v="968"/>
    <n v="0.69142857142857139"/>
  </r>
  <r>
    <s v="Altınbas0516_Anneler_Günü_Preroll_Digitalm_MEC"/>
    <x v="0"/>
    <x v="4"/>
    <s v="Q2"/>
    <d v="2016-05-01T00:00:00"/>
    <d v="2016-05-07T00:00:00"/>
    <n v="0"/>
    <x v="1"/>
    <x v="25"/>
    <s v="Altınbas0516_Anneler_Günü_Preroll_MEC"/>
    <s v="Completed"/>
    <s v="Digitalm"/>
    <s v="RON"/>
    <s v="Xaxis Tv"/>
    <s v="cpv"/>
    <s v="Pre/Mid/Post Rolls RON"/>
    <s v="Online Video"/>
    <n v="6.0000000000000001E-3"/>
    <n v="3.2500000000000001E-2"/>
    <n v="20000"/>
    <n v="20059"/>
    <n v="0"/>
    <n v="20000"/>
    <n v="493"/>
    <n v="2.4577496385662295E-2"/>
    <n v="0.86206896551724133"/>
    <n v="120"/>
    <n v="120"/>
    <n v="0"/>
    <n v="650"/>
    <n v="425"/>
    <n v="-225"/>
    <n v="0"/>
    <n v="305"/>
    <n v="0.71764705882352942"/>
  </r>
  <r>
    <s v="Altınbas0516_Anneler_Günü_Preroll_Bond_MEC"/>
    <x v="0"/>
    <x v="4"/>
    <s v="Q2"/>
    <d v="2016-05-01T00:00:00"/>
    <d v="2016-05-07T00:00:00"/>
    <n v="0"/>
    <x v="1"/>
    <x v="25"/>
    <s v="Altınbas0516_Anneler_Günü_Preroll_MEC"/>
    <s v="Completed"/>
    <s v="Bond Digital"/>
    <s v="RON"/>
    <s v="Xaxis Tv"/>
    <s v="cpv"/>
    <s v="Pre/Mid/Post Rolls RON"/>
    <s v="Online Video"/>
    <n v="1.4999999999999999E-2"/>
    <n v="3.2500000000000001E-2"/>
    <n v="60000"/>
    <n v="62035"/>
    <n v="0"/>
    <n v="60000"/>
    <m/>
    <n v="0"/>
    <e v="#DIV/0!"/>
    <n v="900"/>
    <n v="1332.42"/>
    <n v="432.42000000000007"/>
    <n v="1950"/>
    <n v="1950"/>
    <n v="0"/>
    <n v="0"/>
    <n v="617.57999999999993"/>
    <n v="0.31670769230769225"/>
  </r>
  <r>
    <s v="Altınbas0516_Anneler_Günü_Preroll_Midyo_MEC"/>
    <x v="0"/>
    <x v="4"/>
    <s v="Q2"/>
    <d v="2016-05-01T00:00:00"/>
    <d v="2016-05-07T00:00:00"/>
    <n v="0"/>
    <x v="1"/>
    <x v="25"/>
    <s v="Altınbas0516_Anneler_Günü_Preroll_MEC"/>
    <s v="Completed"/>
    <s v="Midyo"/>
    <s v="RON"/>
    <s v="Xaxis Tv"/>
    <s v="cpv"/>
    <s v="Pre/Mid/Post Rolls RON"/>
    <s v="Online Video"/>
    <n v="5.0000000000000001E-3"/>
    <n v="3.2500000000000001E-2"/>
    <n v="50000"/>
    <n v="52122"/>
    <n v="0"/>
    <n v="50000"/>
    <n v="282"/>
    <n v="5.410383331414758E-3"/>
    <n v="5.7624113475177303"/>
    <n v="250"/>
    <n v="250"/>
    <n v="0"/>
    <n v="1625"/>
    <n v="1625"/>
    <n v="0"/>
    <n v="0"/>
    <n v="1375"/>
    <n v="0.84615384615384615"/>
  </r>
  <r>
    <s v="Altınbas0516_Anneler_Günü_interest_Adintereaction_MEC"/>
    <x v="0"/>
    <x v="4"/>
    <s v="Q2"/>
    <d v="2016-05-01T00:00:00"/>
    <d v="2016-05-07T00:00:00"/>
    <n v="0"/>
    <x v="1"/>
    <x v="25"/>
    <s v="Altınbas0516_Anneler_Günü_interest_MEC"/>
    <s v="Completed"/>
    <s v="Adinteraction"/>
    <s v="RON"/>
    <s v="Xaxis Display Plus"/>
    <s v="cpm"/>
    <s v="Selected Sites"/>
    <s v="Ad Bundles"/>
    <n v="0.15"/>
    <n v="0.8"/>
    <n v="600000"/>
    <n v="600325"/>
    <n v="0"/>
    <n v="600000"/>
    <n v="403"/>
    <n v="6.7130304418440011E-4"/>
    <n v="2.2997766749379651"/>
    <n v="90"/>
    <n v="90"/>
    <n v="0"/>
    <n v="480"/>
    <n v="926.81"/>
    <n v="446.80999999999995"/>
    <n v="0"/>
    <n v="836.81"/>
    <n v="0.90289271803282223"/>
  </r>
  <r>
    <s v="Altınbas0516_Anneler_Günü_interest_Nokta_MEC"/>
    <x v="0"/>
    <x v="4"/>
    <s v="Q2"/>
    <d v="2016-05-01T00:00:00"/>
    <d v="2016-05-07T00:00:00"/>
    <n v="0"/>
    <x v="1"/>
    <x v="25"/>
    <s v="Altınbas0516_Anneler_Günü_interest_MEC"/>
    <s v="Completed"/>
    <s v="Nokta"/>
    <s v="RON"/>
    <s v="Xaxis Display Plus"/>
    <s v="cpm"/>
    <s v="Selected Sites"/>
    <s v="Ad Bundles"/>
    <n v="0.1"/>
    <n v="0.8"/>
    <n v="600000"/>
    <n v="551229"/>
    <n v="48771"/>
    <n v="551229"/>
    <m/>
    <n v="0"/>
    <e v="#DIV/0!"/>
    <n v="60"/>
    <n v="55.122900000000008"/>
    <n v="-4.8770999999999916"/>
    <n v="480"/>
    <n v="440.98320000000001"/>
    <n v="-39.016799999999989"/>
    <n v="0"/>
    <n v="385.8603"/>
    <n v="0.875"/>
  </r>
  <r>
    <s v="Altınbas0516_Anneler_Günü_interest_Sem_MEC"/>
    <x v="0"/>
    <x v="4"/>
    <s v="Q2"/>
    <d v="2016-05-01T00:00:00"/>
    <d v="2016-05-07T00:00:00"/>
    <n v="0"/>
    <x v="1"/>
    <x v="25"/>
    <s v="Altınbas0516_Anneler_Günü_interest_MEC"/>
    <s v="Completed"/>
    <s v="Sem Digital"/>
    <s v="RON"/>
    <s v="Xaxis Display Plus"/>
    <s v="cpm"/>
    <s v="Selected Sites"/>
    <s v="Ad Bundles"/>
    <n v="0.2"/>
    <n v="0.8"/>
    <n v="400000"/>
    <n v="510234"/>
    <n v="0"/>
    <n v="400000"/>
    <m/>
    <n v="0"/>
    <e v="#DIV/0!"/>
    <n v="80"/>
    <n v="80"/>
    <n v="0"/>
    <n v="320"/>
    <n v="408.24"/>
    <n v="88.240000000000009"/>
    <n v="0"/>
    <n v="328.24"/>
    <n v="0.80403684107387807"/>
  </r>
  <r>
    <s v="Altınbas0516_Anneler_Günü_interest_Digitalm_MEC"/>
    <x v="0"/>
    <x v="4"/>
    <s v="Q2"/>
    <d v="2016-05-01T00:00:00"/>
    <d v="2016-05-07T00:00:00"/>
    <n v="0"/>
    <x v="1"/>
    <x v="25"/>
    <s v="Altınbas0516_Anneler_Günü_interest_MEC"/>
    <s v="Completed"/>
    <s v="Digitalm"/>
    <s v="RON"/>
    <s v="Xaxis Display Plus"/>
    <s v="cpm"/>
    <s v="Selected Sites"/>
    <s v="Ad Bundles"/>
    <n v="0.2"/>
    <n v="0.8"/>
    <n v="2000000"/>
    <n v="1972061"/>
    <n v="27939"/>
    <n v="1972061"/>
    <n v="831"/>
    <n v="4.2138655954354355E-4"/>
    <n v="1.8989169675090252"/>
    <n v="400"/>
    <n v="394.41219999999998"/>
    <n v="-5.5878000000000156"/>
    <n v="1600"/>
    <n v="1578"/>
    <n v="-22"/>
    <n v="0"/>
    <n v="1183.5878"/>
    <n v="0.75005564005069714"/>
  </r>
  <r>
    <s v="Altınbas0516_Anneler_Günü_interest_Bond_MEC"/>
    <x v="0"/>
    <x v="4"/>
    <s v="Q2"/>
    <d v="2016-05-01T00:00:00"/>
    <d v="2016-05-07T00:00:00"/>
    <n v="0"/>
    <x v="1"/>
    <x v="25"/>
    <s v="Altınbas0516_Anneler_Günü_interest_MEC"/>
    <s v="Completed"/>
    <s v="Bond Digital"/>
    <s v="RON"/>
    <s v="Xaxis Display Plus"/>
    <s v="cpm"/>
    <s v="Selected Sites"/>
    <s v="Ad Bundles"/>
    <n v="0.5"/>
    <n v="0.8"/>
    <n v="600000"/>
    <n v="551708"/>
    <n v="48292"/>
    <n v="551708"/>
    <m/>
    <n v="0"/>
    <e v="#DIV/0!"/>
    <n v="300"/>
    <n v="275.85399999999998"/>
    <n v="-24.146000000000015"/>
    <n v="480"/>
    <n v="441.3664"/>
    <n v="-38.633600000000001"/>
    <n v="0"/>
    <n v="165.51240000000001"/>
    <n v="0.37500000000000006"/>
  </r>
  <r>
    <s v="Altınbas0516_Anneler_Günü_interstitial_Acunn_MEC"/>
    <x v="0"/>
    <x v="4"/>
    <s v="Q2"/>
    <d v="2016-05-01T00:00:00"/>
    <d v="2016-05-07T00:00:00"/>
    <n v="0"/>
    <x v="1"/>
    <x v="25"/>
    <s v="Altınbas0516_Anneler_Günü_interstitial_MEC"/>
    <s v="Completed"/>
    <s v="Acunn"/>
    <s v="RON"/>
    <s v="Xaxis Rich Media"/>
    <s v="cpm"/>
    <s v="Interstitial"/>
    <s v="Interstitial"/>
    <n v="1.5"/>
    <n v="4"/>
    <n v="750000"/>
    <n v="707814"/>
    <n v="42186"/>
    <n v="707814"/>
    <n v="3103"/>
    <n v="4.3839200693967621E-3"/>
    <n v="1.2579825974863035"/>
    <n v="1125"/>
    <n v="134"/>
    <n v="-991"/>
    <n v="3000"/>
    <n v="3903.52"/>
    <n v="903.52"/>
    <n v="0"/>
    <n v="3769.52"/>
    <n v="0.96567200885354754"/>
  </r>
  <r>
    <s v="Tadım0516_Meyvegiller_Preroll_Acunn_MEC"/>
    <x v="0"/>
    <x v="4"/>
    <s v="Q2"/>
    <d v="2016-05-01T00:00:00"/>
    <d v="2016-05-29T00:00:00"/>
    <n v="0"/>
    <x v="1"/>
    <x v="33"/>
    <s v="Tadım0516_Meyvegiller_Preroll_MEC"/>
    <s v="Completed"/>
    <s v="Acunn"/>
    <s v="RON"/>
    <s v="Xaxis Tv"/>
    <s v="cpv"/>
    <s v="Pre/Mid/Post Rolls RON"/>
    <s v="Online Video"/>
    <n v="0.01"/>
    <n v="0.04"/>
    <n v="125000"/>
    <n v="125240"/>
    <n v="0"/>
    <n v="125000"/>
    <n v="6485"/>
    <n v="5.1780581283934847E-2"/>
    <n v="0.61680801850424061"/>
    <n v="1250"/>
    <n v="250"/>
    <n v="-1000"/>
    <n v="5000"/>
    <n v="4000"/>
    <n v="-1000"/>
    <n v="0"/>
    <n v="3750"/>
    <n v="0.9375"/>
  </r>
  <r>
    <s v="Tadım0516_Meyvegiller_Preroll_Bond_MEC"/>
    <x v="0"/>
    <x v="4"/>
    <s v="Q2"/>
    <d v="2016-05-01T00:00:00"/>
    <d v="2016-05-29T00:00:00"/>
    <n v="0"/>
    <x v="1"/>
    <x v="33"/>
    <s v="Tadım0516_Meyvegiller_Preroll_MEC"/>
    <s v="Completed"/>
    <s v="Bond Digital"/>
    <s v="RON"/>
    <s v="Xaxis Tv"/>
    <s v="cpv"/>
    <s v="Pre/Mid/Post Rolls RON"/>
    <s v="Online Video"/>
    <n v="1.4999999999999999E-2"/>
    <n v="0.04"/>
    <n v="100000"/>
    <n v="99325"/>
    <n v="675"/>
    <n v="99325"/>
    <m/>
    <n v="0"/>
    <e v="#DIV/0!"/>
    <n v="1500"/>
    <n v="1489.875"/>
    <n v="-10.125"/>
    <n v="4000"/>
    <n v="4000"/>
    <n v="0"/>
    <n v="0"/>
    <n v="2510.125"/>
    <n v="0.62753124999999998"/>
  </r>
  <r>
    <s v="Tadım0516_Meyvegiller_Preroll_Midyo_MEC"/>
    <x v="0"/>
    <x v="4"/>
    <s v="Q2"/>
    <d v="2016-05-01T00:00:00"/>
    <d v="2016-05-29T00:00:00"/>
    <n v="0"/>
    <x v="1"/>
    <x v="33"/>
    <s v="Tadım0516_Meyvegiller_Preroll_MEC"/>
    <s v="Completed"/>
    <s v="Midyo"/>
    <s v="RON"/>
    <s v="Xaxis Tv"/>
    <s v="cpv"/>
    <s v="Pre/Mid/Post Rolls RON"/>
    <s v="Online Video"/>
    <n v="5.0000000000000001E-3"/>
    <n v="0.04"/>
    <n v="50000"/>
    <n v="50959"/>
    <n v="0"/>
    <n v="50000"/>
    <n v="646"/>
    <n v="1.2676857866127671E-2"/>
    <n v="3.0959752321981426"/>
    <n v="250"/>
    <n v="250"/>
    <n v="0"/>
    <n v="2000"/>
    <n v="2000"/>
    <n v="0"/>
    <n v="0"/>
    <n v="1750"/>
    <n v="0.875"/>
  </r>
  <r>
    <s v="Redbull0516_Theme_Sync_Clipkit_MEC"/>
    <x v="0"/>
    <x v="4"/>
    <s v="Q2"/>
    <d v="2016-05-01T00:00:00"/>
    <d v="2016-05-14T00:00:00"/>
    <n v="0"/>
    <x v="1"/>
    <x v="11"/>
    <s v="Redbull0516_Theme_Sync_MEC"/>
    <s v="Completed"/>
    <s v="Clipkit"/>
    <s v="RON"/>
    <s v="Xaxis SYNC"/>
    <s v="cpv"/>
    <s v="Pre/Mid/Post Rolls RON"/>
    <s v="Online Video"/>
    <n v="3.6999999999999998E-2"/>
    <n v="5.5E-2"/>
    <n v="121000"/>
    <n v="125802"/>
    <n v="0"/>
    <n v="121000"/>
    <n v="8589"/>
    <n v="6.8273954309152479E-2"/>
    <n v="0.7547467691232973"/>
    <n v="4477"/>
    <n v="4477"/>
    <n v="0"/>
    <n v="6655"/>
    <n v="6482.52"/>
    <n v="-172.47999999999956"/>
    <n v="0"/>
    <n v="2005.5200000000004"/>
    <n v="0.30937351523790135"/>
  </r>
  <r>
    <s v="Visa0516_FormulaE_interest_Medyanet_MEC"/>
    <x v="0"/>
    <x v="4"/>
    <s v="Q2"/>
    <d v="2016-05-01T00:00:00"/>
    <d v="2016-05-08T00:00:00"/>
    <n v="0"/>
    <x v="1"/>
    <x v="50"/>
    <s v="Visa0516_FormulaE_interest_MEC"/>
    <s v="Completed"/>
    <s v="Medyanet"/>
    <s v="RON"/>
    <s v="Xaxis Display Plus"/>
    <s v="cpm"/>
    <s v="Selected Sites"/>
    <s v="Ad Bundles"/>
    <n v="0.1"/>
    <n v="1.5"/>
    <n v="1500000"/>
    <n v="1789246"/>
    <n v="0"/>
    <n v="1500000"/>
    <n v="503"/>
    <n v="2.8112400418947423E-4"/>
    <n v="2.982107355864811"/>
    <n v="150"/>
    <n v="150"/>
    <n v="0"/>
    <n v="2250"/>
    <n v="1500"/>
    <n v="-750"/>
    <n v="0"/>
    <n v="1350"/>
    <n v="0.9"/>
  </r>
  <r>
    <s v="Visa0516_FormulaE_interest_Appnexus_MEC"/>
    <x v="0"/>
    <x v="4"/>
    <s v="Q2"/>
    <d v="2016-05-01T00:00:00"/>
    <d v="2016-05-08T00:00:00"/>
    <n v="0"/>
    <x v="1"/>
    <x v="50"/>
    <s v="Visa0516_FormulaE_interest_MEC"/>
    <s v="Completed"/>
    <s v="Appnexus"/>
    <s v="RON"/>
    <s v="Xaxis Display Plus"/>
    <s v="cpm"/>
    <s v="Selected Sites"/>
    <s v="Ad Bundles"/>
    <n v="0.1"/>
    <m/>
    <n v="200000"/>
    <n v="200136"/>
    <n v="0"/>
    <n v="200000"/>
    <n v="21"/>
    <n v="1.0492864851900707E-4"/>
    <n v="0"/>
    <n v="20"/>
    <n v="20"/>
    <n v="0"/>
    <n v="0"/>
    <n v="0"/>
    <n v="0"/>
    <n v="0"/>
    <n v="-20"/>
    <e v="#DIV/0!"/>
  </r>
  <r>
    <s v="MIchelin0516_Cross_Climate_300x250_Bond_MEC"/>
    <x v="0"/>
    <x v="4"/>
    <s v="Q2"/>
    <d v="2016-05-01T00:00:00"/>
    <d v="2016-05-31T00:00:00"/>
    <n v="0"/>
    <x v="1"/>
    <x v="44"/>
    <s v="MIchelin0516_Cross_Climate_300x250_MEC"/>
    <s v="Completed"/>
    <s v="Bond Digital"/>
    <s v="RON"/>
    <s v="Xaxis Display Plus"/>
    <s v="cpm"/>
    <s v="Selected Sites"/>
    <s v="Ad Bundles"/>
    <n v="0.5"/>
    <n v="8"/>
    <n v="400000"/>
    <n v="400604"/>
    <n v="0"/>
    <n v="400000"/>
    <m/>
    <n v="0"/>
    <e v="#DIV/0!"/>
    <n v="200"/>
    <n v="200"/>
    <n v="0"/>
    <n v="3200"/>
    <n v="2880"/>
    <n v="-320"/>
    <n v="0"/>
    <n v="2680"/>
    <n v="0.93055555555555558"/>
  </r>
  <r>
    <s v="MIchelin0516_Cross_Climate_Preroll_Midyo_MEC"/>
    <x v="0"/>
    <x v="4"/>
    <s v="Q2"/>
    <d v="2016-05-01T00:00:00"/>
    <d v="2016-05-31T00:00:00"/>
    <n v="0"/>
    <x v="1"/>
    <x v="44"/>
    <s v="MIchelin0516_Cross_Climate_Preroll_MEC"/>
    <s v="Completed"/>
    <s v="Midyo"/>
    <s v="RON"/>
    <s v="Xaxis Tv"/>
    <s v="cpv"/>
    <s v="Pre/Mid/Post Rolls RON"/>
    <s v="Online Video"/>
    <n v="5.0000000000000001E-3"/>
    <n v="3.2500000000000001E-2"/>
    <n v="400000"/>
    <n v="402495"/>
    <n v="0"/>
    <n v="400000"/>
    <n v="31949"/>
    <n v="7.9377383569982238E-2"/>
    <n v="0.30033490876083757"/>
    <n v="2000"/>
    <n v="2000"/>
    <n v="0"/>
    <n v="13000"/>
    <n v="9595.4"/>
    <n v="-3404.6000000000004"/>
    <n v="0"/>
    <n v="7595.4"/>
    <n v="0.79156679242136851"/>
  </r>
  <r>
    <s v="MIchelin0516_Cross_Climate_Preroll_Bond_MEC"/>
    <x v="0"/>
    <x v="4"/>
    <s v="Q2"/>
    <d v="2016-05-01T00:00:00"/>
    <d v="2016-05-31T00:00:00"/>
    <n v="0"/>
    <x v="1"/>
    <x v="44"/>
    <s v="MIchelin0516_Cross_Climate_Preroll_MEC"/>
    <s v="Completed"/>
    <s v="Bond Digital"/>
    <s v="RON"/>
    <s v="Xaxis Tv"/>
    <s v="cpv"/>
    <s v="Pre/Mid/Post Rolls RON"/>
    <s v="Online Video"/>
    <n v="1.4999999999999999E-2"/>
    <n v="3.2500000000000001E-2"/>
    <n v="150000"/>
    <n v="150018"/>
    <n v="0"/>
    <n v="150000"/>
    <m/>
    <n v="0"/>
    <e v="#DIV/0!"/>
    <n v="2250"/>
    <n v="2250"/>
    <n v="0"/>
    <n v="4875"/>
    <n v="4875"/>
    <n v="0"/>
    <n v="0"/>
    <n v="2625"/>
    <n v="0.53846153846153844"/>
  </r>
  <r>
    <s v="MIchelin0516_Cross_Climate_Preroll_Digitalm_MEC"/>
    <x v="0"/>
    <x v="4"/>
    <s v="Q2"/>
    <d v="2016-05-01T00:00:00"/>
    <d v="2016-05-31T00:00:00"/>
    <n v="0"/>
    <x v="1"/>
    <x v="44"/>
    <s v="MIchelin0516_Cross_Climate_Preroll_MEC"/>
    <s v="Completed"/>
    <s v="Digitalm"/>
    <s v="RON"/>
    <s v="Xaxis Tv"/>
    <s v="cpv"/>
    <s v="Pre/Mid/Post Rolls RON"/>
    <s v="Online Video"/>
    <n v="6.0000000000000001E-3"/>
    <n v="3.2500000000000001E-2"/>
    <n v="100000"/>
    <n v="97942"/>
    <n v="2058"/>
    <n v="97942"/>
    <n v="2102"/>
    <n v="2.1461681403279493E-2"/>
    <n v="1.5461465271170314"/>
    <n v="600"/>
    <n v="587.65200000000004"/>
    <n v="-12.347999999999956"/>
    <n v="3250"/>
    <n v="3250"/>
    <n v="0"/>
    <n v="0"/>
    <n v="2662.348"/>
    <n v="0.81918400000000002"/>
  </r>
  <r>
    <s v="Michelin0516_Cross_Climate_Audio_recognation_Digitalmarcom_MEC"/>
    <x v="0"/>
    <x v="4"/>
    <s v="Q2"/>
    <d v="2016-05-01T00:00:00"/>
    <d v="2016-05-31T00:00:00"/>
    <n v="0"/>
    <x v="1"/>
    <x v="44"/>
    <s v="Michelin0516_Cross_Climate_Audio_recognation_MEC"/>
    <s v="Completed"/>
    <s v="Digitalmarcom"/>
    <s v="RON"/>
    <s v="Xaxis Audio Recog"/>
    <s v="cpv"/>
    <s v="Pre/Mid/Post Rolls RON"/>
    <s v="Online Video"/>
    <n v="3.7999999999999999E-2"/>
    <n v="0.06"/>
    <n v="100000"/>
    <n v="117294"/>
    <n v="0"/>
    <n v="100000"/>
    <n v="12423"/>
    <n v="0.10591334595119956"/>
    <n v="0.48297512678097076"/>
    <n v="3800"/>
    <n v="3800"/>
    <n v="0"/>
    <n v="6000"/>
    <n v="6000"/>
    <n v="0"/>
    <n v="0"/>
    <n v="2200"/>
    <n v="0.36666666666666664"/>
  </r>
  <r>
    <s v="Michelin0516_Thy_interest_reklamstore_MEC"/>
    <x v="0"/>
    <x v="4"/>
    <s v="Q2"/>
    <d v="2016-05-01T00:00:00"/>
    <d v="2016-05-31T00:00:00"/>
    <n v="0"/>
    <x v="1"/>
    <x v="44"/>
    <s v="Michelin0516_Thy_interest_MEC"/>
    <s v="Completed"/>
    <s v="Reklamstore"/>
    <s v="RON"/>
    <s v="Xaxis Display Plus"/>
    <s v="cpm"/>
    <s v="Selected Sites"/>
    <s v="Ad Bundles"/>
    <n v="1.25"/>
    <n v="3"/>
    <n v="1000000"/>
    <n v="1036181"/>
    <n v="0"/>
    <n v="1000000"/>
    <n v="7355"/>
    <n v="7.098180723252019E-3"/>
    <n v="0.42264350781781101"/>
    <n v="1250"/>
    <n v="1250"/>
    <n v="0"/>
    <n v="3000"/>
    <n v="3108.5430000000001"/>
    <n v="108.54300000000012"/>
    <n v="0"/>
    <n v="1858.5430000000001"/>
    <n v="0.59788235195717099"/>
  </r>
  <r>
    <s v="Michelin0516_Thy_interest_Digitalm_MEC"/>
    <x v="0"/>
    <x v="4"/>
    <s v="Q2"/>
    <d v="2016-05-01T00:00:00"/>
    <d v="2016-05-31T00:00:00"/>
    <n v="0"/>
    <x v="1"/>
    <x v="44"/>
    <s v="Michelin0516_Thy_interest_MEC"/>
    <s v="Completed"/>
    <s v="Digitalm"/>
    <s v="RON"/>
    <s v="Xaxis Display Plus"/>
    <s v="cpm"/>
    <s v="Selected Sites"/>
    <s v="Ad Bundles"/>
    <n v="0.2"/>
    <n v="3"/>
    <n v="2500000"/>
    <n v="2467247"/>
    <n v="32753"/>
    <n v="2467247"/>
    <n v="361"/>
    <n v="1.4631692732831371E-4"/>
    <n v="0.31301939058171746"/>
    <n v="500"/>
    <n v="493.44939999999997"/>
    <n v="-6.5506000000000313"/>
    <n v="7500"/>
    <n v="113"/>
    <n v="-7387"/>
    <n v="0"/>
    <n v="-380.44939999999997"/>
    <n v="-3.3668088495575219"/>
  </r>
  <r>
    <s v="Michelin0516_Thy_interest_Medyanet_MEC"/>
    <x v="0"/>
    <x v="4"/>
    <s v="Q2"/>
    <d v="2016-05-01T00:00:00"/>
    <d v="2016-05-31T00:00:00"/>
    <n v="0"/>
    <x v="1"/>
    <x v="44"/>
    <s v="Michelin0516_Thy_interest_MEC"/>
    <s v="Completed"/>
    <s v="Medyanet"/>
    <s v="RON"/>
    <s v="Xaxis Display Plus"/>
    <s v="cpm"/>
    <s v="Selected Sites"/>
    <s v="Ad Bundles"/>
    <n v="0.1"/>
    <n v="3"/>
    <n v="2500000"/>
    <n v="1569657"/>
    <n v="930343"/>
    <n v="1569657"/>
    <m/>
    <n v="0"/>
    <e v="#DIV/0!"/>
    <n v="250"/>
    <n v="156.9657"/>
    <n v="-93.034300000000002"/>
    <n v="7500"/>
    <n v="4000"/>
    <n v="-3500"/>
    <n v="0"/>
    <n v="3843.0342999999998"/>
    <n v="0.96075857499999995"/>
  </r>
  <r>
    <s v="Michelin0516_Thy_interest_Ligatus_MEC"/>
    <x v="0"/>
    <x v="4"/>
    <s v="Q2"/>
    <d v="2016-05-01T00:00:00"/>
    <d v="2016-05-31T00:00:00"/>
    <n v="0"/>
    <x v="1"/>
    <x v="44"/>
    <s v="Michelin0516_Thy_interest_MEC"/>
    <s v="Completed"/>
    <s v="Ligatus"/>
    <s v="RON"/>
    <s v="Xaxis Display Plus"/>
    <s v="cpc"/>
    <s v="Selected Sites"/>
    <s v="Ad Bundles"/>
    <n v="0.25"/>
    <n v="3"/>
    <n v="2993"/>
    <n v="2993"/>
    <n v="0"/>
    <n v="2993"/>
    <m/>
    <n v="0"/>
    <e v="#DIV/0!"/>
    <n v="0.74824999999999997"/>
    <n v="750"/>
    <n v="749.25175000000002"/>
    <n v="8.9789999999999992"/>
    <n v="2708"/>
    <n v="2699.0210000000002"/>
    <n v="0"/>
    <n v="1958"/>
    <n v="0.72304283604135888"/>
  </r>
  <r>
    <s v="Michelin0516_Thy_interest_Maxad_MEC"/>
    <x v="0"/>
    <x v="4"/>
    <s v="Q2"/>
    <d v="2016-05-01T00:00:00"/>
    <d v="2016-05-31T00:00:00"/>
    <n v="0"/>
    <x v="1"/>
    <x v="44"/>
    <s v="Michelin0516_Thy_interest_MEC"/>
    <s v="Completed"/>
    <s v="Maxad"/>
    <s v="RON"/>
    <s v="Xaxis Display Plus"/>
    <s v="cpc"/>
    <s v="Selected Sites"/>
    <s v="Ad Bundles"/>
    <n v="0.2"/>
    <n v="3"/>
    <n v="1187"/>
    <n v="1187"/>
    <n v="0"/>
    <n v="1187"/>
    <m/>
    <n v="0"/>
    <e v="#DIV/0!"/>
    <n v="0.23740000000000003"/>
    <n v="357"/>
    <n v="356.76260000000002"/>
    <n v="3.5609999999999999"/>
    <n v="3.5609999999999999"/>
    <n v="0"/>
    <n v="0"/>
    <n v="-353.43900000000002"/>
    <n v="-99.25273799494525"/>
  </r>
  <r>
    <s v="Michelin0516_Thy_interest_Appnexus_MEC"/>
    <x v="0"/>
    <x v="4"/>
    <s v="Q2"/>
    <d v="2016-05-01T00:00:00"/>
    <d v="2016-05-31T00:00:00"/>
    <n v="0"/>
    <x v="1"/>
    <x v="44"/>
    <s v="Michelin0516_Thy_interest_MEC"/>
    <s v="Completed"/>
    <s v="Appnexus"/>
    <s v="RON"/>
    <s v="Xaxis Display Plus"/>
    <s v="cpm"/>
    <s v="Selected Sites"/>
    <s v="Ad Bundles"/>
    <m/>
    <n v="3"/>
    <n v="1500000"/>
    <n v="1502358"/>
    <n v="0"/>
    <n v="1500000"/>
    <m/>
    <n v="0"/>
    <e v="#DIV/0!"/>
    <n v="0"/>
    <n v="7558"/>
    <n v="7558"/>
    <n v="4500"/>
    <n v="2507"/>
    <n v="-1993"/>
    <n v="0"/>
    <n v="-5051"/>
    <n v="-2.0147586757080176"/>
  </r>
  <r>
    <s v="Michelin0516_Thy_interest_GoogleAdx_MEC"/>
    <x v="0"/>
    <x v="4"/>
    <s v="Q2"/>
    <d v="2016-05-01T00:00:00"/>
    <d v="2016-05-31T00:00:00"/>
    <n v="0"/>
    <x v="1"/>
    <x v="44"/>
    <s v="Michelin0516_Thy_interest_MEC"/>
    <s v="Completed"/>
    <s v="Google"/>
    <s v="RON"/>
    <s v="Xaxis Display Plus"/>
    <s v="cpm"/>
    <s v="Selected Sites"/>
    <s v="Ad Bundles"/>
    <m/>
    <n v="3"/>
    <n v="0"/>
    <n v="0"/>
    <n v="0"/>
    <n v="0"/>
    <m/>
    <e v="#DIV/0!"/>
    <e v="#DIV/0!"/>
    <n v="0"/>
    <n v="0"/>
    <n v="0"/>
    <n v="0"/>
    <n v="0"/>
    <n v="0"/>
    <n v="0"/>
    <n v="0"/>
    <e v="#DIV/0!"/>
  </r>
  <r>
    <s v="IKEA0516_Bahar_Kampanyası_interstitial_Medyanet_MEC"/>
    <x v="0"/>
    <x v="4"/>
    <s v="Q2"/>
    <d v="2016-05-01T00:00:00"/>
    <d v="2016-05-06T00:00:00"/>
    <n v="0"/>
    <x v="1"/>
    <x v="1"/>
    <s v="IKEA0516_Bahar_Kampanyası_interstitial_MEC"/>
    <s v="Completed"/>
    <s v="Medyanet"/>
    <s v="RON"/>
    <s v="Xaxis Rich Media"/>
    <s v="cpm"/>
    <s v="Interstitial"/>
    <s v="Interstitial"/>
    <n v="0.5"/>
    <n v="4.25"/>
    <n v="250000"/>
    <n v="252427"/>
    <n v="0"/>
    <n v="250000"/>
    <n v="3101"/>
    <n v="1.2284739746540584E-2"/>
    <n v="0.32107384714608189"/>
    <n v="125"/>
    <n v="125"/>
    <n v="0"/>
    <n v="1062.5"/>
    <n v="995.65"/>
    <n v="-66.850000000000023"/>
    <n v="0"/>
    <n v="870.65"/>
    <n v="0.87445387435343747"/>
  </r>
  <r>
    <s v="Dogus0516_Glamour_Widget_Digitalm_MEC"/>
    <x v="0"/>
    <x v="4"/>
    <s v="Q2"/>
    <d v="2016-05-01T00:00:00"/>
    <d v="2016-05-27T00:00:00"/>
    <n v="0"/>
    <x v="1"/>
    <x v="40"/>
    <s v="Dogus0516_Glamour_Widget_MEC"/>
    <s v="Completed"/>
    <s v="Digitalm"/>
    <s v="RON"/>
    <s v="Xaxis Display Plus"/>
    <s v="cpm"/>
    <s v="Selected Sites"/>
    <s v="Ad Bundles"/>
    <n v="0.2"/>
    <n v="4.5"/>
    <n v="1500000"/>
    <n v="902455"/>
    <n v="597545"/>
    <n v="902455"/>
    <m/>
    <n v="0"/>
    <e v="#DIV/0!"/>
    <n v="300"/>
    <n v="180.49100000000001"/>
    <n v="-119.50899999999999"/>
    <n v="6750"/>
    <n v="2458.4699999999998"/>
    <n v="-4291.5300000000007"/>
    <n v="0"/>
    <n v="2277.9789999999998"/>
    <n v="0.92658401363449627"/>
  </r>
  <r>
    <s v="Dogus0516_Glamour_Widget_Bond_MEC"/>
    <x v="0"/>
    <x v="4"/>
    <s v="Q2"/>
    <d v="2016-05-01T00:00:00"/>
    <d v="2016-05-27T00:00:00"/>
    <n v="0"/>
    <x v="1"/>
    <x v="40"/>
    <s v="Dogus0516_Glamour_Widget_MEC"/>
    <s v="Completed"/>
    <s v="Bond Digital"/>
    <s v="RON"/>
    <s v="Xaxis Display Plus"/>
    <s v="cpm"/>
    <s v="Selected Sites"/>
    <s v="Ad Bundles"/>
    <n v="0.5"/>
    <n v="4.5"/>
    <n v="1000000"/>
    <n v="594117"/>
    <n v="405883"/>
    <n v="594117"/>
    <m/>
    <n v="0"/>
    <e v="#DIV/0!"/>
    <n v="500"/>
    <n v="297.05849999999998"/>
    <n v="-202.94150000000002"/>
    <n v="4500"/>
    <n v="2673.5264999999999"/>
    <n v="-1826.4735000000001"/>
    <n v="0"/>
    <n v="2376.4679999999998"/>
    <n v="0.88888888888888884"/>
  </r>
  <r>
    <s v="Dogus0516_Glamour_Preroll_Midyo_MEC"/>
    <x v="0"/>
    <x v="4"/>
    <s v="Q2"/>
    <d v="2016-05-01T00:00:00"/>
    <d v="2016-05-27T00:00:00"/>
    <n v="0"/>
    <x v="1"/>
    <x v="40"/>
    <s v="Dogus0516_Glamour_Preroll_MEC"/>
    <s v="Completed"/>
    <s v="Midyo"/>
    <s v="RON"/>
    <s v="Xaxis Tv"/>
    <s v="cpv"/>
    <s v="Pre/Mid/Post Rolls RON"/>
    <s v="Online Video"/>
    <n v="5.0000000000000001E-3"/>
    <n v="0.04"/>
    <n v="230000"/>
    <n v="85144"/>
    <n v="144856"/>
    <n v="85144"/>
    <n v="3729"/>
    <n v="4.3796391994738323E-2"/>
    <n v="1.0933226065969428"/>
    <n v="1150"/>
    <n v="425.72"/>
    <n v="-724.28"/>
    <n v="9200"/>
    <n v="4077"/>
    <n v="-5123"/>
    <n v="0"/>
    <n v="3651.2799999999997"/>
    <n v="0.89558008339465289"/>
  </r>
  <r>
    <s v="Canbebe0516_Lansman_Preroll_Acunn_MEC"/>
    <x v="0"/>
    <x v="4"/>
    <s v="Q2"/>
    <d v="2016-05-01T00:00:00"/>
    <d v="2016-05-26T00:00:00"/>
    <n v="0"/>
    <x v="1"/>
    <x v="53"/>
    <s v="Canbebe0516_Lansman_Preroll_MEC"/>
    <s v="Completed"/>
    <s v="Acunn"/>
    <s v="RON"/>
    <s v="Xaxis Tv"/>
    <s v="cpv"/>
    <s v="Pre/Mid/Post Rolls RON"/>
    <s v="Online Video"/>
    <n v="0.01"/>
    <n v="3.3000000000000002E-2"/>
    <n v="200000"/>
    <n v="204386"/>
    <n v="0"/>
    <n v="200000"/>
    <n v="10471"/>
    <n v="5.1231493350816594E-2"/>
    <n v="0.23016903829624677"/>
    <n v="2000"/>
    <n v="1000"/>
    <n v="-1000"/>
    <n v="6600"/>
    <n v="2410.1"/>
    <n v="-4189.8999999999996"/>
    <n v="0"/>
    <n v="1410.1"/>
    <n v="0.58507945728393007"/>
  </r>
  <r>
    <s v="Canbebe0516_Lansman_Preroll_Nokta_MEC"/>
    <x v="0"/>
    <x v="4"/>
    <s v="Q2"/>
    <d v="2016-05-01T00:00:00"/>
    <d v="2016-05-26T00:00:00"/>
    <n v="0"/>
    <x v="1"/>
    <x v="53"/>
    <s v="Canbebe0516_Lansman_Preroll_MEC"/>
    <s v="Completed"/>
    <s v="Nokta"/>
    <s v="RON"/>
    <s v="Xaxis Tv"/>
    <s v="cpv"/>
    <s v="Pre/Mid/Post Rolls RON"/>
    <s v="Online Video"/>
    <n v="1.2E-2"/>
    <n v="3.3000000000000002E-2"/>
    <n v="360000"/>
    <n v="360955"/>
    <n v="0"/>
    <n v="360000"/>
    <n v="86552"/>
    <n v="0.23978612292391019"/>
    <n v="0.1376226430354007"/>
    <n v="4320"/>
    <n v="4320"/>
    <n v="0"/>
    <n v="11880"/>
    <n v="11911.515000000001"/>
    <n v="31.515000000001237"/>
    <n v="0"/>
    <n v="7591.5150000000012"/>
    <n v="0.63732573060605646"/>
  </r>
  <r>
    <s v="Canbebe0516_Lansman_Preroll_Midyo_MEC"/>
    <x v="0"/>
    <x v="4"/>
    <s v="Q2"/>
    <d v="2016-05-01T00:00:00"/>
    <d v="2016-05-26T00:00:00"/>
    <n v="0"/>
    <x v="1"/>
    <x v="53"/>
    <s v="Canbebe0516_Lansman_Preroll_MEC"/>
    <s v="Completed"/>
    <s v="Midyo"/>
    <s v="RON"/>
    <s v="Xaxis Tv"/>
    <s v="cpv"/>
    <s v="Pre/Mid/Post Rolls RON"/>
    <s v="Online Video"/>
    <n v="5.0000000000000001E-3"/>
    <n v="3.3000000000000002E-2"/>
    <n v="230000"/>
    <n v="88710"/>
    <n v="141290"/>
    <n v="88710"/>
    <n v="7705"/>
    <n v="8.6856047796189828E-2"/>
    <n v="0.37993900064892933"/>
    <n v="1150"/>
    <n v="443.55"/>
    <n v="-706.45"/>
    <n v="7590"/>
    <n v="2927.4300000000003"/>
    <n v="-4662.57"/>
    <n v="0"/>
    <n v="2483.88"/>
    <n v="0.8484848484848484"/>
  </r>
  <r>
    <s v="Canbebe0516_Lansman_Preroll_Matrouge_MEC"/>
    <x v="0"/>
    <x v="4"/>
    <s v="Q2"/>
    <d v="2016-05-01T00:00:00"/>
    <d v="2016-05-26T00:00:00"/>
    <n v="0"/>
    <x v="1"/>
    <x v="53"/>
    <s v="Canbebe0516_Lansman_Preroll_MEC"/>
    <s v="Completed"/>
    <s v="Matrouge"/>
    <s v="RON"/>
    <s v="Xaxis Tv"/>
    <s v="cpv"/>
    <s v="Pre/Mid/Post Rolls RON"/>
    <s v="Online Video"/>
    <n v="0.02"/>
    <n v="3.3000000000000002E-2"/>
    <n v="70000"/>
    <n v="73874"/>
    <n v="0"/>
    <n v="70000"/>
    <n v="7705"/>
    <n v="0.10429921217207679"/>
    <n v="0.31639740428293317"/>
    <n v="1400"/>
    <n v="1500"/>
    <n v="100"/>
    <n v="2310"/>
    <n v="2437.8420000000001"/>
    <n v="127.8420000000001"/>
    <n v="0"/>
    <n v="937.8420000000001"/>
    <n v="0.38470171569773598"/>
  </r>
  <r>
    <s v="Canbebe0516_Lansman_Preroll_Digitalm_MEC"/>
    <x v="0"/>
    <x v="4"/>
    <s v="Q2"/>
    <d v="2016-05-01T00:00:00"/>
    <d v="2016-05-26T00:00:00"/>
    <n v="0"/>
    <x v="1"/>
    <x v="53"/>
    <s v="Canbebe0516_Lansman_Preroll_MEC"/>
    <s v="Completed"/>
    <s v="Digitalm"/>
    <s v="RON"/>
    <s v="Xaxis Tv"/>
    <s v="cpv"/>
    <s v="Pre/Mid/Post Rolls RON"/>
    <s v="Online Video"/>
    <n v="6.0000000000000001E-3"/>
    <n v="3.3000000000000002E-2"/>
    <n v="100000"/>
    <n v="100410"/>
    <n v="0"/>
    <n v="100000"/>
    <n v="4643"/>
    <n v="4.6240414301364406E-2"/>
    <n v="0.71366142580228309"/>
    <n v="600"/>
    <n v="600"/>
    <n v="0"/>
    <n v="3300"/>
    <n v="3313.53"/>
    <n v="13.5300000000002"/>
    <n v="0"/>
    <n v="2713.53"/>
    <n v="0.81892422884355964"/>
  </r>
  <r>
    <s v="Ikea0516_B2B_interstitial_Admatic_MEC"/>
    <x v="0"/>
    <x v="4"/>
    <s v="Q2"/>
    <d v="2016-05-01T00:00:00"/>
    <d v="2016-05-31T00:00:00"/>
    <n v="0"/>
    <x v="1"/>
    <x v="1"/>
    <s v="Ikea0516_B2B_interstitial_MEC"/>
    <s v="Completed"/>
    <s v="Admatic"/>
    <s v="RON"/>
    <s v="Xaxis Rich Media"/>
    <s v="cpm"/>
    <s v="Interstitial"/>
    <s v="Interstitial"/>
    <n v="3"/>
    <n v="4.25"/>
    <n v="500000"/>
    <n v="562891"/>
    <n v="0"/>
    <n v="500000"/>
    <n v="21491"/>
    <n v="3.8179683100280519E-2"/>
    <n v="0.13145037457540365"/>
    <n v="1500"/>
    <n v="1500"/>
    <n v="0"/>
    <n v="2125"/>
    <n v="2825"/>
    <n v="700"/>
    <n v="0"/>
    <n v="1325"/>
    <n v="0.46902654867256638"/>
  </r>
  <r>
    <s v="Ikea0516_B2B_interstitial_Medyanet_MEC"/>
    <x v="0"/>
    <x v="4"/>
    <s v="Q2"/>
    <d v="2016-05-01T00:00:00"/>
    <d v="2016-05-31T00:00:00"/>
    <n v="0"/>
    <x v="1"/>
    <x v="1"/>
    <s v="Ikea0516_B2B_interstitial_MEC"/>
    <s v="Completed"/>
    <s v="Medyanet"/>
    <s v="RON"/>
    <s v="Xaxis Rich Media"/>
    <s v="cpm"/>
    <s v="Interstitial"/>
    <s v="Interstitial"/>
    <n v="0.5"/>
    <n v="4.25"/>
    <n v="1500000"/>
    <n v="1500268"/>
    <n v="0"/>
    <n v="1500000"/>
    <n v="9757"/>
    <n v="6.5035047071589878E-3"/>
    <n v="0.65337706262170747"/>
    <n v="750"/>
    <n v="750"/>
    <n v="0"/>
    <n v="6375"/>
    <n v="6375"/>
    <n v="0"/>
    <n v="0"/>
    <n v="5625"/>
    <n v="0.88235294117647056"/>
  </r>
  <r>
    <s v="Ikea0516_B2B_interstitial_Admatic_MEC"/>
    <x v="0"/>
    <x v="4"/>
    <s v="Q2"/>
    <d v="2016-05-01T00:00:00"/>
    <d v="2016-05-31T00:00:00"/>
    <n v="0"/>
    <x v="1"/>
    <x v="1"/>
    <s v="Ikea0516_B2B_interstitial_MEC"/>
    <s v="Completed"/>
    <s v="Acunn"/>
    <s v="RON"/>
    <s v="Xaxis Rich Media"/>
    <s v="cpm"/>
    <s v="Interstitial"/>
    <s v="Interstitial"/>
    <n v="1.5"/>
    <n v="4.25"/>
    <n v="500000"/>
    <n v="601773"/>
    <n v="0"/>
    <n v="500000"/>
    <n v="4498"/>
    <n v="7.4745792848798466E-3"/>
    <n v="0.47243219208537129"/>
    <n v="750"/>
    <n v="750"/>
    <n v="0"/>
    <n v="2125"/>
    <n v="2125"/>
    <n v="0"/>
    <n v="0"/>
    <n v="1375"/>
    <n v="0.6470588235294118"/>
  </r>
  <r>
    <s v="RedBull0516_Driving_Occesions_Seamless_Move_MEC"/>
    <x v="0"/>
    <x v="4"/>
    <s v="Q2"/>
    <d v="2016-05-01T00:00:00"/>
    <d v="2016-05-16T00:00:00"/>
    <n v="0"/>
    <x v="1"/>
    <x v="11"/>
    <s v="RedBull0516_Driving_Occesions_Seamless_MEC"/>
    <s v="Completed"/>
    <s v="Move"/>
    <s v="RON"/>
    <s v="Xaxis Mobil"/>
    <s v="cpm"/>
    <s v="Selected Sites"/>
    <s v="Ad Bundles"/>
    <n v="4"/>
    <n v="8"/>
    <n v="1000000"/>
    <n v="1053508"/>
    <n v="0"/>
    <n v="1000000"/>
    <n v="81900"/>
    <n v="7.774027344832693E-2"/>
    <n v="0.11826617826617826"/>
    <n v="4000"/>
    <n v="4000"/>
    <n v="0"/>
    <n v="8000"/>
    <n v="9686"/>
    <n v="1686"/>
    <n v="0"/>
    <n v="5686"/>
    <n v="0.58703283088994429"/>
  </r>
  <r>
    <s v="RedBull0516_Driving_Occesions_Seamless_Reklamstore_MEC"/>
    <x v="0"/>
    <x v="4"/>
    <s v="Q2"/>
    <d v="2016-05-01T00:00:00"/>
    <d v="2016-05-16T00:00:00"/>
    <n v="0"/>
    <x v="1"/>
    <x v="11"/>
    <s v="RedBull0516_Driving_Occesions_Seamless_MEC"/>
    <s v="Completed"/>
    <s v="Reklamstore"/>
    <s v="RON"/>
    <s v="Xaxis Mobil"/>
    <s v="cpm"/>
    <s v="Selected Sites"/>
    <s v="Ad Bundles"/>
    <n v="3"/>
    <n v="8"/>
    <n v="1300000"/>
    <n v="1441482"/>
    <n v="0"/>
    <n v="1300000"/>
    <n v="27292"/>
    <n v="1.8933292264488907E-2"/>
    <n v="0.38106404807269528"/>
    <n v="3900"/>
    <n v="3900"/>
    <n v="0"/>
    <n v="10400"/>
    <n v="10400"/>
    <n v="0"/>
    <n v="0"/>
    <n v="6500"/>
    <n v="0.625"/>
  </r>
  <r>
    <s v="Bridgestone0516_İmaj_Kampanyası_interstitial_Medyanet_MC"/>
    <x v="0"/>
    <x v="4"/>
    <s v="Q2"/>
    <d v="2016-05-01T00:00:00"/>
    <d v="2016-05-15T00:00:00"/>
    <n v="0"/>
    <x v="0"/>
    <x v="8"/>
    <s v="Bridgestone0516_İmaj_Kampanyası_interstitial_MC"/>
    <s v="Completed"/>
    <s v="Medyanet"/>
    <s v="RON"/>
    <s v="Xaxis Rich Media"/>
    <s v="cpm"/>
    <s v="Interstitial"/>
    <s v="Interstitial"/>
    <n v="0.5"/>
    <n v="4.25"/>
    <n v="420000"/>
    <n v="420158"/>
    <n v="0"/>
    <n v="420000"/>
    <n v="5586"/>
    <n v="1.3294998548165213E-2"/>
    <n v="0.18295739348370926"/>
    <n v="210"/>
    <n v="210"/>
    <n v="0"/>
    <n v="1785"/>
    <n v="1022"/>
    <n v="-763"/>
    <n v="0"/>
    <n v="812"/>
    <n v="0.79452054794520544"/>
  </r>
  <r>
    <s v="Bridgestone0516_Bahar_Kampanyası_SYNC_Clipkit_MC"/>
    <x v="0"/>
    <x v="4"/>
    <s v="Q2"/>
    <d v="2016-05-01T00:00:00"/>
    <d v="2016-05-15T00:00:00"/>
    <n v="0"/>
    <x v="0"/>
    <x v="8"/>
    <s v="Bridgestone0516_Bahar_Kampanyası_SYNC_MC"/>
    <s v="Completed"/>
    <s v="Clipkit"/>
    <s v="RON"/>
    <s v="Xaxis SYNC"/>
    <s v="cpv"/>
    <s v="Pre/Mid/Post Rolls RON"/>
    <s v="Online Video"/>
    <n v="3.6999999999999998E-2"/>
    <n v="0.06"/>
    <n v="70000"/>
    <n v="67058"/>
    <n v="2942"/>
    <n v="67058"/>
    <n v="2114"/>
    <n v="3.1524948551999762E-2"/>
    <n v="1.8921475875118259"/>
    <n v="2590"/>
    <n v="2481.1459999999997"/>
    <n v="-108.85400000000027"/>
    <n v="4200"/>
    <n v="4000"/>
    <n v="-200"/>
    <n v="0"/>
    <n v="1518.8540000000003"/>
    <n v="0.37971350000000009"/>
  </r>
  <r>
    <s v="Lassa0516_Satıs_Kampanyası_SYNC_Clipkit_MC"/>
    <x v="0"/>
    <x v="4"/>
    <s v="Q2"/>
    <d v="2016-05-01T00:00:00"/>
    <d v="2016-05-15T00:00:00"/>
    <n v="0"/>
    <x v="0"/>
    <x v="18"/>
    <s v="Lassa0516_Satıs_Kampanyası_SYNC_MC"/>
    <s v="Completed"/>
    <s v="Clipkit"/>
    <s v="RON"/>
    <s v="Xaxis SYNC"/>
    <s v="cpv"/>
    <s v="Pre/Mid/Post Rolls RON"/>
    <s v="Online Video"/>
    <n v="3.6999999999999998E-2"/>
    <n v="0.06"/>
    <n v="55000"/>
    <n v="50004"/>
    <n v="4996"/>
    <n v="50004"/>
    <n v="2070"/>
    <n v="4.1396688264938808E-2"/>
    <n v="1.4449275362318841"/>
    <n v="2035"/>
    <n v="1850.1479999999999"/>
    <n v="-184.85200000000009"/>
    <n v="3300"/>
    <n v="2991"/>
    <n v="-309"/>
    <n v="0"/>
    <n v="1140.8520000000001"/>
    <n v="0.3814282848545637"/>
  </r>
  <r>
    <s v="Lassa0516_Satıs_Kampanyası_interest_Appnexus_MC"/>
    <x v="0"/>
    <x v="4"/>
    <s v="Q2"/>
    <d v="2016-05-01T00:00:00"/>
    <d v="2016-05-15T00:00:00"/>
    <n v="0"/>
    <x v="0"/>
    <x v="18"/>
    <s v="Lassa0516_Satıs_Kampanyası_interest_MC"/>
    <s v="Completed"/>
    <s v="Appnexus"/>
    <s v="RON"/>
    <s v="Xaxis Display Plus"/>
    <s v="cpm"/>
    <s v="Selected Sites"/>
    <s v="Ad Bundles"/>
    <m/>
    <n v="1.3"/>
    <n v="1000000"/>
    <n v="0"/>
    <n v="1000000"/>
    <n v="0"/>
    <m/>
    <e v="#DIV/0!"/>
    <e v="#DIV/0!"/>
    <n v="0"/>
    <n v="0"/>
    <n v="0"/>
    <n v="1300"/>
    <n v="0"/>
    <n v="-1300"/>
    <n v="0"/>
    <n v="0"/>
    <e v="#DIV/0!"/>
  </r>
  <r>
    <s v="Lassa0516_Satıs_Kampanyası_interest_Digitalm_MC"/>
    <x v="0"/>
    <x v="4"/>
    <s v="Q2"/>
    <d v="2016-05-01T00:00:00"/>
    <d v="2016-05-15T00:00:00"/>
    <n v="0"/>
    <x v="0"/>
    <x v="18"/>
    <s v="Lassa0516_Satıs_Kampanyası_interest_MC"/>
    <s v="Completed"/>
    <s v="Digitalm"/>
    <s v="RON"/>
    <s v="Xaxis Display Plus"/>
    <s v="cpm"/>
    <s v="Selected Sites"/>
    <s v="Ad Bundles"/>
    <n v="0.2"/>
    <n v="1.3"/>
    <n v="500000"/>
    <n v="499511"/>
    <n v="489"/>
    <n v="499511"/>
    <n v="20"/>
    <n v="4.0039158296814283E-5"/>
    <n v="32.272500000000001"/>
    <n v="100"/>
    <n v="99.902200000000008"/>
    <n v="-9.7799999999992338E-2"/>
    <n v="650"/>
    <n v="645.45000000000005"/>
    <n v="-4.5499999999999545"/>
    <n v="0"/>
    <n v="545.54780000000005"/>
    <n v="0.84522085366798361"/>
  </r>
  <r>
    <s v="Lassa0516_Satıs_Kampanyası_interest_Hürriyetemlak_MC"/>
    <x v="0"/>
    <x v="4"/>
    <s v="Q2"/>
    <d v="2016-05-01T00:00:00"/>
    <d v="2016-05-15T00:00:00"/>
    <n v="0"/>
    <x v="0"/>
    <x v="18"/>
    <s v="Lassa0516_Satıs_Kampanyası_interest_MC"/>
    <s v="Completed"/>
    <s v="Hurriyetemlak"/>
    <s v="RON"/>
    <s v="Xaxis Display Plus"/>
    <s v="cpm"/>
    <s v="Selected Sites"/>
    <s v="Ad Bundles"/>
    <n v="0.15"/>
    <n v="1.3"/>
    <n v="500000"/>
    <n v="631194"/>
    <n v="0"/>
    <n v="500000"/>
    <m/>
    <n v="0"/>
    <e v="#DIV/0!"/>
    <n v="75"/>
    <n v="75"/>
    <n v="0"/>
    <n v="650"/>
    <n v="820.55220000000008"/>
    <n v="170.55220000000008"/>
    <n v="0"/>
    <n v="745.55220000000008"/>
    <n v="0.90859813671817591"/>
  </r>
  <r>
    <s v="Lassa0516_Satıs_Kampanyası_interest_Medyanet_MC"/>
    <x v="0"/>
    <x v="4"/>
    <s v="Q2"/>
    <d v="2016-05-01T00:00:00"/>
    <d v="2016-05-15T00:00:00"/>
    <n v="0"/>
    <x v="0"/>
    <x v="18"/>
    <s v="Lassa0516_Satıs_Kampanyası_interest_MC"/>
    <s v="Completed"/>
    <s v="Medyanet"/>
    <s v="RON"/>
    <s v="Xaxis Display Plus"/>
    <s v="cpm"/>
    <s v="Selected Sites"/>
    <s v="Ad Bundles"/>
    <n v="0.1"/>
    <n v="1.3"/>
    <n v="1000000"/>
    <n v="1023611"/>
    <n v="0"/>
    <n v="1000000"/>
    <m/>
    <n v="0"/>
    <e v="#DIV/0!"/>
    <n v="100"/>
    <n v="100"/>
    <n v="0"/>
    <n v="1300"/>
    <n v="1000"/>
    <n v="-300"/>
    <n v="0"/>
    <n v="900"/>
    <n v="0.9"/>
  </r>
  <r>
    <s v="Lassa0516_Satıs_Kampanyası_interest_GoogleAdx_MC"/>
    <x v="0"/>
    <x v="4"/>
    <s v="Q2"/>
    <d v="2016-05-01T00:00:00"/>
    <d v="2016-05-15T00:00:00"/>
    <n v="0"/>
    <x v="0"/>
    <x v="18"/>
    <s v="Lassa0516_Satıs_Kampanyası_interest_MC"/>
    <s v="Completed"/>
    <s v="Google"/>
    <s v="RON"/>
    <s v="Xaxis Display Plus"/>
    <s v="cpm"/>
    <s v="Selected Sites"/>
    <s v="Ad Bundles"/>
    <m/>
    <n v="1.3"/>
    <n v="0"/>
    <n v="0"/>
    <n v="0"/>
    <n v="0"/>
    <m/>
    <e v="#DIV/0!"/>
    <e v="#DIV/0!"/>
    <n v="0"/>
    <n v="0"/>
    <n v="0"/>
    <n v="0"/>
    <n v="0"/>
    <n v="0"/>
    <n v="0"/>
    <n v="0"/>
    <e v="#DIV/0!"/>
  </r>
  <r>
    <s v="Brisa0516_Lastik_interstitial_Digitalm_MC"/>
    <x v="0"/>
    <x v="4"/>
    <s v="Q2"/>
    <d v="2016-05-01T00:00:00"/>
    <d v="2016-05-15T00:00:00"/>
    <n v="0"/>
    <x v="0"/>
    <x v="49"/>
    <s v="Brisa0516_Lastik_interstitial_MC"/>
    <s v="Completed"/>
    <s v="Digitalm"/>
    <s v="RON"/>
    <s v="Xaxis Rich Media"/>
    <s v="cpm"/>
    <s v="Interstitial"/>
    <s v="Interstitial"/>
    <n v="2.5"/>
    <n v="4.25"/>
    <n v="1500000"/>
    <n v="1162015"/>
    <n v="337985"/>
    <n v="1162015"/>
    <n v="17367"/>
    <n v="1.4945590203224571E-2"/>
    <n v="5.7580468705015257E-2"/>
    <n v="3750"/>
    <n v="2905.0375000000004"/>
    <n v="-844.96249999999964"/>
    <n v="6375"/>
    <n v="1000"/>
    <n v="-5375"/>
    <n v="0"/>
    <n v="-1905.0375000000004"/>
    <n v="-1.9050375000000004"/>
  </r>
  <r>
    <s v="Brisa0516_Lastik_interstitial_Bond_MC"/>
    <x v="0"/>
    <x v="4"/>
    <s v="Q2"/>
    <d v="2016-05-01T00:00:00"/>
    <d v="2016-05-15T00:00:00"/>
    <n v="0"/>
    <x v="0"/>
    <x v="49"/>
    <s v="Brisa0516_Lastik_interstitial_MC"/>
    <s v="Completed"/>
    <s v="Bond Digital"/>
    <s v="RON"/>
    <s v="Xaxis Rich Media"/>
    <s v="cpm"/>
    <s v="Interstitial"/>
    <s v="Interstitial"/>
    <n v="2.5"/>
    <n v="4.25"/>
    <n v="1500000"/>
    <n v="1214382"/>
    <n v="285618"/>
    <n v="1214382"/>
    <m/>
    <n v="0"/>
    <e v="#DIV/0!"/>
    <n v="3750"/>
    <n v="3035.9549999999999"/>
    <n v="-714.04500000000007"/>
    <n v="6375"/>
    <n v="1000"/>
    <n v="-5375"/>
    <n v="0"/>
    <n v="-2035.9549999999999"/>
    <n v="-2.035955"/>
  </r>
  <r>
    <s v="Brisa0516_Lastik_interstitial_Medyanet_MC"/>
    <x v="0"/>
    <x v="4"/>
    <s v="Q2"/>
    <d v="2016-05-01T00:00:00"/>
    <d v="2016-05-15T00:00:00"/>
    <n v="0"/>
    <x v="0"/>
    <x v="49"/>
    <s v="Brisa0516_Lastik_interstitial_MC"/>
    <s v="Completed"/>
    <s v="Medyanet"/>
    <s v="RON"/>
    <s v="Xaxis Rich Media"/>
    <s v="cpm"/>
    <s v="Interstitial"/>
    <s v="Interstitial"/>
    <n v="0.5"/>
    <n v="4.25"/>
    <n v="1500000"/>
    <n v="1120558"/>
    <n v="379442"/>
    <n v="1120558"/>
    <n v="10734"/>
    <n v="9.5791560990149544E-3"/>
    <n v="0.14346934972983044"/>
    <n v="750"/>
    <n v="560.279"/>
    <n v="-189.721"/>
    <n v="6375"/>
    <n v="1540"/>
    <n v="-4835"/>
    <n v="0"/>
    <n v="979.721"/>
    <n v="0.63618246753246754"/>
  </r>
  <r>
    <s v="Akbank0516_BP_interest_Medyanet_MC"/>
    <x v="0"/>
    <x v="4"/>
    <s v="Q2"/>
    <d v="2016-05-01T00:00:00"/>
    <d v="2016-05-15T00:00:00"/>
    <n v="0"/>
    <x v="0"/>
    <x v="9"/>
    <s v="Akbank0516_BP_interest_MC"/>
    <s v="Completed"/>
    <s v="Medyanet"/>
    <s v="RON"/>
    <s v="Xaxis Display Plus"/>
    <s v="cpm"/>
    <s v="Selected Sites"/>
    <s v="Ad Bundles"/>
    <n v="0.1"/>
    <n v="1"/>
    <n v="1500000"/>
    <n v="1767846"/>
    <n v="0"/>
    <n v="1500000"/>
    <m/>
    <n v="0"/>
    <e v="#DIV/0!"/>
    <n v="150"/>
    <n v="150"/>
    <n v="0"/>
    <n v="1500"/>
    <n v="765"/>
    <n v="-735"/>
    <n v="0"/>
    <n v="615"/>
    <n v="0.80392156862745101"/>
  </r>
  <r>
    <s v="Akbank0516_BP_interest_Digitalm_MC"/>
    <x v="0"/>
    <x v="4"/>
    <s v="Q2"/>
    <d v="2016-05-01T00:00:00"/>
    <d v="2016-05-15T00:00:00"/>
    <n v="0"/>
    <x v="0"/>
    <x v="9"/>
    <s v="Akbank0516_BP_interest_MC"/>
    <s v="Completed"/>
    <s v="Digitalm"/>
    <s v="RON"/>
    <s v="Xaxis Display Plus"/>
    <s v="cpm"/>
    <s v="Selected Sites"/>
    <s v="Ad Bundles"/>
    <n v="0.2"/>
    <n v="1"/>
    <n v="1000000"/>
    <n v="984514"/>
    <n v="15486"/>
    <n v="984514"/>
    <n v="74"/>
    <n v="7.5163989542048154E-5"/>
    <n v="13.513513513513514"/>
    <n v="200"/>
    <n v="196.90280000000001"/>
    <n v="-3.0971999999999866"/>
    <n v="1000"/>
    <n v="1000"/>
    <n v="0"/>
    <n v="0"/>
    <n v="803.09719999999993"/>
    <n v="0.80309719999999996"/>
  </r>
  <r>
    <s v="Vestel0516_Ultra_ince_LCD_interstitial_Acunn_MC"/>
    <x v="0"/>
    <x v="4"/>
    <s v="Q2"/>
    <d v="2016-05-01T00:00:00"/>
    <d v="2016-05-15T00:00:00"/>
    <n v="0"/>
    <x v="0"/>
    <x v="19"/>
    <s v="Vestel0516_Ultra_ince_LCD_interstitial_MC"/>
    <s v="Completed"/>
    <s v="Acunn"/>
    <s v="RON"/>
    <s v="Xaxis Rich Media"/>
    <s v="cpm"/>
    <s v="Interstitial"/>
    <s v="Interstitial"/>
    <n v="1.5"/>
    <n v="4.25"/>
    <n v="1000000"/>
    <n v="1000133"/>
    <n v="0"/>
    <n v="1000000"/>
    <m/>
    <n v="0"/>
    <e v="#DIV/0!"/>
    <n v="1500"/>
    <n v="1500"/>
    <n v="0"/>
    <n v="4250"/>
    <n v="4250"/>
    <n v="0"/>
    <n v="0"/>
    <n v="2750"/>
    <n v="0.6470588235294118"/>
  </r>
  <r>
    <s v="Vestel0516_Ultra_ince_LCD_interstitial_Medyanet_MC"/>
    <x v="0"/>
    <x v="4"/>
    <s v="Q2"/>
    <d v="2016-05-01T00:00:00"/>
    <d v="2016-05-15T00:00:00"/>
    <n v="0"/>
    <x v="0"/>
    <x v="19"/>
    <s v="Vestel0516_Ultra_ince_LCD_interstitial_MC"/>
    <s v="Completed"/>
    <s v="Medyanet"/>
    <s v="RON"/>
    <s v="Xaxis Rich Media"/>
    <s v="cpm"/>
    <s v="Interstitial"/>
    <s v="Interstitial"/>
    <n v="0.5"/>
    <n v="4.25"/>
    <n v="2500000"/>
    <n v="2654560"/>
    <n v="0"/>
    <n v="2500000"/>
    <m/>
    <n v="0"/>
    <e v="#DIV/0!"/>
    <n v="1250"/>
    <n v="1250"/>
    <n v="0"/>
    <n v="10625"/>
    <n v="4597"/>
    <n v="-6028"/>
    <n v="0"/>
    <n v="3347"/>
    <n v="0.72808353273874271"/>
  </r>
  <r>
    <s v="Vodafone0516_Samsung_Heroes_Digitalm_MS"/>
    <x v="0"/>
    <x v="4"/>
    <s v="Q2"/>
    <d v="2016-05-01T00:00:00"/>
    <d v="2016-05-20T00:00:00"/>
    <n v="0"/>
    <x v="2"/>
    <x v="14"/>
    <s v="Vodafone0516_Samsung_Heroes_MS"/>
    <s v="Completed"/>
    <s v="Digitalm"/>
    <s v="RON"/>
    <s v="Xaxis Display Plus"/>
    <s v="cpm"/>
    <s v="Selected Sites"/>
    <s v="Ad Bundles"/>
    <n v="0.2"/>
    <n v="0.8"/>
    <n v="4000000"/>
    <n v="1970442"/>
    <n v="2029558"/>
    <n v="1970442"/>
    <n v="256"/>
    <n v="1.2992008899526095E-4"/>
    <n v="1.7107421875"/>
    <n v="800"/>
    <n v="394.08840000000004"/>
    <n v="-405.91159999999996"/>
    <n v="3200"/>
    <n v="437.95"/>
    <n v="-2762.05"/>
    <n v="0"/>
    <n v="43.861599999999953"/>
    <n v="0.10015207215435541"/>
  </r>
  <r>
    <s v="Vodafone0516_Samsung_Heroes_Medyanet_MS"/>
    <x v="0"/>
    <x v="4"/>
    <s v="Q2"/>
    <d v="2016-05-01T00:00:00"/>
    <d v="2016-05-20T00:00:00"/>
    <n v="0"/>
    <x v="2"/>
    <x v="14"/>
    <s v="Vodafone0516_Samsung_Heroes_MS"/>
    <s v="Completed"/>
    <s v="Medyanet"/>
    <s v="RON"/>
    <s v="Xaxis Display Plus"/>
    <s v="cpm"/>
    <s v="Selected Sites"/>
    <s v="Ad Bundles"/>
    <n v="0.1"/>
    <n v="0.8"/>
    <n v="3000000"/>
    <n v="1763031"/>
    <n v="1236969"/>
    <n v="1763031"/>
    <m/>
    <n v="0"/>
    <e v="#DIV/0!"/>
    <n v="300"/>
    <n v="176.3031"/>
    <n v="-123.6969"/>
    <n v="2400"/>
    <n v="1410.4248"/>
    <n v="-989.5752"/>
    <n v="0"/>
    <n v="1234.1216999999999"/>
    <n v="0.87499999999999989"/>
  </r>
  <r>
    <s v="Vodafone0516_Samsung_Heroes_Bond_MS"/>
    <x v="0"/>
    <x v="4"/>
    <s v="Q2"/>
    <d v="2016-05-01T00:00:00"/>
    <d v="2016-05-20T00:00:00"/>
    <n v="0"/>
    <x v="2"/>
    <x v="14"/>
    <s v="Vodafone0516_Samsung_Heroes_MS"/>
    <s v="Completed"/>
    <s v="Bond Digital"/>
    <s v="RON"/>
    <s v="Xaxis Display Plus"/>
    <s v="cpm"/>
    <s v="Selected Sites"/>
    <s v="Ad Bundles"/>
    <n v="0.5"/>
    <n v="0.8"/>
    <n v="2000000"/>
    <n v="718278"/>
    <n v="1281722"/>
    <n v="718278"/>
    <m/>
    <n v="0"/>
    <e v="#DIV/0!"/>
    <n v="1000"/>
    <n v="359.13900000000001"/>
    <n v="-640.86099999999999"/>
    <n v="1600"/>
    <n v="574.62239999999997"/>
    <n v="-1025.3776"/>
    <n v="0"/>
    <n v="215.48339999999996"/>
    <n v="0.37499999999999994"/>
  </r>
  <r>
    <s v="Teknosa0516_AnnelerGünü_intersitital_Medyanet_MC"/>
    <x v="0"/>
    <x v="4"/>
    <s v="Q2"/>
    <d v="2016-05-01T00:00:00"/>
    <d v="2016-05-08T00:00:00"/>
    <n v="0"/>
    <x v="0"/>
    <x v="6"/>
    <s v="Teknosa0516_AnnelerGünü_intersitital_MC"/>
    <s v="Completed"/>
    <s v="Medyanet"/>
    <s v="RON"/>
    <s v="Xaxis Rich Media"/>
    <s v="cpm"/>
    <s v="Interstitial"/>
    <s v="Interstitial"/>
    <n v="0.5"/>
    <n v="4.25"/>
    <n v="500000"/>
    <n v="505966"/>
    <n v="0"/>
    <n v="500000"/>
    <n v="4244"/>
    <n v="8.3879153935244657E-3"/>
    <n v="0.30042412818096137"/>
    <n v="250"/>
    <n v="250"/>
    <n v="0"/>
    <n v="2125"/>
    <n v="1275"/>
    <n v="-850"/>
    <n v="0"/>
    <n v="1025"/>
    <n v="0.80392156862745101"/>
  </r>
  <r>
    <s v="Teknosa0516_AnnelerGünü_intersitital_Digitalm_MC"/>
    <x v="0"/>
    <x v="4"/>
    <s v="Q2"/>
    <d v="2016-05-01T00:00:00"/>
    <d v="2016-05-08T00:00:00"/>
    <n v="0"/>
    <x v="0"/>
    <x v="6"/>
    <s v="Teknosa0516_AnnelerGünü_intersitital_MC"/>
    <s v="Completed"/>
    <s v="Digitalm"/>
    <s v="RON"/>
    <s v="Xaxis Rich Media"/>
    <s v="cpm"/>
    <s v="Interstitial"/>
    <s v="Interstitial"/>
    <n v="2.5"/>
    <n v="4.25"/>
    <n v="300000"/>
    <n v="300855"/>
    <n v="0"/>
    <n v="300000"/>
    <n v="4776"/>
    <n v="1.5874756942713269E-2"/>
    <n v="0.26695979899497485"/>
    <n v="750"/>
    <n v="750"/>
    <n v="0"/>
    <n v="1275"/>
    <n v="1275"/>
    <n v="0"/>
    <n v="0"/>
    <n v="525"/>
    <n v="0.41176470588235292"/>
  </r>
  <r>
    <s v="Teknosa0516_AnnelerGünü_intersitital_Acunn_MC"/>
    <x v="0"/>
    <x v="4"/>
    <s v="Q2"/>
    <d v="2016-05-01T00:00:00"/>
    <d v="2016-05-08T00:00:00"/>
    <n v="0"/>
    <x v="0"/>
    <x v="6"/>
    <s v="Teknosa0516_AnnelerGünü_intersitital_MC"/>
    <s v="Completed"/>
    <s v="Acunn"/>
    <s v="RON"/>
    <s v="Xaxis Rich Media"/>
    <s v="cpm"/>
    <s v="Interstitial"/>
    <s v="Interstitial"/>
    <n v="1.5"/>
    <n v="4.25"/>
    <n v="400000"/>
    <n v="419757"/>
    <n v="0"/>
    <n v="400000"/>
    <n v="1827"/>
    <n v="4.3525182426975605E-3"/>
    <n v="0.93048713738368916"/>
    <n v="600"/>
    <n v="600"/>
    <n v="0"/>
    <n v="1700"/>
    <n v="1700"/>
    <n v="0"/>
    <n v="0"/>
    <n v="1100"/>
    <n v="0.6470588235294118"/>
  </r>
  <r>
    <s v="Marshall0516_Silpak_Preroll_Reklamstore_MC"/>
    <x v="0"/>
    <x v="4"/>
    <s v="Q2"/>
    <d v="2016-05-01T00:00:00"/>
    <d v="2016-05-31T00:00:00"/>
    <n v="0"/>
    <x v="0"/>
    <x v="54"/>
    <s v="Marshall0516_Silpak_Preroll_MC"/>
    <s v="Completed"/>
    <s v="Reklamstore"/>
    <s v="RON"/>
    <s v="Xaxis Tv"/>
    <s v="cpv"/>
    <s v="Pre/Mid/Post Rolls RON"/>
    <s v="Online Video"/>
    <n v="1.4999999999999999E-2"/>
    <n v="3.3000000000000002E-2"/>
    <n v="100000"/>
    <n v="40345"/>
    <n v="59655"/>
    <n v="40345"/>
    <n v="2117"/>
    <n v="5.2472425331515679E-2"/>
    <n v="0.66283892300425129"/>
    <n v="1500"/>
    <n v="605.17499999999995"/>
    <n v="-894.82500000000005"/>
    <n v="3300"/>
    <n v="1403.23"/>
    <n v="-1896.77"/>
    <n v="0"/>
    <n v="798.05500000000006"/>
    <n v="0.56872715093035353"/>
  </r>
  <r>
    <s v="Marshall0516_Silpak_Preroll_Midyo_MC"/>
    <x v="0"/>
    <x v="4"/>
    <s v="Q2"/>
    <d v="2016-05-01T00:00:00"/>
    <d v="2016-05-31T00:00:00"/>
    <n v="0"/>
    <x v="0"/>
    <x v="54"/>
    <s v="Marshall0516_Silpak_Preroll_MC"/>
    <s v="Completed"/>
    <s v="Midyo"/>
    <s v="RON"/>
    <s v="Xaxis Tv"/>
    <s v="cpv"/>
    <s v="Pre/Mid/Post Rolls RON"/>
    <s v="Online Video"/>
    <n v="5.0000000000000001E-3"/>
    <n v="3.3000000000000002E-2"/>
    <n v="70000"/>
    <n v="30926"/>
    <n v="39074"/>
    <n v="30926"/>
    <n v="1046"/>
    <n v="3.38226734786264E-2"/>
    <n v="0.97567686424474187"/>
    <n v="350"/>
    <n v="154.63"/>
    <n v="-195.37"/>
    <n v="2310"/>
    <n v="1020.558"/>
    <n v="-1289.442"/>
    <n v="0"/>
    <n v="865.928"/>
    <n v="0.84848484848484851"/>
  </r>
  <r>
    <s v="Marshall0516_Silpak_Preroll_Bond_MC"/>
    <x v="0"/>
    <x v="4"/>
    <s v="Q2"/>
    <d v="2016-05-01T00:00:00"/>
    <d v="2016-05-31T00:00:00"/>
    <n v="0"/>
    <x v="0"/>
    <x v="54"/>
    <s v="Marshall0516_Silpak_Preroll_MC"/>
    <s v="Completed"/>
    <s v="Bond Digital"/>
    <s v="RON"/>
    <s v="Xaxis Tv"/>
    <s v="cpv"/>
    <s v="Pre/Mid/Post Rolls RON"/>
    <s v="Online Video"/>
    <n v="1.4999999999999999E-2"/>
    <n v="3.3000000000000002E-2"/>
    <n v="100000"/>
    <n v="55067"/>
    <n v="44933"/>
    <n v="55067"/>
    <m/>
    <n v="0"/>
    <e v="#DIV/0!"/>
    <n v="1500"/>
    <n v="826.005"/>
    <n v="-673.995"/>
    <n v="3300"/>
    <n v="1817.211"/>
    <n v="-1482.789"/>
    <n v="0"/>
    <n v="991.20600000000002"/>
    <n v="0.54545454545454541"/>
  </r>
  <r>
    <s v="Marshall0516_Silpak_SYNC_Clipkit_MC"/>
    <x v="0"/>
    <x v="4"/>
    <s v="Q2"/>
    <d v="2016-05-01T00:00:00"/>
    <d v="2016-05-31T00:00:00"/>
    <n v="0"/>
    <x v="0"/>
    <x v="54"/>
    <s v="Marshall0516_Silpak_SYNC_MC"/>
    <s v="Completed"/>
    <s v="Clipkit"/>
    <s v="RON"/>
    <s v="Xaxis SYNC"/>
    <s v="cpv"/>
    <s v="Pre/Mid/Post Rolls RON"/>
    <s v="Online Video"/>
    <n v="3.6999999999999998E-2"/>
    <n v="0.06"/>
    <n v="334000"/>
    <n v="159709"/>
    <n v="174291"/>
    <n v="159709"/>
    <n v="8361"/>
    <n v="5.2351464225560237E-2"/>
    <n v="1.1508192799904318"/>
    <n v="12358"/>
    <n v="5909.2329999999993"/>
    <n v="-6448.7670000000007"/>
    <n v="20040"/>
    <n v="9622"/>
    <n v="-10418"/>
    <n v="0"/>
    <n v="3712.7670000000007"/>
    <n v="0.38586229474121814"/>
  </r>
  <r>
    <s v="Marshall0516_Silpak_interest_Appnexus_MC"/>
    <x v="0"/>
    <x v="4"/>
    <s v="Q2"/>
    <d v="2016-05-01T00:00:00"/>
    <d v="2016-05-31T00:00:00"/>
    <n v="0"/>
    <x v="0"/>
    <x v="54"/>
    <s v="Marshall0516_Silpak_interest_MC"/>
    <s v="Completed"/>
    <s v="Appnexus"/>
    <s v="RON"/>
    <s v="Xaxis Display Plus"/>
    <s v="cpm"/>
    <s v="Selected Sites"/>
    <s v="Ad Bundles"/>
    <m/>
    <n v="1"/>
    <n v="3000000"/>
    <n v="39333"/>
    <n v="2960667"/>
    <n v="39333"/>
    <m/>
    <n v="0"/>
    <e v="#DIV/0!"/>
    <n v="0"/>
    <n v="1000"/>
    <n v="1000"/>
    <n v="3000"/>
    <n v="39.332999999999998"/>
    <n v="-2960.6669999999999"/>
    <n v="0"/>
    <n v="-960.66700000000003"/>
    <n v="-24.423944270714159"/>
  </r>
  <r>
    <s v="Marshall0516_Silpak_interest_Medyanet_MC"/>
    <x v="0"/>
    <x v="4"/>
    <s v="Q2"/>
    <d v="2016-05-01T00:00:00"/>
    <d v="2016-05-31T00:00:00"/>
    <n v="0"/>
    <x v="0"/>
    <x v="54"/>
    <s v="Marshall0516_Silpak_interest_MC"/>
    <s v="Completed"/>
    <s v="Medyanet"/>
    <s v="RON"/>
    <s v="Xaxis Display Plus"/>
    <s v="cpm"/>
    <s v="Selected Sites"/>
    <s v="Ad Bundles"/>
    <n v="0.1"/>
    <n v="1"/>
    <n v="3000000"/>
    <n v="1533909"/>
    <n v="1466091"/>
    <n v="1533909"/>
    <m/>
    <n v="0"/>
    <e v="#DIV/0!"/>
    <n v="300"/>
    <n v="153.39090000000002"/>
    <n v="-146.60909999999998"/>
    <n v="3000"/>
    <n v="809.92"/>
    <n v="-2190.08"/>
    <n v="0"/>
    <n v="656.52909999999997"/>
    <n v="0.81060981331489534"/>
  </r>
  <r>
    <s v="Marshall0516_Silpak_interest_Digitalm_MC"/>
    <x v="0"/>
    <x v="4"/>
    <s v="Q2"/>
    <d v="2016-05-01T00:00:00"/>
    <d v="2016-05-31T00:00:00"/>
    <n v="0"/>
    <x v="0"/>
    <x v="54"/>
    <s v="Marshall0516_Silpak_interest_MC"/>
    <s v="Completed"/>
    <s v="Digitalm"/>
    <s v="RON"/>
    <s v="Xaxis Display Plus"/>
    <s v="cpm"/>
    <s v="Selected Sites"/>
    <s v="Ad Bundles"/>
    <n v="0.2"/>
    <n v="1"/>
    <n v="2000000"/>
    <n v="819170"/>
    <n v="1180830"/>
    <n v="819170"/>
    <n v="98"/>
    <n v="1.1963328735183173E-4"/>
    <n v="8.3588775510204076"/>
    <n v="400"/>
    <n v="163.834"/>
    <n v="-236.166"/>
    <n v="2000"/>
    <n v="819.17"/>
    <n v="-1180.83"/>
    <n v="0"/>
    <n v="655.33600000000001"/>
    <n v="0.8"/>
  </r>
  <r>
    <s v="Marshall0516_Silpak_interest_Sem_MC"/>
    <x v="0"/>
    <x v="4"/>
    <s v="Q2"/>
    <d v="2016-05-01T00:00:00"/>
    <d v="2016-05-31T00:00:00"/>
    <n v="0"/>
    <x v="0"/>
    <x v="54"/>
    <s v="Marshall0516_Silpak_interest_MC"/>
    <s v="Completed"/>
    <s v="Sem Digital"/>
    <s v="RON"/>
    <s v="Xaxis Display Plus"/>
    <s v="cpm"/>
    <s v="Selected Sites"/>
    <s v="Ad Bundles"/>
    <n v="0.2"/>
    <n v="1"/>
    <n v="500000"/>
    <n v="780775"/>
    <n v="0"/>
    <n v="500000"/>
    <m/>
    <n v="0"/>
    <e v="#DIV/0!"/>
    <n v="100"/>
    <n v="100"/>
    <n v="0"/>
    <n v="500"/>
    <n v="780.77499999999998"/>
    <n v="280.77499999999998"/>
    <n v="0"/>
    <n v="680.77499999999998"/>
    <n v="0.87192212865422181"/>
  </r>
  <r>
    <s v="Marshall0516_Silpak_interest_Bond_MC"/>
    <x v="0"/>
    <x v="4"/>
    <s v="Q2"/>
    <d v="2016-05-01T00:00:00"/>
    <d v="2016-05-31T00:00:00"/>
    <n v="0"/>
    <x v="0"/>
    <x v="54"/>
    <s v="Marshall0516_Silpak_interest_MC"/>
    <s v="Completed"/>
    <s v="Bond Digital"/>
    <s v="RON"/>
    <s v="Xaxis Display Plus"/>
    <s v="cpm"/>
    <s v="Selected Sites"/>
    <s v="Ad Bundles"/>
    <n v="0.5"/>
    <n v="1"/>
    <n v="1000000"/>
    <n v="421805"/>
    <n v="578195"/>
    <n v="421805"/>
    <m/>
    <n v="0"/>
    <e v="#DIV/0!"/>
    <n v="500"/>
    <n v="210.9025"/>
    <n v="-289.09749999999997"/>
    <n v="1000"/>
    <n v="421.80500000000001"/>
    <n v="-578.19499999999994"/>
    <n v="0"/>
    <n v="210.9025"/>
    <n v="0.5"/>
  </r>
  <r>
    <s v="Marshall0516_Silpak_interest_GoogleAdx_MC"/>
    <x v="0"/>
    <x v="4"/>
    <s v="Q2"/>
    <d v="2016-05-01T00:00:00"/>
    <d v="2016-05-31T00:00:00"/>
    <n v="0"/>
    <x v="0"/>
    <x v="54"/>
    <s v="Marshall0516_Silpak_interest_MC"/>
    <s v="Completed"/>
    <s v="Google"/>
    <s v="RON"/>
    <s v="Xaxis Display Plus"/>
    <s v="cpm"/>
    <s v="Selected Sites"/>
    <s v="Ad Bundles"/>
    <m/>
    <n v="1"/>
    <n v="0"/>
    <n v="0"/>
    <n v="0"/>
    <n v="0"/>
    <m/>
    <e v="#DIV/0!"/>
    <e v="#DIV/0!"/>
    <n v="0"/>
    <n v="0"/>
    <n v="0"/>
    <n v="0"/>
    <n v="0"/>
    <n v="0"/>
    <n v="0"/>
    <n v="0"/>
    <e v="#DIV/0!"/>
  </r>
  <r>
    <s v="Shell0516_Tasıt_Tanıma_interest_Medyanet_MC"/>
    <x v="0"/>
    <x v="4"/>
    <s v="Q2"/>
    <d v="2016-05-01T00:00:00"/>
    <d v="2016-05-31T00:00:00"/>
    <n v="0"/>
    <x v="0"/>
    <x v="52"/>
    <s v="Shell0516_Tasıt_Tanıma_interest_MC"/>
    <s v="Completed"/>
    <s v="Medyanet"/>
    <s v="RON"/>
    <s v="Xaxis Display Plus"/>
    <s v="cpm"/>
    <s v="Selected Sites"/>
    <s v="Ad Bundles"/>
    <n v="0.1"/>
    <n v="1"/>
    <n v="2500000"/>
    <n v="2558344"/>
    <n v="0"/>
    <n v="2500000"/>
    <m/>
    <n v="0"/>
    <e v="#DIV/0!"/>
    <n v="250"/>
    <n v="250"/>
    <n v="0"/>
    <n v="2500"/>
    <n v="1410"/>
    <n v="-1090"/>
    <n v="0"/>
    <n v="1160"/>
    <n v="0.82269503546099287"/>
  </r>
  <r>
    <s v="Shell0516_Tasıt_Tanıma_interest_Digitalm_MC"/>
    <x v="0"/>
    <x v="4"/>
    <s v="Q2"/>
    <d v="2016-05-01T00:00:00"/>
    <d v="2016-05-31T00:00:00"/>
    <n v="0"/>
    <x v="0"/>
    <x v="52"/>
    <s v="Shell0516_Tasıt_Tanıma_interest_MC"/>
    <s v="Completed"/>
    <s v="Digitalm"/>
    <s v="RON"/>
    <s v="Xaxis Display Plus"/>
    <s v="cpm"/>
    <s v="Selected Sites"/>
    <s v="Ad Bundles"/>
    <n v="0.2"/>
    <n v="1"/>
    <n v="2000000"/>
    <n v="2000848"/>
    <n v="0"/>
    <n v="2000000"/>
    <n v="164"/>
    <n v="8.1965246735384191E-5"/>
    <n v="12.195121951219512"/>
    <n v="400"/>
    <n v="400"/>
    <n v="0"/>
    <n v="2000"/>
    <n v="2000"/>
    <n v="0"/>
    <n v="0"/>
    <n v="1600"/>
    <n v="0.8"/>
  </r>
  <r>
    <s v="Shell0516_Tasıt_Tanıma_interest_Bond_MC"/>
    <x v="0"/>
    <x v="4"/>
    <s v="Q2"/>
    <d v="2016-05-01T00:00:00"/>
    <d v="2016-05-31T00:00:00"/>
    <n v="0"/>
    <x v="0"/>
    <x v="52"/>
    <s v="Shell0516_Tasıt_Tanıma_interest_MC"/>
    <s v="Completed"/>
    <s v="Bond Digital"/>
    <s v="RON"/>
    <s v="Xaxis Display Plus"/>
    <s v="cpm"/>
    <s v="Selected Sites"/>
    <s v="Ad Bundles"/>
    <n v="0.5"/>
    <n v="1"/>
    <n v="1000000"/>
    <n v="1000023"/>
    <n v="0"/>
    <n v="1000000"/>
    <m/>
    <n v="0"/>
    <e v="#DIV/0!"/>
    <n v="500"/>
    <n v="500"/>
    <n v="0"/>
    <n v="1000"/>
    <n v="1000"/>
    <n v="0"/>
    <n v="0"/>
    <n v="500"/>
    <n v="0.5"/>
  </r>
  <r>
    <s v="Beymen0516_Mayıs_interest_Digitalm_MEC"/>
    <x v="0"/>
    <x v="4"/>
    <s v="Q2"/>
    <d v="2016-05-01T00:00:00"/>
    <d v="2016-05-31T00:00:00"/>
    <n v="0"/>
    <x v="1"/>
    <x v="38"/>
    <s v="Beymen0516_Mayıs_interest_MEC"/>
    <s v="Completed"/>
    <s v="Digitalm"/>
    <s v="RON"/>
    <s v="Xaxis Display Plus"/>
    <s v="cpm"/>
    <s v="Selected Sites"/>
    <s v="Ad Bundles"/>
    <n v="0.2"/>
    <n v="1.75"/>
    <n v="2000000"/>
    <n v="2000176"/>
    <n v="0"/>
    <n v="2000000"/>
    <n v="679"/>
    <n v="3.3947012662885668E-4"/>
    <n v="3.8770250368188512"/>
    <n v="400"/>
    <n v="400"/>
    <n v="0"/>
    <n v="3500"/>
    <n v="2632.5"/>
    <n v="-867.5"/>
    <n v="0"/>
    <n v="2232.5"/>
    <n v="0.84805318138651475"/>
  </r>
  <r>
    <s v="Beymen0516_Mayıs_interest_Medyanet_MEC"/>
    <x v="0"/>
    <x v="4"/>
    <s v="Q2"/>
    <d v="2016-05-01T00:00:00"/>
    <d v="2016-05-31T00:00:00"/>
    <n v="0"/>
    <x v="1"/>
    <x v="38"/>
    <s v="Beymen0516_Mayıs_interest_MEC"/>
    <s v="Completed"/>
    <s v="Medyanet"/>
    <s v="RON"/>
    <s v="Xaxis Display Plus"/>
    <s v="cpm"/>
    <s v="Selected Sites"/>
    <s v="Ad Bundles"/>
    <n v="0.1"/>
    <n v="1.75"/>
    <n v="2200000"/>
    <n v="2235498"/>
    <n v="0"/>
    <n v="2200000"/>
    <n v="972"/>
    <n v="4.3480244670315068E-4"/>
    <n v="3.9609053497942388"/>
    <n v="220"/>
    <n v="220"/>
    <n v="0"/>
    <n v="3850"/>
    <n v="3850"/>
    <n v="0"/>
    <n v="0"/>
    <n v="3630"/>
    <n v="0.94285714285714284"/>
  </r>
  <r>
    <s v="Beymen0516_Mayıs_interest_Bond_MEC"/>
    <x v="0"/>
    <x v="4"/>
    <s v="Q2"/>
    <d v="2016-05-01T00:00:00"/>
    <d v="2016-05-31T00:00:00"/>
    <n v="0"/>
    <x v="1"/>
    <x v="38"/>
    <s v="Beymen0516_Mayıs_interest_MEC"/>
    <s v="Completed"/>
    <s v="Bond Digital"/>
    <s v="RON"/>
    <s v="Xaxis Display Plus"/>
    <s v="cpm"/>
    <s v="Selected Sites"/>
    <s v="Ad Bundles"/>
    <n v="0.5"/>
    <n v="1.75"/>
    <n v="1000000"/>
    <n v="1003705"/>
    <n v="0"/>
    <n v="1000000"/>
    <m/>
    <n v="0"/>
    <e v="#DIV/0!"/>
    <n v="500"/>
    <n v="500"/>
    <n v="0"/>
    <n v="1750"/>
    <n v="1750"/>
    <n v="0"/>
    <n v="0"/>
    <n v="1250"/>
    <n v="0.7142857142857143"/>
  </r>
  <r>
    <s v="Beymen0516_Mayıs_interest_maxad_MEC"/>
    <x v="0"/>
    <x v="4"/>
    <s v="Q2"/>
    <d v="2016-05-01T00:00:00"/>
    <d v="2016-05-31T00:00:00"/>
    <n v="0"/>
    <x v="1"/>
    <x v="38"/>
    <s v="Beymen0516_Mayıs_interest_MEC"/>
    <s v="Completed"/>
    <s v="Maxad"/>
    <s v="RON"/>
    <s v="Xaxis Display Plus"/>
    <s v="cpc"/>
    <s v="Selected Sites"/>
    <s v="Ad Bundles"/>
    <n v="0.2"/>
    <n v="1.75"/>
    <n v="5000"/>
    <n v="1002"/>
    <n v="3998"/>
    <n v="1002"/>
    <m/>
    <n v="0"/>
    <e v="#DIV/0!"/>
    <n v="1"/>
    <n v="257"/>
    <n v="256"/>
    <n v="8.75"/>
    <n v="8.75"/>
    <n v="0"/>
    <n v="0"/>
    <n v="-248.25"/>
    <n v="-28.37142857142857"/>
  </r>
  <r>
    <s v="Beymen0516_Mayıs_interest_Ligatus_MEC"/>
    <x v="0"/>
    <x v="4"/>
    <s v="Q2"/>
    <d v="2016-05-01T00:00:00"/>
    <d v="2016-05-31T00:00:00"/>
    <n v="0"/>
    <x v="1"/>
    <x v="38"/>
    <s v="Beymen0516_Mayıs_interest_MEC"/>
    <s v="Completed"/>
    <s v="Ligatus"/>
    <s v="RON"/>
    <s v="Xaxis Display Plus"/>
    <s v="cpc"/>
    <s v="Selected Sites"/>
    <s v="Ad Bundles"/>
    <n v="0.25"/>
    <n v="1.75"/>
    <n v="5000"/>
    <n v="3164"/>
    <n v="1836"/>
    <n v="3164"/>
    <m/>
    <n v="0"/>
    <e v="#DIV/0!"/>
    <n v="1.25"/>
    <n v="950"/>
    <n v="948.75"/>
    <n v="8.75"/>
    <n v="8.75"/>
    <n v="0"/>
    <n v="0"/>
    <n v="-941.25"/>
    <n v="-107.57142857142857"/>
  </r>
  <r>
    <s v="Beymen0516_Mayıs_interstitial_Medyanet_MEC"/>
    <x v="0"/>
    <x v="4"/>
    <s v="Q2"/>
    <d v="2016-05-01T00:00:00"/>
    <d v="2016-05-31T00:00:00"/>
    <n v="0"/>
    <x v="1"/>
    <x v="38"/>
    <s v="Beymen0516_Mayıs_interstitial_MEC"/>
    <s v="Completed"/>
    <s v="Medyanet"/>
    <s v="RON"/>
    <s v="Xaxis Rich Media"/>
    <s v="cpm"/>
    <s v="Interstitial"/>
    <s v="Interstitial"/>
    <n v="0.5"/>
    <n v="1.75"/>
    <n v="1000000"/>
    <n v="1150897"/>
    <n v="0"/>
    <n v="1000000"/>
    <n v="13929"/>
    <n v="1.2102733780694536E-2"/>
    <n v="0.12563715988226004"/>
    <n v="500"/>
    <n v="500"/>
    <n v="0"/>
    <n v="1750"/>
    <n v="1750"/>
    <n v="0"/>
    <n v="0"/>
    <n v="1250"/>
    <n v="0.7142857142857143"/>
  </r>
  <r>
    <s v="Karcher516_Buharlı_Temizlik_Makinası_interstitial_Admatic_MX"/>
    <x v="0"/>
    <x v="4"/>
    <s v="Q2"/>
    <d v="2016-05-01T00:00:00"/>
    <d v="2016-05-31T00:00:00"/>
    <n v="0"/>
    <x v="3"/>
    <x v="4"/>
    <s v="Karcher516_Buharlı_Temizlik_Makinası_interstitial_MX"/>
    <s v="Completed"/>
    <s v="Admatic"/>
    <s v="RON"/>
    <s v="Xaxis Rich Media"/>
    <s v="cpm"/>
    <s v="Interstitial"/>
    <s v="Interstitial"/>
    <n v="3"/>
    <n v="5"/>
    <n v="500000"/>
    <n v="554050"/>
    <n v="0"/>
    <n v="500000"/>
    <n v="25077"/>
    <n v="4.5261258009204948E-2"/>
    <n v="0.11472664194281612"/>
    <n v="1500"/>
    <n v="1500"/>
    <n v="0"/>
    <n v="2500"/>
    <n v="2877"/>
    <n v="377"/>
    <n v="0"/>
    <n v="1377"/>
    <n v="0.47862356621480712"/>
  </r>
  <r>
    <s v="Karcher516_Buharlı_Temizlik_Makinası_interstitial_Medyanet_MX"/>
    <x v="0"/>
    <x v="4"/>
    <s v="Q2"/>
    <d v="2016-05-01T00:00:00"/>
    <d v="2016-05-31T00:00:00"/>
    <n v="0"/>
    <x v="3"/>
    <x v="4"/>
    <s v="Karcher516_Buharlı_Temizlik_Makinası_interstitial_MX"/>
    <s v="Completed"/>
    <s v="Medyanet"/>
    <s v="RON"/>
    <s v="Xaxis Rich Media"/>
    <s v="cpm"/>
    <s v="Interstitial"/>
    <s v="Interstitial"/>
    <n v="0.5"/>
    <n v="5"/>
    <n v="200000"/>
    <n v="221430"/>
    <n v="0"/>
    <n v="200000"/>
    <n v="1536"/>
    <n v="6.9367294404552226E-3"/>
    <n v="0.65104166666666663"/>
    <n v="100"/>
    <n v="100"/>
    <n v="0"/>
    <n v="1000"/>
    <n v="1000"/>
    <n v="0"/>
    <n v="0"/>
    <n v="900"/>
    <n v="0.9"/>
  </r>
  <r>
    <s v="Karcher0516_Buharlı_Temizlik_Makinası_Mobil_Move_MX"/>
    <x v="0"/>
    <x v="4"/>
    <s v="Q2"/>
    <d v="2016-05-01T00:00:00"/>
    <d v="2016-05-31T00:00:00"/>
    <n v="0"/>
    <x v="3"/>
    <x v="4"/>
    <s v="Karcher0516_Buharlı_Temizlik_Makinası_Mobil_MX"/>
    <s v="Completed"/>
    <s v="Move"/>
    <s v="RON"/>
    <s v="Xaxis Mobil"/>
    <s v="cpm"/>
    <s v="Selected Sites"/>
    <s v="Ad Bundles"/>
    <n v="3"/>
    <n v="7.5"/>
    <n v="800000"/>
    <n v="943907"/>
    <n v="0"/>
    <n v="800000"/>
    <n v="34669"/>
    <n v="3.6729254047273723E-2"/>
    <n v="0.17306527445268108"/>
    <n v="2400"/>
    <n v="2400"/>
    <n v="0"/>
    <n v="6000"/>
    <n v="6000"/>
    <n v="0"/>
    <n v="0"/>
    <n v="3600"/>
    <n v="0.6"/>
  </r>
  <r>
    <s v="Pandora0516_Anneler_Günü_LAL_Clicvol_MC"/>
    <x v="0"/>
    <x v="4"/>
    <s v="Q2"/>
    <d v="2016-05-04T00:00:00"/>
    <d v="2016-05-08T00:00:00"/>
    <n v="0"/>
    <x v="0"/>
    <x v="30"/>
    <s v="Pandora0516_Anneler_Günü_LAL_MC"/>
    <s v="Completed"/>
    <s v="Clickvol"/>
    <s v="RON"/>
    <s v="Xaxis Lookalike"/>
    <s v="cpm"/>
    <s v="Selected Sites"/>
    <s v="Ad Bundles"/>
    <n v="0.5"/>
    <n v="1.5"/>
    <n v="333333"/>
    <n v="0"/>
    <n v="333333"/>
    <n v="0"/>
    <m/>
    <e v="#DIV/0!"/>
    <e v="#DIV/0!"/>
    <n v="166.66650000000001"/>
    <n v="0"/>
    <n v="-166.66650000000001"/>
    <n v="499.99950000000001"/>
    <n v="0"/>
    <n v="-499.99950000000001"/>
    <n v="0"/>
    <n v="0"/>
    <e v="#DIV/0!"/>
  </r>
  <r>
    <s v="Pandora0516_Anneler_Günü_LAL_Matrouge_MC"/>
    <x v="0"/>
    <x v="4"/>
    <s v="Q2"/>
    <d v="2016-05-04T00:00:00"/>
    <d v="2016-05-08T00:00:00"/>
    <n v="0"/>
    <x v="0"/>
    <x v="30"/>
    <s v="Pandora0516_Anneler_Günü_LAL_MC"/>
    <s v="Completed"/>
    <s v="Matrouge"/>
    <s v="RON"/>
    <s v="Xaxis Lookalike"/>
    <s v="cpm"/>
    <s v="Selected Sites"/>
    <s v="Ad Bundles"/>
    <n v="0.2"/>
    <n v="1.5"/>
    <n v="200000"/>
    <n v="363628"/>
    <n v="0"/>
    <n v="200000"/>
    <m/>
    <n v="0"/>
    <e v="#DIV/0!"/>
    <n v="40"/>
    <n v="140"/>
    <n v="100"/>
    <n v="300"/>
    <n v="545.44200000000001"/>
    <n v="245.44200000000001"/>
    <n v="0"/>
    <n v="405.44200000000001"/>
    <n v="0.74332742986422018"/>
  </r>
  <r>
    <s v="Pandora0516_Anneler_Günü_LAL_Medyanet_MC"/>
    <x v="0"/>
    <x v="4"/>
    <s v="Q2"/>
    <d v="2016-05-04T00:00:00"/>
    <d v="2016-05-08T00:00:00"/>
    <n v="0"/>
    <x v="0"/>
    <x v="30"/>
    <s v="Pandora0516_Anneler_Günü_LAL_MC"/>
    <s v="Completed"/>
    <s v="Medyanet"/>
    <s v="RON"/>
    <s v="Xaxis Lookalike"/>
    <s v="cpm"/>
    <s v="Selected Sites"/>
    <s v="Ad Bundles"/>
    <n v="0.1"/>
    <n v="1.5"/>
    <n v="1500000"/>
    <n v="1041240"/>
    <n v="458760"/>
    <n v="1041240"/>
    <m/>
    <n v="0"/>
    <e v="#DIV/0!"/>
    <n v="150"/>
    <n v="104.12400000000001"/>
    <n v="-45.875999999999991"/>
    <n v="2250"/>
    <n v="1561.86"/>
    <n v="-688.1400000000001"/>
    <n v="0"/>
    <n v="1457.7359999999999"/>
    <n v="0.93333333333333335"/>
  </r>
  <r>
    <s v="Pandora0516_Anneler_Günü_LAL_Digitalm_MC"/>
    <x v="0"/>
    <x v="4"/>
    <s v="Q2"/>
    <d v="2016-05-04T00:00:00"/>
    <d v="2016-05-08T00:00:00"/>
    <n v="0"/>
    <x v="0"/>
    <x v="30"/>
    <s v="Pandora0516_Anneler_Günü_LAL_MC"/>
    <s v="Completed"/>
    <s v="Digitalm"/>
    <s v="RON"/>
    <s v="Xaxis Lookalike"/>
    <s v="cpm"/>
    <s v="Selected Sites"/>
    <s v="Ad Bundles"/>
    <n v="0.2"/>
    <n v="1.5"/>
    <n v="1500000"/>
    <n v="1580259"/>
    <n v="0"/>
    <n v="1500000"/>
    <n v="253"/>
    <n v="1.601003379825712E-4"/>
    <n v="3.7418972332015814"/>
    <n v="300"/>
    <n v="300"/>
    <n v="0"/>
    <n v="2250"/>
    <n v="946.7"/>
    <n v="-1303.3"/>
    <n v="0"/>
    <n v="646.70000000000005"/>
    <n v="0.68310974965670224"/>
  </r>
  <r>
    <s v="Bimeks0516_Anneler_Günü_SYNC_Clipkit_MEC"/>
    <x v="0"/>
    <x v="4"/>
    <s v="Q2"/>
    <d v="2016-05-04T00:00:00"/>
    <d v="2016-05-08T00:00:00"/>
    <n v="0"/>
    <x v="1"/>
    <x v="10"/>
    <s v="Bimeks0516_Anneler_Günü_SYNC_MEC"/>
    <s v="Completed"/>
    <s v="Clipkit"/>
    <s v="RON"/>
    <s v="Xaxis SYNC"/>
    <s v="cpv"/>
    <s v="Pre/Mid/Post Rolls RON"/>
    <s v="Online Video"/>
    <n v="3.6999999999999998E-2"/>
    <n v="0.06"/>
    <n v="110000"/>
    <n v="110437"/>
    <n v="0"/>
    <n v="110000"/>
    <n v="4134"/>
    <n v="3.7433106658094663E-2"/>
    <n v="1.5965166908563135"/>
    <n v="4070"/>
    <n v="4070"/>
    <n v="0"/>
    <n v="6600"/>
    <n v="6600"/>
    <n v="0"/>
    <n v="0"/>
    <n v="2530"/>
    <n v="0.38333333333333336"/>
  </r>
  <r>
    <s v="Bimeks0516_Anneler_Günü_SYNC_Midyo_MEC"/>
    <x v="0"/>
    <x v="4"/>
    <s v="Q2"/>
    <d v="2016-05-04T00:00:00"/>
    <d v="2016-05-08T00:00:00"/>
    <n v="0"/>
    <x v="1"/>
    <x v="10"/>
    <s v="Bimeks0516_Anneler_Günü_SYNC_MEC"/>
    <s v="Completed"/>
    <s v="Midyo"/>
    <s v="RON"/>
    <s v="Xaxis SYNC"/>
    <s v="cpv"/>
    <s v="Pre/Mid/Post Rolls RON"/>
    <s v="Online Video"/>
    <n v="5.0000000000000001E-3"/>
    <n v="0.06"/>
    <n v="75000"/>
    <n v="76093"/>
    <n v="0"/>
    <n v="75000"/>
    <n v="471"/>
    <n v="6.1897940677854727E-3"/>
    <n v="0.84925690021231426"/>
    <n v="375"/>
    <n v="375"/>
    <n v="0"/>
    <n v="4500"/>
    <n v="400"/>
    <n v="-4100"/>
    <n v="0"/>
    <n v="25"/>
    <n v="6.25E-2"/>
  </r>
  <r>
    <s v="KKB0516_TVC_Preroll_Midyo_MC"/>
    <x v="0"/>
    <x v="4"/>
    <s v="Q2"/>
    <d v="2016-05-04T00:00:00"/>
    <d v="2016-05-09T00:00:00"/>
    <n v="0"/>
    <x v="0"/>
    <x v="36"/>
    <s v="KKB0516_TVC_Preroll_MC"/>
    <s v="Completed"/>
    <s v="Midyo"/>
    <s v="RON"/>
    <s v="Xaxis Tv"/>
    <s v="cpv"/>
    <s v="Pre/Mid/Post Rolls RON"/>
    <s v="Online Video"/>
    <n v="5.0000000000000001E-3"/>
    <n v="0.05"/>
    <n v="40000"/>
    <n v="40052"/>
    <n v="0"/>
    <n v="40000"/>
    <n v="634"/>
    <n v="1.582942175172276E-2"/>
    <n v="2.6025236593059935"/>
    <n v="200"/>
    <n v="200"/>
    <n v="0"/>
    <n v="2000"/>
    <n v="1650"/>
    <n v="-350"/>
    <n v="0"/>
    <n v="1450"/>
    <n v="0.87878787878787878"/>
  </r>
  <r>
    <s v="KKB0516_TVC_Preroll_Digitalm_MC"/>
    <x v="0"/>
    <x v="4"/>
    <s v="Q2"/>
    <d v="2016-05-04T00:00:00"/>
    <d v="2016-05-09T00:00:00"/>
    <n v="0"/>
    <x v="0"/>
    <x v="36"/>
    <s v="KKB0516_TVC_Preroll_MC"/>
    <s v="Completed"/>
    <s v="Digitalm"/>
    <s v="RON"/>
    <s v="Xaxis Tv"/>
    <s v="cpv"/>
    <s v="Pre/Mid/Post Rolls RON"/>
    <s v="Online Video"/>
    <n v="6.0000000000000001E-3"/>
    <n v="0.05"/>
    <n v="37000"/>
    <n v="37147"/>
    <n v="0"/>
    <n v="37000"/>
    <n v="1275"/>
    <n v="3.4323094731741458E-2"/>
    <n v="1.4509803921568627"/>
    <n v="222"/>
    <n v="222"/>
    <n v="0"/>
    <n v="1850"/>
    <n v="1850"/>
    <n v="0"/>
    <n v="0"/>
    <n v="1628"/>
    <n v="0.88"/>
  </r>
  <r>
    <s v="Gratis0516_Anneler_Günü_SYNC_Clipkit_MS"/>
    <x v="0"/>
    <x v="4"/>
    <s v="Q2"/>
    <d v="2016-05-05T00:00:00"/>
    <d v="2016-05-06T00:00:00"/>
    <n v="0"/>
    <x v="2"/>
    <x v="42"/>
    <s v="Gratis0516_Anneler_Günü_SYNC_MS"/>
    <s v="Completed"/>
    <s v="Clipkit"/>
    <s v="RON"/>
    <s v="Xaxis SYNC"/>
    <s v="cpv"/>
    <s v="Pre/Mid/Post Rolls RON"/>
    <s v="Online Video"/>
    <n v="3.6999999999999998E-2"/>
    <n v="6.5000000000000002E-2"/>
    <n v="230000"/>
    <n v="121439"/>
    <n v="108561"/>
    <n v="121439"/>
    <n v="5283"/>
    <n v="4.3503322655818973E-2"/>
    <n v="1.7400719288283171"/>
    <n v="8510"/>
    <n v="4493.2429999999995"/>
    <n v="-4016.7570000000005"/>
    <n v="14950"/>
    <n v="9192.7999999999993"/>
    <n v="-5757.2000000000007"/>
    <n v="0"/>
    <n v="4699.5569999999998"/>
    <n v="0.51122149943433992"/>
  </r>
  <r>
    <s v="Gratis0516_Anneler_Günü_SYNC_Bond_MS"/>
    <x v="0"/>
    <x v="4"/>
    <s v="Q2"/>
    <d v="2016-05-05T00:00:00"/>
    <d v="2016-05-06T00:00:00"/>
    <n v="0"/>
    <x v="2"/>
    <x v="42"/>
    <s v="Gratis0516_Anneler_Günü_SYNC_MS"/>
    <s v="Completed"/>
    <s v="Bond Digital"/>
    <s v="RON"/>
    <s v="Xaxis SYNC"/>
    <s v="cpv"/>
    <s v="Pre/Mid/Post Rolls RON"/>
    <s v="Online Video"/>
    <n v="1.4999999999999999E-2"/>
    <n v="6.5000000000000002E-2"/>
    <n v="38000"/>
    <n v="30080"/>
    <n v="7920"/>
    <n v="30080"/>
    <m/>
    <n v="0"/>
    <e v="#DIV/0!"/>
    <n v="570"/>
    <n v="451.2"/>
    <n v="-118.80000000000001"/>
    <n v="2470"/>
    <n v="1955.2"/>
    <n v="-514.79999999999995"/>
    <n v="0"/>
    <n v="1504"/>
    <n v="0.76923076923076916"/>
  </r>
  <r>
    <s v="Gratis0516_Anneler_Günü_interest_Medyanet_MS"/>
    <x v="0"/>
    <x v="4"/>
    <s v="Q2"/>
    <d v="2016-05-05T00:00:00"/>
    <d v="2016-05-06T00:00:00"/>
    <n v="0"/>
    <x v="2"/>
    <x v="42"/>
    <s v="Gratis0516_Anneler_Günü_interest_MS"/>
    <s v="Completed"/>
    <s v="Medyanet"/>
    <s v="RON"/>
    <s v="Xaxis Display Plus"/>
    <s v="cpm"/>
    <s v="Selected Sites"/>
    <s v="Ad Bundles"/>
    <n v="0.1"/>
    <n v="1"/>
    <n v="1000000"/>
    <n v="1020541"/>
    <n v="0"/>
    <n v="1000000"/>
    <m/>
    <n v="0"/>
    <e v="#DIV/0!"/>
    <n v="100"/>
    <n v="100"/>
    <n v="0"/>
    <n v="1000"/>
    <n v="1120.76"/>
    <n v="120.75999999999999"/>
    <n v="0"/>
    <n v="1020.76"/>
    <n v="0.91077483136443127"/>
  </r>
  <r>
    <s v="Gratis0516_Anneler_Günü_interest_Digitalm_MS"/>
    <x v="0"/>
    <x v="4"/>
    <s v="Q2"/>
    <d v="2016-05-05T00:00:00"/>
    <d v="2016-05-06T00:00:00"/>
    <n v="0"/>
    <x v="2"/>
    <x v="42"/>
    <s v="Gratis0516_Anneler_Günü_interest_MS"/>
    <s v="Completed"/>
    <s v="Digitalm"/>
    <s v="RON"/>
    <s v="Xaxis Display Plus"/>
    <s v="cpm"/>
    <s v="Selected Sites"/>
    <s v="Ad Bundles"/>
    <n v="0.2"/>
    <n v="1"/>
    <n v="1000000"/>
    <n v="1009448"/>
    <n v="0"/>
    <n v="1000000"/>
    <n v="710"/>
    <n v="7.0335470474952643E-4"/>
    <n v="1.4217577464788733"/>
    <n v="200"/>
    <n v="200"/>
    <n v="0"/>
    <n v="1000"/>
    <n v="1009.448"/>
    <n v="9.4479999999999791"/>
    <n v="0"/>
    <n v="809.44799999999998"/>
    <n v="0.80187191415506298"/>
  </r>
  <r>
    <s v="Gratis0516_Anneler_Günü_interest_Bond_MS"/>
    <x v="0"/>
    <x v="4"/>
    <s v="Q2"/>
    <d v="2016-05-05T00:00:00"/>
    <d v="2016-05-06T00:00:00"/>
    <n v="0"/>
    <x v="2"/>
    <x v="42"/>
    <s v="Gratis0516_Anneler_Günü_interest_MS"/>
    <s v="Completed"/>
    <s v="Bond Digital"/>
    <s v="RON"/>
    <s v="Xaxis Display Plus"/>
    <s v="cpm"/>
    <s v="Selected Sites"/>
    <s v="Ad Bundles"/>
    <n v="0.5"/>
    <n v="1"/>
    <n v="1000000"/>
    <n v="166788"/>
    <n v="833212"/>
    <n v="166788"/>
    <m/>
    <n v="0"/>
    <e v="#DIV/0!"/>
    <n v="500"/>
    <n v="83.394000000000005"/>
    <n v="-416.60599999999999"/>
    <n v="1000"/>
    <n v="166.78800000000001"/>
    <n v="-833.21199999999999"/>
    <n v="0"/>
    <n v="83.394000000000005"/>
    <n v="0.5"/>
  </r>
  <r>
    <s v="Gratis0516_Anneler_Günü_interest_Clickvol_MS"/>
    <x v="0"/>
    <x v="4"/>
    <s v="Q2"/>
    <d v="2016-05-05T00:00:00"/>
    <d v="2016-05-06T00:00:00"/>
    <n v="0"/>
    <x v="2"/>
    <x v="42"/>
    <s v="Gratis0516_Anneler_Günü_interest_MS"/>
    <s v="Completed"/>
    <s v="Clickvol"/>
    <s v="RON"/>
    <s v="Xaxis Display Plus"/>
    <s v="cpm"/>
    <s v="Selected Sites"/>
    <s v="Ad Bundles"/>
    <n v="0.15"/>
    <n v="1"/>
    <n v="200000"/>
    <n v="145"/>
    <n v="199855"/>
    <n v="145"/>
    <m/>
    <n v="0"/>
    <e v="#DIV/0!"/>
    <n v="30"/>
    <n v="2.1749999999999999E-2"/>
    <n v="-29.978249999999999"/>
    <n v="200"/>
    <n v="0"/>
    <n v="-200"/>
    <n v="0"/>
    <n v="-2.1749999999999999E-2"/>
    <e v="#DIV/0!"/>
  </r>
  <r>
    <s v="Vodafone0516_Kibele_interest_Digitalm_MS"/>
    <x v="0"/>
    <x v="4"/>
    <s v="Q2"/>
    <d v="2016-05-01T00:00:00"/>
    <d v="2016-05-20T00:00:00"/>
    <n v="0"/>
    <x v="2"/>
    <x v="14"/>
    <s v="Vodafone0516_Kibele_interest_MS"/>
    <s v="Completed"/>
    <s v="Digitalm"/>
    <s v="RON"/>
    <s v="Xaxis Display Plus"/>
    <s v="cpm"/>
    <s v="Selected Sites"/>
    <s v="Ad Bundles"/>
    <n v="0.2"/>
    <n v="0.8"/>
    <n v="5000000"/>
    <n v="4963807"/>
    <n v="36193"/>
    <n v="4963807"/>
    <n v="593"/>
    <n v="1.1946475759432226E-4"/>
    <n v="6.0464586846543007"/>
    <n v="1000"/>
    <n v="992.76139999999998"/>
    <n v="-7.2386000000000195"/>
    <n v="4000"/>
    <n v="3585.55"/>
    <n v="-414.44999999999982"/>
    <n v="0"/>
    <n v="2592.7886000000003"/>
    <n v="0.72312158525191395"/>
  </r>
  <r>
    <s v="Vodafone0516_Kibele_interest_Appnexus_MS"/>
    <x v="0"/>
    <x v="4"/>
    <s v="Q2"/>
    <d v="2016-05-01T00:00:00"/>
    <d v="2016-05-20T00:00:00"/>
    <n v="0"/>
    <x v="2"/>
    <x v="14"/>
    <s v="Vodafone0516_Kibele_interest_MS"/>
    <s v="Completed"/>
    <s v="Appnexus"/>
    <s v="RON"/>
    <s v="Xaxis Display Plus"/>
    <s v="cpm"/>
    <s v="Selected Sites"/>
    <s v="Ad Bundles"/>
    <m/>
    <n v="0.8"/>
    <n v="3000000"/>
    <n v="2981811"/>
    <n v="18189"/>
    <n v="2981811"/>
    <m/>
    <n v="0"/>
    <e v="#DIV/0!"/>
    <n v="0"/>
    <n v="0"/>
    <n v="0"/>
    <n v="2400"/>
    <n v="2385.4488000000001"/>
    <n v="-14.551199999999881"/>
    <n v="0"/>
    <n v="2385.4488000000001"/>
    <n v="1"/>
  </r>
  <r>
    <s v="Vodafone0516_Kibele_interstitial_Medyanet_MS"/>
    <x v="0"/>
    <x v="4"/>
    <s v="Q2"/>
    <d v="2016-05-01T00:00:00"/>
    <d v="2016-05-20T00:00:00"/>
    <n v="0"/>
    <x v="2"/>
    <x v="14"/>
    <s v="Vodafone0516_Kibele_interstitail_MS"/>
    <s v="Completed"/>
    <s v="Medyanet"/>
    <s v="RON"/>
    <s v="Xaxis Rich Media"/>
    <s v="cpm"/>
    <s v="Interstitial"/>
    <s v="Interstitial"/>
    <n v="0.5"/>
    <n v="0.8"/>
    <n v="1000000"/>
    <n v="1000288"/>
    <n v="0"/>
    <n v="1000000"/>
    <m/>
    <n v="0"/>
    <e v="#DIV/0!"/>
    <n v="500"/>
    <n v="500"/>
    <n v="0"/>
    <n v="800"/>
    <n v="800"/>
    <n v="0"/>
    <n v="0"/>
    <n v="300"/>
    <n v="0.375"/>
  </r>
  <r>
    <s v="Akbank0516_Multinational_interest_Appnexus_MC"/>
    <x v="0"/>
    <x v="4"/>
    <s v="Q2"/>
    <d v="2016-05-01T00:00:00"/>
    <d v="2016-05-31T00:00:00"/>
    <n v="0"/>
    <x v="0"/>
    <x v="9"/>
    <s v="Akbank0516_Multinational_interest_MC"/>
    <s v="Completed"/>
    <s v="Appnexus"/>
    <s v="RON"/>
    <s v="Xaxis Display Plus"/>
    <s v="cpm"/>
    <s v="Selected Sites"/>
    <s v="Ad Bundles"/>
    <m/>
    <n v="100"/>
    <n v="105000"/>
    <n v="106119"/>
    <n v="0"/>
    <n v="105000"/>
    <m/>
    <n v="0"/>
    <e v="#DIV/0!"/>
    <n v="0"/>
    <n v="0"/>
    <n v="0"/>
    <n v="10500"/>
    <n v="10480"/>
    <n v="-20"/>
    <n v="0"/>
    <n v="10480"/>
    <n v="1"/>
  </r>
  <r>
    <s v="Akbank0516_Multinational_interest_GoogleAdx_MC"/>
    <x v="0"/>
    <x v="4"/>
    <s v="Q2"/>
    <d v="2016-05-01T00:00:00"/>
    <d v="2016-05-31T00:00:00"/>
    <n v="0"/>
    <x v="0"/>
    <x v="9"/>
    <s v="Akbank0516_Multinational_interest_MC"/>
    <s v="Completed"/>
    <s v="Google"/>
    <s v="RON"/>
    <s v="Xaxis Display Plus"/>
    <s v="cpm"/>
    <s v="Selected Sites"/>
    <s v="Ad Bundles"/>
    <m/>
    <n v="100"/>
    <n v="0"/>
    <m/>
    <n v="0"/>
    <n v="0"/>
    <m/>
    <e v="#DIV/0!"/>
    <e v="#DIV/0!"/>
    <n v="0"/>
    <n v="0"/>
    <n v="0"/>
    <n v="0"/>
    <n v="0"/>
    <n v="0"/>
    <n v="0"/>
    <n v="0"/>
    <e v="#DIV/0!"/>
  </r>
  <r>
    <s v="Renault0516_LCV_interest_Adhood_MEC"/>
    <x v="0"/>
    <x v="4"/>
    <s v="Q2"/>
    <d v="2016-05-05T00:00:00"/>
    <d v="2016-05-31T00:00:00"/>
    <n v="0"/>
    <x v="1"/>
    <x v="41"/>
    <s v="Renault0516_LCV_interest_MEC"/>
    <s v="Completed"/>
    <s v="Adhood"/>
    <s v="RON"/>
    <s v="Xaxis Display Plus"/>
    <s v="cpm"/>
    <s v="Selected Sites"/>
    <s v="Ad Bundles"/>
    <n v="0.15"/>
    <n v="1.8"/>
    <n v="1000000"/>
    <n v="1043289"/>
    <n v="0"/>
    <n v="1000000"/>
    <m/>
    <n v="0"/>
    <e v="#DIV/0!"/>
    <n v="150"/>
    <n v="150"/>
    <n v="0"/>
    <n v="1800"/>
    <n v="401.26"/>
    <n v="-1398.74"/>
    <n v="0"/>
    <n v="251.26"/>
    <n v="0.626177540746648"/>
  </r>
  <r>
    <s v="Renault0516_LCV_interest_Appnexus_MEC"/>
    <x v="0"/>
    <x v="4"/>
    <s v="Q2"/>
    <d v="2016-05-05T00:00:00"/>
    <d v="2016-05-31T00:00:00"/>
    <n v="0"/>
    <x v="1"/>
    <x v="41"/>
    <s v="Renault0516_LCV_interest_MEC"/>
    <s v="Completed"/>
    <s v="Appnexus"/>
    <s v="RON"/>
    <s v="Xaxis Display Plus"/>
    <s v="cpm"/>
    <s v="Selected Sites"/>
    <s v="Ad Bundles"/>
    <m/>
    <n v="1.8"/>
    <n v="1000000"/>
    <n v="441924"/>
    <n v="558076"/>
    <n v="441924"/>
    <m/>
    <n v="0"/>
    <e v="#DIV/0!"/>
    <n v="0"/>
    <n v="0"/>
    <n v="0"/>
    <n v="1800"/>
    <n v="795.46320000000003"/>
    <n v="-1004.5368"/>
    <n v="0"/>
    <n v="795.46320000000003"/>
    <n v="1"/>
  </r>
  <r>
    <s v="Renault0516_LCV_interest_GoogleAdx_MEC"/>
    <x v="0"/>
    <x v="4"/>
    <s v="Q2"/>
    <d v="2016-05-05T00:00:00"/>
    <d v="2016-05-31T00:00:00"/>
    <n v="0"/>
    <x v="1"/>
    <x v="41"/>
    <s v="Renault0516_LCV_interest_MEC"/>
    <s v="Completed"/>
    <s v="Google"/>
    <s v="RON"/>
    <s v="Xaxis Display Plus"/>
    <s v="cpm"/>
    <s v="Selected Sites"/>
    <s v="Ad Bundles"/>
    <m/>
    <n v="1.8"/>
    <n v="0"/>
    <n v="0"/>
    <n v="0"/>
    <n v="0"/>
    <m/>
    <e v="#DIV/0!"/>
    <e v="#DIV/0!"/>
    <n v="0"/>
    <n v="0"/>
    <n v="0"/>
    <n v="0"/>
    <n v="0"/>
    <n v="0"/>
    <n v="0"/>
    <n v="0"/>
    <e v="#DIV/0!"/>
  </r>
  <r>
    <s v="Renault0516_LCV_interest_MEdyanet_MEC"/>
    <x v="0"/>
    <x v="4"/>
    <s v="Q2"/>
    <d v="2016-05-05T00:00:00"/>
    <d v="2016-05-31T00:00:00"/>
    <n v="0"/>
    <x v="1"/>
    <x v="41"/>
    <s v="Renault0516_LCV_interest_MEC"/>
    <s v="Completed"/>
    <s v="Medyanet"/>
    <s v="RON"/>
    <s v="Xaxis Display Plus"/>
    <s v="cpm"/>
    <s v="Selected Sites"/>
    <s v="Ad Bundles"/>
    <n v="0.1"/>
    <n v="1.8"/>
    <n v="1500000"/>
    <n v="1505696"/>
    <n v="0"/>
    <n v="1500000"/>
    <n v="993"/>
    <n v="6.594956750897924E-4"/>
    <n v="2.7293583081570998"/>
    <n v="150"/>
    <n v="150"/>
    <n v="0"/>
    <n v="2700"/>
    <n v="2710.2528000000002"/>
    <n v="10.252800000000207"/>
    <n v="0"/>
    <n v="2560.2528000000002"/>
    <n v="0.94465460934123935"/>
  </r>
  <r>
    <s v="Renault0516_LCV_interest_Digitalm_MEC"/>
    <x v="0"/>
    <x v="4"/>
    <s v="Q2"/>
    <d v="2016-05-05T00:00:00"/>
    <d v="2016-05-31T00:00:00"/>
    <n v="0"/>
    <x v="1"/>
    <x v="41"/>
    <s v="Renault0516_LCV_interest_MEC"/>
    <s v="Completed"/>
    <s v="Digitalm"/>
    <s v="RON"/>
    <s v="Xaxis Display Plus"/>
    <s v="cpm"/>
    <s v="Selected Sites"/>
    <s v="Ad Bundles"/>
    <n v="0.2"/>
    <n v="1.8"/>
    <n v="1500000"/>
    <n v="1499612"/>
    <n v="388"/>
    <n v="1499612"/>
    <n v="789"/>
    <n v="5.261360938696143E-4"/>
    <n v="3.4211680608365023"/>
    <n v="300"/>
    <n v="299.92240000000004"/>
    <n v="-7.7599999999961256E-2"/>
    <n v="2700"/>
    <n v="2699.3016000000002"/>
    <n v="-0.69839999999976499"/>
    <n v="0"/>
    <n v="2399.3792000000003"/>
    <n v="0.88888888888888895"/>
  </r>
  <r>
    <s v="Renault0516_LCV_interest_Bond_MEC"/>
    <x v="0"/>
    <x v="4"/>
    <s v="Q2"/>
    <d v="2016-05-05T00:00:00"/>
    <d v="2016-05-31T00:00:00"/>
    <n v="0"/>
    <x v="1"/>
    <x v="41"/>
    <s v="Renault0516_LCV_interest_MEC"/>
    <s v="Completed"/>
    <s v="Bond Digital"/>
    <s v="RON"/>
    <s v="Xaxis Display Plus"/>
    <s v="cpm"/>
    <s v="Selected Sites"/>
    <s v="Ad Bundles"/>
    <n v="0.5"/>
    <n v="1.8"/>
    <n v="1000000"/>
    <n v="1017623"/>
    <n v="0"/>
    <n v="1000000"/>
    <m/>
    <n v="0"/>
    <e v="#DIV/0!"/>
    <n v="500"/>
    <n v="500"/>
    <n v="0"/>
    <n v="1800"/>
    <n v="1831.7214000000001"/>
    <n v="31.721400000000131"/>
    <n v="0"/>
    <n v="1331.7214000000001"/>
    <n v="0.7270327245180408"/>
  </r>
  <r>
    <s v="Vodafone0516_Borajet_interest_Medyanet_MS"/>
    <x v="0"/>
    <x v="4"/>
    <s v="Q2"/>
    <d v="2016-05-05T00:00:00"/>
    <d v="2016-05-25T00:00:00"/>
    <n v="0"/>
    <x v="2"/>
    <x v="14"/>
    <s v="Vodafone0516_Borajet_interest_MS"/>
    <s v="Completed"/>
    <s v="Medyanet"/>
    <s v="RON"/>
    <s v="Xaxis Display Plus"/>
    <s v="cpm"/>
    <s v="Selected Sites"/>
    <s v="Ad Bundles"/>
    <n v="0.1"/>
    <n v="1"/>
    <n v="2000000"/>
    <n v="1058746"/>
    <n v="941254"/>
    <n v="1058746"/>
    <m/>
    <n v="0"/>
    <e v="#DIV/0!"/>
    <n v="200"/>
    <n v="105.87460000000002"/>
    <n v="-94.125399999999985"/>
    <n v="2000"/>
    <n v="1058.7460000000001"/>
    <n v="-941.25399999999991"/>
    <n v="0"/>
    <n v="952.87140000000011"/>
    <n v="0.9"/>
  </r>
  <r>
    <s v="Vodafone0516_Borajet_interest_Digitalm_MS"/>
    <x v="0"/>
    <x v="4"/>
    <s v="Q2"/>
    <d v="2016-05-05T00:00:00"/>
    <d v="2016-05-25T00:00:00"/>
    <n v="0"/>
    <x v="2"/>
    <x v="14"/>
    <s v="Vodafone0516_Borajet_interest_MS"/>
    <s v="Completed"/>
    <s v="Digitalm"/>
    <s v="RON"/>
    <s v="Xaxis Display Plus"/>
    <s v="cpm"/>
    <s v="Selected Sites"/>
    <s v="Ad Bundles"/>
    <n v="0.2"/>
    <n v="1"/>
    <n v="4000000"/>
    <n v="3950826"/>
    <n v="49174"/>
    <n v="3950826"/>
    <n v="500"/>
    <n v="1.26555813898157E-4"/>
    <n v="2.5705"/>
    <n v="800"/>
    <n v="790.16520000000003"/>
    <n v="-9.8347999999999729"/>
    <n v="4000"/>
    <n v="1285.25"/>
    <n v="-2714.75"/>
    <n v="0"/>
    <n v="495.08479999999997"/>
    <n v="0.38520505738183231"/>
  </r>
  <r>
    <s v="Vodafone0516_Borajet_interstitial_Medyanet_MS"/>
    <x v="0"/>
    <x v="4"/>
    <s v="Q2"/>
    <d v="2016-05-05T00:00:00"/>
    <d v="2016-05-25T00:00:00"/>
    <n v="0"/>
    <x v="2"/>
    <x v="14"/>
    <s v="Vodafone0516_Borajet_interstitial_MS"/>
    <s v="Completed"/>
    <s v="Medyanet"/>
    <s v="RON"/>
    <s v="Xaxis Rich Media"/>
    <s v="cpm"/>
    <s v="Interstitial"/>
    <s v="Interstitial"/>
    <n v="0.5"/>
    <n v="1"/>
    <n v="1000000"/>
    <n v="1000229"/>
    <n v="0"/>
    <n v="1000000"/>
    <m/>
    <n v="0"/>
    <e v="#DIV/0!"/>
    <n v="500"/>
    <n v="500"/>
    <n v="0"/>
    <n v="1000"/>
    <n v="1000"/>
    <n v="0"/>
    <n v="0"/>
    <n v="500"/>
    <n v="0.5"/>
  </r>
  <r>
    <s v="Nike0516_Woman_Race_Seeding_Clipkit_MS"/>
    <x v="0"/>
    <x v="4"/>
    <s v="Q2"/>
    <d v="2016-05-15T00:00:00"/>
    <d v="2016-05-21T00:00:00"/>
    <n v="0"/>
    <x v="2"/>
    <x v="28"/>
    <s v="Nike0516_Woman_Race_Seeding_MS"/>
    <s v="Completed"/>
    <s v="Clipkit"/>
    <s v="RON"/>
    <s v="Xaxis Seeding"/>
    <s v="cpc"/>
    <s v="Selected Sites"/>
    <s v="Ad Bundles"/>
    <n v="0.4"/>
    <n v="0.6"/>
    <n v="6250"/>
    <n v="7001"/>
    <n v="0"/>
    <n v="6250"/>
    <m/>
    <n v="0"/>
    <e v="#DIV/0!"/>
    <n v="2.5"/>
    <n v="2500"/>
    <n v="2497.5"/>
    <n v="3.75"/>
    <n v="3313"/>
    <n v="3309.25"/>
    <n v="0"/>
    <n v="813"/>
    <n v="0.24539692121943857"/>
  </r>
  <r>
    <s v="Vodafone0516_Cepte_wifi_preroll_Acunn_MS"/>
    <x v="0"/>
    <x v="4"/>
    <s v="Q2"/>
    <d v="2016-05-06T00:00:00"/>
    <d v="2016-05-21T00:00:00"/>
    <n v="0"/>
    <x v="2"/>
    <x v="14"/>
    <s v="Vodafone0516_Cepte_wifi_preroll_MS"/>
    <s v="Completed"/>
    <s v="Acunn"/>
    <s v="RON"/>
    <s v="Xaxis Tv"/>
    <s v="cpv"/>
    <s v="Pre/Mid/Post Rolls RON"/>
    <s v="Online Video"/>
    <n v="0.01"/>
    <n v="0.03"/>
    <n v="75000"/>
    <n v="40407"/>
    <n v="34593"/>
    <n v="40407"/>
    <n v="1712"/>
    <n v="4.236889647833296E-2"/>
    <n v="0.89933411214953274"/>
    <n v="750"/>
    <n v="404.07"/>
    <n v="-345.93"/>
    <n v="2250"/>
    <n v="1539.66"/>
    <n v="-710.33999999999992"/>
    <n v="0"/>
    <n v="1135.5900000000001"/>
    <n v="0.73755894158450575"/>
  </r>
  <r>
    <s v="Vodafone0516_Cepte_wifi_preroll_Digitalm_MS"/>
    <x v="0"/>
    <x v="4"/>
    <s v="Q2"/>
    <d v="2016-05-06T00:00:00"/>
    <d v="2016-05-21T00:00:00"/>
    <n v="0"/>
    <x v="2"/>
    <x v="14"/>
    <s v="Vodafone0516_Cepte_wifi_preroll_MS"/>
    <s v="Completed"/>
    <s v="Digitalm"/>
    <s v="RON"/>
    <s v="Xaxis Tv"/>
    <s v="cpv"/>
    <s v="Pre/Mid/Post Rolls RON"/>
    <s v="Online Video"/>
    <n v="6.0000000000000001E-3"/>
    <n v="0.03"/>
    <n v="75000"/>
    <n v="75055"/>
    <n v="0"/>
    <n v="75000"/>
    <n v="2540"/>
    <n v="3.3841849310505628E-2"/>
    <n v="0.88647637795275591"/>
    <n v="450"/>
    <n v="450"/>
    <n v="0"/>
    <n v="2250"/>
    <n v="2251.65"/>
    <n v="1.6500000000000909"/>
    <n v="0"/>
    <n v="1801.65"/>
    <n v="0.80014655918992739"/>
  </r>
  <r>
    <s v="Vodafone0516_Cepte_wifi_preroll_Bond_MS"/>
    <x v="0"/>
    <x v="4"/>
    <s v="Q2"/>
    <d v="2016-05-06T00:00:00"/>
    <d v="2016-05-21T00:00:00"/>
    <n v="0"/>
    <x v="2"/>
    <x v="14"/>
    <s v="Vodafone0516_Cepte_wifi_preroll_MS"/>
    <s v="Completed"/>
    <s v="Bond Digital"/>
    <s v="RON"/>
    <s v="Xaxis Tv"/>
    <s v="cpv"/>
    <s v="Pre/Mid/Post Rolls RON"/>
    <s v="Online Video"/>
    <n v="1.4999999999999999E-2"/>
    <n v="0.03"/>
    <n v="75000"/>
    <n v="73623"/>
    <n v="1377"/>
    <n v="73623"/>
    <m/>
    <n v="0"/>
    <e v="#DIV/0!"/>
    <n v="1125"/>
    <n v="1104.345"/>
    <n v="-20.654999999999973"/>
    <n v="2250"/>
    <n v="2208.69"/>
    <n v="-41.309999999999945"/>
    <n v="0"/>
    <n v="1104.345"/>
    <n v="0.5"/>
  </r>
  <r>
    <s v="Dacia0516_Rich_Media_Preroll_Crep_MEC"/>
    <x v="0"/>
    <x v="4"/>
    <s v="Q2"/>
    <d v="2016-05-06T00:00:00"/>
    <d v="2016-05-31T00:00:00"/>
    <n v="0"/>
    <x v="1"/>
    <x v="41"/>
    <s v="Dacia0516_Rich_Media_Preroll_MEC"/>
    <s v="Completed"/>
    <s v="Crep Digital"/>
    <s v="RON"/>
    <s v="Xaxis Tv"/>
    <s v="cpv"/>
    <s v="Pre/Mid/Post Rolls RON"/>
    <s v="Online Video"/>
    <n v="2.1999999999999999E-2"/>
    <n v="0.04"/>
    <n v="225000"/>
    <n v="229675"/>
    <n v="0"/>
    <n v="225000"/>
    <n v="473"/>
    <n v="2.0594318058125612E-3"/>
    <n v="20.390528541226214"/>
    <n v="4950"/>
    <n v="5625"/>
    <n v="675"/>
    <n v="9000"/>
    <n v="9644.7199999999993"/>
    <n v="644.71999999999935"/>
    <n v="0"/>
    <n v="4019.7199999999993"/>
    <n v="0.41677933625859531"/>
  </r>
  <r>
    <s v="Dacia0516_Rich_Media_Preroll_Midyo_MEC"/>
    <x v="0"/>
    <x v="4"/>
    <s v="Q2"/>
    <d v="2016-05-06T00:00:00"/>
    <d v="2016-05-31T00:00:00"/>
    <n v="0"/>
    <x v="1"/>
    <x v="41"/>
    <s v="Dacia0516_Rich_Media_Preroll_MEC"/>
    <s v="Completed"/>
    <s v="Midyo"/>
    <s v="RON"/>
    <s v="Xaxis Tv"/>
    <s v="cpv"/>
    <s v="Pre/Mid/Post Rolls RON"/>
    <s v="Online Video"/>
    <n v="5.0000000000000001E-3"/>
    <n v="0.04"/>
    <n v="91000"/>
    <n v="92006"/>
    <n v="0"/>
    <n v="91000"/>
    <n v="12133"/>
    <n v="0.13187183444557965"/>
    <n v="0.3033248166158411"/>
    <n v="455"/>
    <n v="455"/>
    <n v="0"/>
    <n v="3640"/>
    <n v="3680.2400000000002"/>
    <n v="40.240000000000236"/>
    <n v="0"/>
    <n v="3225.2400000000002"/>
    <n v="0.87636675868965064"/>
  </r>
  <r>
    <s v="Dacia0516_Rich_Media_Preroll_Bond_MEC"/>
    <x v="0"/>
    <x v="4"/>
    <s v="Q2"/>
    <d v="2016-05-06T00:00:00"/>
    <d v="2016-05-31T00:00:00"/>
    <n v="0"/>
    <x v="1"/>
    <x v="41"/>
    <s v="Dacia0516_Rich_Media_Preroll_MEC"/>
    <s v="Completed"/>
    <s v="Acunn"/>
    <s v="RON"/>
    <s v="Xaxis Tv"/>
    <s v="cpv"/>
    <s v="Pre/Mid/Post Rolls RON"/>
    <s v="Online Video"/>
    <n v="0.01"/>
    <n v="0.04"/>
    <n v="91000"/>
    <n v="77418"/>
    <n v="13582"/>
    <n v="77418"/>
    <n v="9358"/>
    <n v="0.12087628200160169"/>
    <n v="0.33091686257747382"/>
    <n v="910"/>
    <n v="774.18000000000006"/>
    <n v="-135.81999999999994"/>
    <n v="3640"/>
    <n v="3096.7200000000003"/>
    <n v="-543.27999999999975"/>
    <n v="0"/>
    <n v="2322.54"/>
    <n v="0.74999999999999989"/>
  </r>
  <r>
    <s v="Dacia0516_Rich_Media_Preroll_Acunn_MEC"/>
    <x v="0"/>
    <x v="4"/>
    <s v="Q2"/>
    <d v="2016-05-06T00:00:00"/>
    <d v="2016-05-31T00:00:00"/>
    <n v="0"/>
    <x v="1"/>
    <x v="41"/>
    <s v="Dacia0516_Rich_Media_Preroll_MEC"/>
    <s v="Completed"/>
    <s v="Bond Digital"/>
    <s v="RON"/>
    <s v="Xaxis Tv"/>
    <s v="cpv"/>
    <s v="Pre/Mid/Post Rolls RON"/>
    <s v="Online Video"/>
    <n v="1.4999999999999999E-2"/>
    <n v="0.04"/>
    <n v="91000"/>
    <n v="89458"/>
    <n v="1542"/>
    <n v="89458"/>
    <m/>
    <n v="0"/>
    <e v="#DIV/0!"/>
    <n v="1365"/>
    <n v="1341.87"/>
    <n v="-23.130000000000109"/>
    <n v="3640"/>
    <n v="3578.32"/>
    <n v="-61.679999999999836"/>
    <n v="0"/>
    <n v="2236.4500000000003"/>
    <n v="0.625"/>
  </r>
  <r>
    <s v="Dacia0516_Rich_Media_Preroll_Crep_proje_bedeli_MEC"/>
    <x v="0"/>
    <x v="4"/>
    <s v="Q2"/>
    <d v="2016-05-06T00:00:00"/>
    <d v="2016-05-31T00:00:00"/>
    <n v="0"/>
    <x v="1"/>
    <x v="41"/>
    <s v="Dacia0516_Rich_Media_Preroll_MEC"/>
    <s v="Completed"/>
    <s v="Crep Digital"/>
    <s v="RON"/>
    <s v="Xaxis Tv"/>
    <s v="cpv"/>
    <s v="Pre/Mid/Post Rolls RON"/>
    <s v="Online Video"/>
    <m/>
    <n v="0"/>
    <n v="0"/>
    <n v="0"/>
    <n v="0"/>
    <n v="0"/>
    <m/>
    <e v="#DIV/0!"/>
    <e v="#DIV/0!"/>
    <n v="0"/>
    <n v="0"/>
    <n v="0"/>
    <n v="0"/>
    <n v="0"/>
    <n v="0"/>
    <n v="0"/>
    <n v="0"/>
    <e v="#DIV/0!"/>
  </r>
  <r>
    <s v="PierreCardin0516_BabalarGünü_interstitial_Medyanet_MX"/>
    <x v="0"/>
    <x v="4"/>
    <s v="Q2"/>
    <d v="2016-05-09T00:00:00"/>
    <d v="2016-05-20T00:00:00"/>
    <n v="0"/>
    <x v="3"/>
    <x v="58"/>
    <s v="PierreCardin0516_BabalarGünü_interstitial_MX"/>
    <s v="Completed"/>
    <s v="Medyanet"/>
    <s v="RON"/>
    <s v="Xaxis Rich Media"/>
    <s v="cpm"/>
    <s v="Interstitial"/>
    <s v="Interstitial"/>
    <n v="0.5"/>
    <n v="4.5"/>
    <n v="400000"/>
    <n v="286529"/>
    <n v="113471"/>
    <n v="286529"/>
    <m/>
    <n v="0"/>
    <e v="#DIV/0!"/>
    <n v="200"/>
    <n v="143.2645"/>
    <n v="-56.735500000000002"/>
    <n v="1800"/>
    <n v="1289.83"/>
    <n v="-510.17000000000007"/>
    <n v="0"/>
    <n v="1146.5654999999999"/>
    <n v="0.88892761061535241"/>
  </r>
  <r>
    <s v="PierreCardin0516_BabalarGünü_interstitial_Acunn_MX"/>
    <x v="0"/>
    <x v="4"/>
    <s v="Q2"/>
    <d v="2016-05-09T00:00:00"/>
    <d v="2016-05-20T00:00:00"/>
    <n v="0"/>
    <x v="3"/>
    <x v="58"/>
    <s v="PierreCardin0516_BabalarGünü_interstitial_MX"/>
    <s v="Completed"/>
    <s v="Acunn"/>
    <s v="RON"/>
    <s v="Xaxis Rich Media"/>
    <s v="cpm"/>
    <s v="Interstitial"/>
    <s v="Interstitial"/>
    <n v="1.5"/>
    <n v="4.5"/>
    <n v="350000"/>
    <n v="352483"/>
    <n v="0"/>
    <n v="350000"/>
    <n v="415"/>
    <n v="1.1773617451054377E-3"/>
    <n v="3.8221048192771088"/>
    <n v="525"/>
    <n v="525"/>
    <n v="0"/>
    <n v="1575"/>
    <n v="1586.1735000000001"/>
    <n v="11.173500000000104"/>
    <n v="0"/>
    <n v="1061.1735000000001"/>
    <n v="0.66901477045228663"/>
  </r>
  <r>
    <s v="Tadım0516_Meyvegiller_interest_Medyanet_MEC"/>
    <x v="0"/>
    <x v="4"/>
    <s v="Q2"/>
    <d v="2016-05-09T00:00:00"/>
    <d v="2016-05-29T00:00:00"/>
    <n v="0"/>
    <x v="1"/>
    <x v="33"/>
    <s v="Tadım0516_Meyvegiller_interest_MEC"/>
    <s v="Completed"/>
    <s v="Medyanet"/>
    <s v="RON"/>
    <s v="Xaxis Display Plus"/>
    <s v="cpm"/>
    <s v="Selected Sites"/>
    <s v="Ad Bundles"/>
    <n v="0.1"/>
    <n v="3"/>
    <n v="1000000"/>
    <n v="1130839"/>
    <n v="0"/>
    <n v="1000000"/>
    <m/>
    <n v="0"/>
    <e v="#DIV/0!"/>
    <n v="100"/>
    <n v="100"/>
    <n v="0"/>
    <n v="3000"/>
    <n v="2000"/>
    <n v="-1000"/>
    <n v="0"/>
    <n v="1900"/>
    <n v="0.95"/>
  </r>
  <r>
    <s v="Tadım0516_Meyvegiller_interest_Digitalm_MEC"/>
    <x v="0"/>
    <x v="4"/>
    <s v="Q2"/>
    <d v="2016-05-09T00:00:00"/>
    <d v="2016-05-29T00:00:00"/>
    <n v="0"/>
    <x v="1"/>
    <x v="33"/>
    <s v="Tadım0516_Meyvegiller_interest_MEC"/>
    <s v="Completed"/>
    <s v="Digitalm"/>
    <s v="RON"/>
    <s v="Xaxis Display Plus"/>
    <s v="cpm"/>
    <s v="Selected Sites"/>
    <s v="Ad Bundles"/>
    <n v="0.2"/>
    <n v="3"/>
    <n v="600000"/>
    <n v="599793"/>
    <n v="207"/>
    <n v="599793"/>
    <n v="88"/>
    <n v="1.4671728412969141E-4"/>
    <n v="20.454545454545453"/>
    <n v="120"/>
    <n v="119.9586"/>
    <n v="-4.1399999999995885E-2"/>
    <n v="1800"/>
    <n v="1800"/>
    <n v="0"/>
    <n v="0"/>
    <n v="1680.0414000000001"/>
    <n v="0.93335633333333334"/>
  </r>
  <r>
    <s v="Tadım0516_Meyvegiller_interest_Bond_MEC"/>
    <x v="0"/>
    <x v="4"/>
    <s v="Q2"/>
    <d v="2016-05-09T00:00:00"/>
    <d v="2016-05-29T00:00:00"/>
    <n v="0"/>
    <x v="1"/>
    <x v="33"/>
    <s v="Tadım0516_Meyvegiller_interest_MEC"/>
    <s v="Completed"/>
    <s v="Bond Digital"/>
    <s v="RON"/>
    <s v="Xaxis Display Plus"/>
    <s v="cpm"/>
    <s v="Selected Sites"/>
    <s v="Ad Bundles"/>
    <n v="0.5"/>
    <n v="3"/>
    <n v="400000"/>
    <n v="403334"/>
    <n v="0"/>
    <n v="400000"/>
    <m/>
    <n v="0"/>
    <e v="#DIV/0!"/>
    <n v="200"/>
    <n v="200"/>
    <n v="0"/>
    <n v="1200"/>
    <n v="1200"/>
    <n v="0"/>
    <n v="0"/>
    <n v="1000"/>
    <n v="0.83333333333333337"/>
  </r>
  <r>
    <s v="Atasay0516_Atasay_Katalog_interest_Bond_MX"/>
    <x v="0"/>
    <x v="4"/>
    <s v="Q2"/>
    <d v="2016-05-08T00:00:00"/>
    <d v="2016-05-31T00:00:00"/>
    <n v="0"/>
    <x v="3"/>
    <x v="56"/>
    <s v="Atasay0516_Atasay_Katalog_interest_MX"/>
    <s v="Completed"/>
    <s v="Bond Digital"/>
    <s v="RON"/>
    <s v="Xaxis Display Plus"/>
    <s v="cpm"/>
    <s v="Selected Sites"/>
    <s v="Ad Bundles"/>
    <n v="0.5"/>
    <n v="1.8"/>
    <n v="1000000"/>
    <n v="181277"/>
    <n v="818723"/>
    <n v="181277"/>
    <m/>
    <n v="0"/>
    <e v="#DIV/0!"/>
    <n v="500"/>
    <n v="90.638499999999993"/>
    <n v="-409.36149999999998"/>
    <n v="1800"/>
    <n v="320.2"/>
    <n v="-1479.8"/>
    <n v="0"/>
    <n v="229.5615"/>
    <n v="0.71693160524672084"/>
  </r>
  <r>
    <s v="Atasay0516_Atasay_Katalog_interest_Appnexus_MX"/>
    <x v="0"/>
    <x v="4"/>
    <s v="Q2"/>
    <d v="2016-05-08T00:00:00"/>
    <d v="2016-05-31T00:00:00"/>
    <n v="0"/>
    <x v="3"/>
    <x v="56"/>
    <s v="Atasay0516_Atasay_Katalog_interest_MX"/>
    <s v="Completed"/>
    <s v="Appnexus"/>
    <s v="RON"/>
    <s v="Xaxis Display Plus"/>
    <s v="cpm"/>
    <s v="Selected Sites"/>
    <s v="Ad Bundles"/>
    <m/>
    <n v="1.8"/>
    <n v="1000000"/>
    <n v="519001"/>
    <n v="480999"/>
    <n v="519001"/>
    <m/>
    <n v="0"/>
    <e v="#DIV/0!"/>
    <n v="0"/>
    <n v="0"/>
    <n v="0"/>
    <n v="1800"/>
    <n v="934.20180000000005"/>
    <n v="-865.79819999999995"/>
    <n v="0"/>
    <n v="934.20180000000005"/>
    <n v="1"/>
  </r>
  <r>
    <s v="Atasay0516_Atasay_Katalog_interest_GoogleAdx_MX"/>
    <x v="0"/>
    <x v="4"/>
    <s v="Q2"/>
    <d v="2016-05-08T00:00:00"/>
    <d v="2016-05-31T00:00:00"/>
    <n v="0"/>
    <x v="3"/>
    <x v="56"/>
    <s v="Atasay0516_Atasay_Katalog_interest_MX"/>
    <s v="Completed"/>
    <s v="Google"/>
    <s v="RON"/>
    <s v="Xaxis Display Plus"/>
    <s v="cpm"/>
    <s v="Selected Sites"/>
    <s v="Ad Bundles"/>
    <m/>
    <n v="1.8"/>
    <n v="0"/>
    <n v="0"/>
    <n v="0"/>
    <n v="0"/>
    <m/>
    <e v="#DIV/0!"/>
    <e v="#DIV/0!"/>
    <n v="0"/>
    <n v="0"/>
    <n v="0"/>
    <n v="0"/>
    <n v="0"/>
    <n v="0"/>
    <n v="0"/>
    <n v="0"/>
    <e v="#DIV/0!"/>
  </r>
  <r>
    <s v="Atasay0516_Atasay_Katalog_interest_Sem_MX"/>
    <x v="0"/>
    <x v="4"/>
    <s v="Q2"/>
    <d v="2016-05-08T00:00:00"/>
    <d v="2016-05-31T00:00:00"/>
    <n v="0"/>
    <x v="3"/>
    <x v="56"/>
    <s v="Atasay0516_Atasay_Katalog_interest_MX"/>
    <s v="Completed"/>
    <s v="Sem Digital"/>
    <s v="RON"/>
    <s v="Xaxis Display Plus"/>
    <s v="cpm"/>
    <s v="Selected Sites"/>
    <s v="Ad Bundles"/>
    <n v="0.2"/>
    <n v="1.8"/>
    <n v="100000"/>
    <n v="213464"/>
    <n v="0"/>
    <n v="100000"/>
    <m/>
    <n v="0"/>
    <e v="#DIV/0!"/>
    <n v="20"/>
    <n v="20"/>
    <n v="0"/>
    <n v="180"/>
    <n v="384.23520000000002"/>
    <n v="204.23520000000002"/>
    <n v="0"/>
    <n v="364.23520000000002"/>
    <n v="0.9479485481809059"/>
  </r>
  <r>
    <s v="Atasay0516_Atasay_Katalog_interest_Digitalm_MX"/>
    <x v="0"/>
    <x v="4"/>
    <s v="Q2"/>
    <d v="2016-05-08T00:00:00"/>
    <d v="2016-05-31T00:00:00"/>
    <n v="0"/>
    <x v="3"/>
    <x v="56"/>
    <s v="Atasay0516_Atasay_Katalog_interest_MX"/>
    <s v="Completed"/>
    <s v="Digitalm"/>
    <s v="RON"/>
    <s v="Xaxis Display Plus"/>
    <s v="cpm"/>
    <s v="Selected Sites"/>
    <s v="Ad Bundles"/>
    <n v="0.2"/>
    <n v="1.8"/>
    <n v="1000000"/>
    <n v="1000591"/>
    <n v="0"/>
    <n v="1000000"/>
    <n v="493"/>
    <n v="4.9270880909382559E-4"/>
    <n v="3.6532734279918868"/>
    <n v="200"/>
    <n v="200"/>
    <n v="0"/>
    <n v="1800"/>
    <n v="1801.0638000000001"/>
    <n v="1.0638000000001284"/>
    <n v="0"/>
    <n v="1601.0638000000001"/>
    <n v="0.88895451676947812"/>
  </r>
  <r>
    <s v="Atasay0516_Atasay_Katalog_interest_maxad_MX"/>
    <x v="0"/>
    <x v="4"/>
    <s v="Q2"/>
    <d v="2016-05-08T00:00:00"/>
    <d v="2016-05-31T00:00:00"/>
    <n v="0"/>
    <x v="3"/>
    <x v="56"/>
    <s v="Atasay0516_Atasay_Katalog_interest_MX"/>
    <s v="Completed"/>
    <s v="Maxad"/>
    <s v="RON"/>
    <s v="Xaxis Display Plus"/>
    <s v="cpc"/>
    <s v="Selected Sites"/>
    <s v="Ad Bundles"/>
    <n v="0.2"/>
    <n v="1.8"/>
    <n v="2000"/>
    <n v="2000"/>
    <n v="0"/>
    <n v="2000"/>
    <m/>
    <n v="0"/>
    <e v="#DIV/0!"/>
    <n v="0.4"/>
    <n v="400"/>
    <n v="399.6"/>
    <n v="3.6"/>
    <n v="3.6"/>
    <n v="0"/>
    <n v="0"/>
    <n v="-396.4"/>
    <n v="-110.1111111111111"/>
  </r>
  <r>
    <s v="Atasay0516_Atasay_Katalog_interest_Ligatus_MX"/>
    <x v="0"/>
    <x v="4"/>
    <s v="Q2"/>
    <d v="2016-05-08T00:00:00"/>
    <d v="2016-05-31T00:00:00"/>
    <n v="0"/>
    <x v="3"/>
    <x v="56"/>
    <s v="Atasay0516_Atasay_Katalog_interest_MX"/>
    <s v="Completed"/>
    <s v="Ligatus"/>
    <s v="RON"/>
    <s v="Xaxis Display Plus"/>
    <s v="cpc"/>
    <s v="Selected Sites"/>
    <s v="Ad Bundles"/>
    <n v="0.25"/>
    <n v="1.8"/>
    <n v="3000"/>
    <n v="1500"/>
    <n v="1500"/>
    <n v="1500"/>
    <m/>
    <n v="0"/>
    <e v="#DIV/0!"/>
    <n v="0.75"/>
    <n v="450"/>
    <n v="449.25"/>
    <n v="5.4"/>
    <n v="2.7"/>
    <n v="-2.7"/>
    <n v="0"/>
    <n v="-447.3"/>
    <n v="-165.66666666666666"/>
  </r>
  <r>
    <s v="TFKB0516_internet_sube_lansman_SYNC_Appnexus_MS"/>
    <x v="0"/>
    <x v="4"/>
    <s v="Q2"/>
    <d v="2016-05-10T00:00:00"/>
    <d v="2016-05-31T00:00:00"/>
    <n v="0"/>
    <x v="2"/>
    <x v="59"/>
    <s v="TFKB0516_internet_sube_lansman_SYNC_MS"/>
    <s v="Completed"/>
    <s v="Appnexus"/>
    <s v="RON"/>
    <s v="Xaxis SYNC"/>
    <s v="cpm"/>
    <s v="Selected Sites"/>
    <s v="Ad Bundles"/>
    <m/>
    <n v="10"/>
    <n v="1000000"/>
    <n v="1086668"/>
    <n v="0"/>
    <n v="1000000"/>
    <m/>
    <n v="0"/>
    <e v="#DIV/0!"/>
    <n v="0"/>
    <n v="0"/>
    <n v="0"/>
    <n v="10000"/>
    <n v="10000"/>
    <n v="0"/>
    <n v="0"/>
    <n v="10000"/>
    <n v="1"/>
  </r>
  <r>
    <s v="TFKB0516_internet_sube_lansman_SYNC_GoogleAdx_MS"/>
    <x v="0"/>
    <x v="4"/>
    <s v="Q2"/>
    <d v="2016-05-10T00:00:00"/>
    <d v="2016-05-31T00:00:00"/>
    <n v="0"/>
    <x v="2"/>
    <x v="59"/>
    <s v="TFKB0516_internet_sube_lansman_SYNC_MS"/>
    <s v="Completed"/>
    <s v="Google"/>
    <s v="RON"/>
    <s v="Xaxis SYNC"/>
    <s v="cpm"/>
    <s v="Selected Sites"/>
    <s v="Ad Bundles"/>
    <m/>
    <n v="10"/>
    <n v="0"/>
    <n v="0"/>
    <n v="0"/>
    <n v="0"/>
    <m/>
    <e v="#DIV/0!"/>
    <e v="#DIV/0!"/>
    <n v="0"/>
    <n v="0"/>
    <n v="0"/>
    <n v="0"/>
    <n v="0"/>
    <n v="0"/>
    <n v="0"/>
    <n v="0"/>
    <e v="#DIV/0!"/>
  </r>
  <r>
    <s v="TFKB0516_internet_sube_lansman_preroll_Bond_MS"/>
    <x v="0"/>
    <x v="4"/>
    <s v="Q2"/>
    <d v="2016-05-10T00:00:00"/>
    <d v="2016-05-31T00:00:00"/>
    <n v="0"/>
    <x v="2"/>
    <x v="59"/>
    <s v="TFKB0516_internet_sube_lansman_preroll_MS"/>
    <s v="Completed"/>
    <s v="Bond Digital"/>
    <s v="RON"/>
    <s v="Xaxis Tv"/>
    <s v="cpv"/>
    <s v="Pre/Mid/Post Rolls RON"/>
    <s v="Online Video"/>
    <n v="1.4999999999999999E-2"/>
    <n v="3.3000000000000002E-2"/>
    <n v="40000"/>
    <n v="39627"/>
    <n v="373"/>
    <n v="39627"/>
    <m/>
    <n v="0"/>
    <e v="#DIV/0!"/>
    <n v="600"/>
    <n v="594.40499999999997"/>
    <n v="-5.5950000000000273"/>
    <n v="1320"/>
    <n v="1320"/>
    <n v="0"/>
    <n v="0"/>
    <n v="725.59500000000003"/>
    <n v="0.54969318181818183"/>
  </r>
  <r>
    <s v="Shell0516_Wts_Mobile_prestitial_Reklamstore_MC"/>
    <x v="0"/>
    <x v="4"/>
    <s v="Q2"/>
    <d v="2016-05-06T00:00:00"/>
    <d v="2016-05-31T00:00:00"/>
    <n v="0"/>
    <x v="0"/>
    <x v="52"/>
    <s v="Shell0516_Wts_Mobile_prestitial_MC"/>
    <s v="Completed"/>
    <s v="Reklamstore"/>
    <s v="RON"/>
    <s v="Xaxis Mobil"/>
    <s v="cpm"/>
    <s v="Selected Sites"/>
    <s v="Ad Bundles"/>
    <n v="3"/>
    <n v="7.5"/>
    <n v="800000"/>
    <n v="811940"/>
    <n v="0"/>
    <n v="800000"/>
    <n v="24003"/>
    <n v="2.9562529250929871E-2"/>
    <n v="0.24996875390576179"/>
    <n v="2400"/>
    <n v="2400"/>
    <n v="0"/>
    <n v="6000"/>
    <n v="6000"/>
    <n v="0"/>
    <n v="0"/>
    <n v="3600"/>
    <n v="0.6"/>
  </r>
  <r>
    <s v="Shell0516_Wts_Mobile_prestitial_Move_MC"/>
    <x v="0"/>
    <x v="4"/>
    <s v="Q2"/>
    <d v="2016-05-06T00:00:00"/>
    <d v="2016-05-31T00:00:00"/>
    <n v="0"/>
    <x v="0"/>
    <x v="52"/>
    <s v="Shell0516_Wts_Mobile_prestitial_MC"/>
    <s v="Completed"/>
    <s v="Move"/>
    <s v="RON"/>
    <s v="Xaxis Mobil"/>
    <s v="cpm"/>
    <s v="Selected Sites"/>
    <s v="Ad Bundles"/>
    <n v="3"/>
    <n v="7.5"/>
    <n v="600000"/>
    <n v="875049"/>
    <n v="0"/>
    <n v="600000"/>
    <n v="57837"/>
    <n v="6.6095727210704766E-2"/>
    <n v="6.4837387831319052E-2"/>
    <n v="1800"/>
    <n v="1800"/>
    <n v="0"/>
    <n v="4500"/>
    <n v="3750"/>
    <n v="-750"/>
    <n v="0"/>
    <n v="1950"/>
    <n v="0.52"/>
  </r>
  <r>
    <s v="Shell0516_Wts_Preroll_Midyo_MC"/>
    <x v="0"/>
    <x v="4"/>
    <s v="Q2"/>
    <d v="2016-05-06T00:00:00"/>
    <d v="2016-05-31T00:00:00"/>
    <n v="0"/>
    <x v="0"/>
    <x v="52"/>
    <s v="Shell0516_Wts_Preroll_MC"/>
    <s v="Completed"/>
    <s v="Midyo"/>
    <s v="RON"/>
    <s v="Xaxis Tv"/>
    <s v="cpv"/>
    <s v="Pre/Mid/Post Rolls RON"/>
    <s v="Online Video"/>
    <n v="5.0000000000000001E-3"/>
    <n v="3.3000000000000002E-2"/>
    <n v="180000"/>
    <n v="151716"/>
    <n v="28284"/>
    <n v="151716"/>
    <n v="2133"/>
    <n v="1.4059163173297477E-2"/>
    <n v="1.4431973745897797"/>
    <n v="900"/>
    <n v="758.58"/>
    <n v="-141.41999999999996"/>
    <n v="5940"/>
    <n v="3078.34"/>
    <n v="-2861.66"/>
    <n v="0"/>
    <n v="2319.7600000000002"/>
    <n v="0.75357497872229839"/>
  </r>
  <r>
    <s v="Shell0516_Wts_Preroll_Nokta_MC"/>
    <x v="0"/>
    <x v="4"/>
    <s v="Q2"/>
    <d v="2016-05-06T00:00:00"/>
    <d v="2016-05-31T00:00:00"/>
    <n v="0"/>
    <x v="0"/>
    <x v="52"/>
    <s v="Shell0516_Wts_Preroll_MC"/>
    <s v="Completed"/>
    <s v="Nokta"/>
    <s v="RON"/>
    <s v="Xaxis Tv"/>
    <s v="cpv"/>
    <s v="Pre/Mid/Post Rolls RON"/>
    <s v="Online Video"/>
    <n v="1.2E-2"/>
    <n v="3.3000000000000002E-2"/>
    <n v="150000"/>
    <n v="150501"/>
    <n v="0"/>
    <n v="150000"/>
    <n v="5850"/>
    <n v="3.8870173620108833E-2"/>
    <n v="0.84898000000000007"/>
    <n v="1800"/>
    <n v="1800"/>
    <n v="0"/>
    <n v="4950"/>
    <n v="4966.5330000000004"/>
    <n v="16.533000000000357"/>
    <n v="0"/>
    <n v="3166.5330000000004"/>
    <n v="0.63757413874024393"/>
  </r>
  <r>
    <s v="Shell0516_Wts_Preroll_Crep_MC"/>
    <x v="0"/>
    <x v="4"/>
    <s v="Q2"/>
    <d v="2016-05-06T00:00:00"/>
    <d v="2016-05-31T00:00:00"/>
    <n v="0"/>
    <x v="0"/>
    <x v="52"/>
    <s v="Shell0516_Wts_Preroll_MC"/>
    <s v="Completed"/>
    <s v="Crep Digital"/>
    <s v="RON"/>
    <s v="Xaxis Tv"/>
    <s v="cpv"/>
    <s v="Pre/Mid/Post Rolls RON"/>
    <s v="Online Video"/>
    <n v="2.1999999999999999E-2"/>
    <n v="3.3000000000000002E-2"/>
    <n v="100000"/>
    <n v="116179"/>
    <n v="0"/>
    <n v="100000"/>
    <n v="1700"/>
    <n v="1.4632592809371745E-2"/>
    <n v="2.2552394117647059"/>
    <n v="2200"/>
    <n v="2200"/>
    <n v="0"/>
    <n v="3300"/>
    <n v="3833.9070000000002"/>
    <n v="533.90700000000015"/>
    <n v="0"/>
    <n v="1633.9070000000002"/>
    <n v="0.42617283100502962"/>
  </r>
  <r>
    <s v="Shell0516_Wts_Preroll_Digitalm_MC"/>
    <x v="0"/>
    <x v="4"/>
    <s v="Q2"/>
    <d v="2016-05-06T00:00:00"/>
    <d v="2016-05-31T00:00:00"/>
    <n v="0"/>
    <x v="0"/>
    <x v="52"/>
    <s v="Shell0516_Wts_Preroll_MC"/>
    <s v="Completed"/>
    <s v="Digitalm"/>
    <s v="RON"/>
    <s v="Xaxis Tv"/>
    <s v="cpv"/>
    <s v="Pre/Mid/Post Rolls RON"/>
    <s v="Online Video"/>
    <n v="6.0000000000000001E-3"/>
    <n v="3.3000000000000002E-2"/>
    <n v="130000"/>
    <n v="130049"/>
    <n v="0"/>
    <n v="130000"/>
    <n v="6104"/>
    <n v="4.6936154833947204E-2"/>
    <n v="0.70308273263433818"/>
    <n v="780"/>
    <n v="780"/>
    <n v="0"/>
    <n v="4290"/>
    <n v="4291.6170000000002"/>
    <n v="1.6170000000001892"/>
    <n v="0"/>
    <n v="3511.6170000000002"/>
    <n v="0.81825032382899032"/>
  </r>
  <r>
    <s v="Shell0516_Wts_Preroll_Acunn_MC"/>
    <x v="0"/>
    <x v="4"/>
    <s v="Q2"/>
    <d v="2016-05-06T00:00:00"/>
    <d v="2016-05-31T00:00:00"/>
    <n v="0"/>
    <x v="0"/>
    <x v="52"/>
    <s v="Shell0516_Wts_Preroll_MC"/>
    <s v="Completed"/>
    <s v="Acunn"/>
    <s v="RON"/>
    <s v="Xaxis Tv"/>
    <s v="cpv"/>
    <s v="Pre/Mid/Post Rolls RON"/>
    <s v="Online Video"/>
    <n v="0.01"/>
    <n v="3.3000000000000002E-2"/>
    <n v="130000"/>
    <n v="134988"/>
    <n v="0"/>
    <n v="130000"/>
    <n v="11611"/>
    <n v="8.6015053189913177E-2"/>
    <n v="0.38365377659116356"/>
    <n v="1300"/>
    <n v="1300"/>
    <n v="0"/>
    <n v="4290"/>
    <n v="4454.6040000000003"/>
    <n v="164.60400000000027"/>
    <n v="0"/>
    <n v="3154.6040000000003"/>
    <n v="0.70816710082422596"/>
  </r>
  <r>
    <s v="Vodafone0516_Fz_Ankara_Konser_interest_Medyanet_MS"/>
    <x v="0"/>
    <x v="4"/>
    <s v="Q2"/>
    <d v="2016-05-10T00:00:00"/>
    <d v="2016-05-13T00:00:00"/>
    <n v="0"/>
    <x v="2"/>
    <x v="14"/>
    <s v="Vodafone0516_Fz_Ankara_Konser_interest_MS"/>
    <s v="Completed"/>
    <s v="Medyanet"/>
    <s v="RON"/>
    <s v="Xaxis Display Plus"/>
    <s v="cpm"/>
    <s v="Selected Sites"/>
    <s v="Ad Bundles"/>
    <n v="0.1"/>
    <n v="0.8"/>
    <n v="4000000"/>
    <n v="4168343"/>
    <n v="0"/>
    <n v="4000000"/>
    <m/>
    <n v="0"/>
    <e v="#DIV/0!"/>
    <n v="400"/>
    <n v="400"/>
    <n v="0"/>
    <n v="3200"/>
    <n v="1840"/>
    <n v="-1360"/>
    <n v="0"/>
    <n v="1440"/>
    <n v="0.78260869565217395"/>
  </r>
  <r>
    <s v="Vodafone0516_Fz_Ankara_Konser_interest_Digitalm_MS"/>
    <x v="0"/>
    <x v="4"/>
    <s v="Q2"/>
    <d v="2016-05-10T00:00:00"/>
    <d v="2016-05-13T00:00:00"/>
    <n v="0"/>
    <x v="2"/>
    <x v="14"/>
    <s v="Vodafone0516_Fz_Ankara_Konser_interest_MS"/>
    <s v="Completed"/>
    <s v="Digitalm"/>
    <s v="RON"/>
    <s v="Xaxis Display Plus"/>
    <s v="cpm"/>
    <s v="Selected Sites"/>
    <s v="Ad Bundles"/>
    <n v="0.2"/>
    <n v="0.8"/>
    <n v="2000000"/>
    <n v="2042936"/>
    <n v="0"/>
    <n v="2000000"/>
    <n v="232"/>
    <n v="1.135620499124789E-4"/>
    <n v="6.8965517241379306"/>
    <n v="400"/>
    <n v="400"/>
    <n v="0"/>
    <n v="1600"/>
    <n v="1600"/>
    <n v="0"/>
    <n v="0"/>
    <n v="1200"/>
    <n v="0.75"/>
  </r>
  <r>
    <s v="Vodafone0516_Fz_Ankara_Konser_interest_Bond_MS"/>
    <x v="0"/>
    <x v="4"/>
    <s v="Q2"/>
    <d v="2016-05-10T00:00:00"/>
    <d v="2016-05-13T00:00:00"/>
    <n v="0"/>
    <x v="2"/>
    <x v="14"/>
    <s v="Vodafone0516_Fz_Ankara_Konser_interest_MS"/>
    <s v="Completed"/>
    <s v="Bond Digital"/>
    <s v="RON"/>
    <s v="Xaxis Display Plus"/>
    <s v="cpm"/>
    <s v="Selected Sites"/>
    <s v="Ad Bundles"/>
    <n v="0.5"/>
    <n v="0.8"/>
    <n v="700000"/>
    <n v="700120"/>
    <n v="0"/>
    <n v="700000"/>
    <m/>
    <n v="0"/>
    <e v="#DIV/0!"/>
    <n v="350"/>
    <n v="350"/>
    <n v="0"/>
    <n v="560"/>
    <n v="560"/>
    <n v="0"/>
    <n v="0"/>
    <n v="210"/>
    <n v="0.375"/>
  </r>
  <r>
    <s v="KFC0516_2Box_Set_SYNC_Clipkit_MX"/>
    <x v="0"/>
    <x v="4"/>
    <s v="Q2"/>
    <d v="2016-05-11T00:00:00"/>
    <d v="2016-05-31T00:00:00"/>
    <n v="0"/>
    <x v="3"/>
    <x v="3"/>
    <s v="KFC0516_2Box_Set_SYNC_MX"/>
    <s v="Completed"/>
    <s v="Clipkit"/>
    <s v="RON"/>
    <s v="Xaxis SYNC"/>
    <s v="cpv"/>
    <s v="Pre/Mid/Post Rolls RON"/>
    <s v="Online Video"/>
    <n v="3.6999999999999998E-2"/>
    <n v="6.5000000000000002E-2"/>
    <n v="231000"/>
    <n v="231804"/>
    <n v="0"/>
    <n v="231000"/>
    <n v="6395"/>
    <n v="2.7587962243964727E-2"/>
    <n v="2.3455824863174355"/>
    <n v="8547"/>
    <n v="8547"/>
    <n v="0"/>
    <n v="15015"/>
    <n v="15000"/>
    <n v="-15"/>
    <n v="0"/>
    <n v="6453"/>
    <n v="0.43020000000000003"/>
  </r>
  <r>
    <s v="SaxoCapital0516_Trader_go_interest_Digitalm_MX"/>
    <x v="0"/>
    <x v="4"/>
    <s v="Q2"/>
    <d v="2016-05-11T00:00:00"/>
    <d v="2016-05-31T00:00:00"/>
    <n v="0"/>
    <x v="3"/>
    <x v="60"/>
    <s v="SaxoCapital0516_Trader_go_interest_MX"/>
    <s v="Completed"/>
    <s v="Digitalm"/>
    <s v="RON"/>
    <s v="Xaxis Display Plus"/>
    <s v="cpm"/>
    <s v="Selected Sites"/>
    <s v="Ad Bundles"/>
    <n v="0.2"/>
    <n v="2"/>
    <n v="600000"/>
    <n v="406086"/>
    <n v="193914"/>
    <n v="406086"/>
    <n v="124"/>
    <n v="3.0535403830715663E-4"/>
    <n v="6.5483870967741939"/>
    <n v="120"/>
    <n v="81.217200000000005"/>
    <n v="-38.782799999999995"/>
    <n v="1200"/>
    <n v="812"/>
    <n v="-388"/>
    <n v="0"/>
    <n v="730.78279999999995"/>
    <n v="0.89997881773399013"/>
  </r>
  <r>
    <s v="SaxoCapital0516_Trader_go_interstitial_Medyanet_MX"/>
    <x v="0"/>
    <x v="4"/>
    <s v="Q2"/>
    <d v="2016-05-11T00:00:00"/>
    <d v="2016-05-31T00:00:00"/>
    <n v="0"/>
    <x v="3"/>
    <x v="60"/>
    <s v="SaxoCapital0516_Trader_go_interstitial_MX"/>
    <s v="Completed"/>
    <s v="Medyanet"/>
    <s v="RON"/>
    <s v="Xaxis Rich Media"/>
    <s v="cpm"/>
    <s v="Interstitial"/>
    <s v="Interstitial"/>
    <n v="0.5"/>
    <n v="4.5"/>
    <n v="250000"/>
    <n v="0"/>
    <n v="250000"/>
    <n v="0"/>
    <m/>
    <e v="#DIV/0!"/>
    <e v="#DIV/0!"/>
    <n v="125"/>
    <n v="0"/>
    <n v="-125"/>
    <n v="1125"/>
    <n v="0"/>
    <n v="-1125"/>
    <n v="0"/>
    <n v="0"/>
    <e v="#DIV/0!"/>
  </r>
  <r>
    <s v="Bellona0516_Imaj_Kampanyası_interstitial_Medyanet_MC"/>
    <x v="0"/>
    <x v="4"/>
    <s v="Q2"/>
    <d v="2016-05-11T00:00:00"/>
    <d v="2016-05-31T00:00:00"/>
    <n v="0"/>
    <x v="0"/>
    <x v="29"/>
    <s v="Bellona0516_Imaj_Kampanyası_interstitial_MC"/>
    <s v="Completed"/>
    <s v="Medyanet"/>
    <s v="RON"/>
    <s v="Xaxis Rich Media"/>
    <s v="cpm"/>
    <s v="Interstitial"/>
    <s v="Interstitial"/>
    <n v="0.5"/>
    <n v="4.25"/>
    <n v="1000000"/>
    <n v="1001647"/>
    <n v="0"/>
    <n v="1000000"/>
    <n v="9485"/>
    <n v="9.469403891790221E-3"/>
    <n v="0.49690142329994724"/>
    <n v="500"/>
    <n v="500"/>
    <n v="0"/>
    <n v="4250"/>
    <n v="4713.1099999999997"/>
    <n v="463.10999999999967"/>
    <n v="0"/>
    <n v="4213.1099999999997"/>
    <n v="0.89391293646870118"/>
  </r>
  <r>
    <s v="Bellona0516_Imaj_Kampanyası_interstitial_Acunn_MC"/>
    <x v="0"/>
    <x v="4"/>
    <s v="Q2"/>
    <d v="2016-05-11T00:00:00"/>
    <d v="2016-05-31T00:00:00"/>
    <n v="0"/>
    <x v="0"/>
    <x v="29"/>
    <s v="Bellona0516_Imaj_Kampanyası_interstitial_MC"/>
    <s v="Completed"/>
    <s v="Acunn"/>
    <s v="RON"/>
    <s v="Xaxis Rich Media"/>
    <s v="cpm"/>
    <s v="Interstitial"/>
    <s v="Interstitial"/>
    <n v="1.5"/>
    <n v="4.25"/>
    <n v="500000"/>
    <n v="390462"/>
    <n v="109538"/>
    <n v="390462"/>
    <n v="3849"/>
    <n v="9.8575533598660049E-3"/>
    <n v="0.43114146531566644"/>
    <n v="750"/>
    <n v="585.69299999999998"/>
    <n v="-164.30700000000002"/>
    <n v="2125"/>
    <n v="1659.4635000000001"/>
    <n v="-465.53649999999993"/>
    <n v="0"/>
    <n v="1073.7705000000001"/>
    <n v="0.6470588235294118"/>
  </r>
  <r>
    <s v="Bellona0516_Imaj_Kampanyası_interstitial_Digitalm_MC"/>
    <x v="0"/>
    <x v="4"/>
    <s v="Q2"/>
    <d v="2016-05-11T00:00:00"/>
    <d v="2016-05-31T00:00:00"/>
    <n v="0"/>
    <x v="0"/>
    <x v="29"/>
    <s v="Bellona0516_Imaj_Kampanyası_interstitial_MC"/>
    <s v="Completed"/>
    <s v="Digitalm"/>
    <s v="RON"/>
    <s v="Xaxis Rich Media"/>
    <s v="cpm"/>
    <s v="Interstitial"/>
    <s v="Interstitial"/>
    <n v="2.5"/>
    <n v="4.25"/>
    <n v="265000"/>
    <n v="265276"/>
    <n v="0"/>
    <n v="265000"/>
    <n v="4948"/>
    <n v="1.8652271596375097E-2"/>
    <n v="0.22785428455941795"/>
    <n v="662.5"/>
    <n v="662.5"/>
    <n v="0"/>
    <n v="1126.25"/>
    <n v="1127.423"/>
    <n v="1.1730000000000018"/>
    <n v="0"/>
    <n v="464.923"/>
    <n v="0.41237672107097334"/>
  </r>
  <r>
    <s v="Bellona0516_Imaj_Kampanyası_SYNC_Clipkit_MC"/>
    <x v="0"/>
    <x v="4"/>
    <s v="Q2"/>
    <d v="2016-05-11T00:00:00"/>
    <d v="2016-05-31T00:00:00"/>
    <n v="0"/>
    <x v="0"/>
    <x v="29"/>
    <s v="Bellona0516_Imaj_Kampanyası_SYNC_MC"/>
    <s v="Completed"/>
    <s v="Clipkit"/>
    <s v="RON"/>
    <s v="Xaxis SYNC"/>
    <s v="cpv"/>
    <s v="Pre/Mid/Post Rolls RON"/>
    <s v="Online Video"/>
    <n v="3.6999999999999998E-2"/>
    <n v="0.06"/>
    <n v="250000"/>
    <n v="250269"/>
    <n v="0"/>
    <n v="250000"/>
    <n v="15760"/>
    <n v="6.29722418677503E-2"/>
    <n v="0.95177664974619292"/>
    <n v="9250"/>
    <n v="9250"/>
    <n v="0"/>
    <n v="15000"/>
    <n v="15000"/>
    <n v="0"/>
    <n v="0"/>
    <n v="5750"/>
    <n v="0.38333333333333336"/>
  </r>
  <r>
    <s v="Avivasa0516_Gelecegini_Biriktirenler_interest_Medyanet_MC"/>
    <x v="0"/>
    <x v="4"/>
    <s v="Q2"/>
    <d v="2016-05-13T00:00:00"/>
    <d v="2016-05-31T00:00:00"/>
    <n v="0"/>
    <x v="0"/>
    <x v="5"/>
    <s v="Avivasa0516_Gelecegini_Biriktirenler_interest_MC"/>
    <s v="Completed"/>
    <s v="Medyanet"/>
    <s v="RON"/>
    <s v="Xaxis Display Plus"/>
    <s v="cpm"/>
    <s v="Selected Sites"/>
    <s v="Ad Bundles"/>
    <n v="0.1"/>
    <n v="1"/>
    <n v="3600000"/>
    <n v="3608678"/>
    <n v="0"/>
    <n v="3600000"/>
    <m/>
    <n v="0"/>
    <e v="#DIV/0!"/>
    <n v="360"/>
    <n v="360"/>
    <n v="0"/>
    <n v="3600"/>
    <n v="2500"/>
    <n v="-1100"/>
    <n v="0"/>
    <n v="2140"/>
    <n v="0.85599999999999998"/>
  </r>
  <r>
    <s v="Avivasa0516_Gelecegini_Biriktirenler_interest_Digitalm_MC"/>
    <x v="0"/>
    <x v="4"/>
    <s v="Q2"/>
    <d v="2016-05-13T00:00:00"/>
    <d v="2016-05-31T00:00:00"/>
    <n v="0"/>
    <x v="0"/>
    <x v="5"/>
    <s v="Avivasa0516_Gelecegini_Biriktirenler_interest_MC"/>
    <s v="Completed"/>
    <s v="Digitalm"/>
    <s v="RON"/>
    <s v="Xaxis Display Plus"/>
    <s v="cpm"/>
    <s v="Selected Sites"/>
    <s v="Ad Bundles"/>
    <n v="0.2"/>
    <n v="1"/>
    <n v="1500000"/>
    <n v="1500927"/>
    <n v="0"/>
    <n v="1500000"/>
    <n v="133"/>
    <n v="8.8611904509679689E-5"/>
    <n v="11.278195488721805"/>
    <n v="300"/>
    <n v="300"/>
    <n v="0"/>
    <n v="1500"/>
    <n v="1500"/>
    <n v="0"/>
    <n v="0"/>
    <n v="1200"/>
    <n v="0.8"/>
  </r>
  <r>
    <s v="Avivasa0516_Gelecegini_Biriktirenler_interest_Bond_MC"/>
    <x v="0"/>
    <x v="4"/>
    <s v="Q2"/>
    <d v="2016-05-13T00:00:00"/>
    <d v="2016-05-31T00:00:00"/>
    <n v="0"/>
    <x v="0"/>
    <x v="5"/>
    <s v="Avivasa0516_Gelecegini_Biriktirenler_interest_MC"/>
    <s v="Completed"/>
    <s v="Bond Digital"/>
    <s v="RON"/>
    <s v="Xaxis Display Plus"/>
    <s v="cpm"/>
    <s v="Selected Sites"/>
    <s v="Ad Bundles"/>
    <n v="0.5"/>
    <n v="1"/>
    <n v="1000000"/>
    <n v="1000503"/>
    <n v="0"/>
    <n v="1000000"/>
    <m/>
    <n v="0"/>
    <e v="#DIV/0!"/>
    <n v="500"/>
    <n v="500"/>
    <n v="0"/>
    <n v="1000"/>
    <n v="1000"/>
    <n v="0"/>
    <n v="0"/>
    <n v="500"/>
    <n v="0.5"/>
  </r>
  <r>
    <s v="Vodafone0516_Big_Bang_Faz2_Lal_Appnexus_MS"/>
    <x v="0"/>
    <x v="4"/>
    <s v="Q2"/>
    <d v="2016-05-13T00:00:00"/>
    <d v="2016-05-31T00:00:00"/>
    <n v="0"/>
    <x v="2"/>
    <x v="14"/>
    <s v="Vodafone0516_Big_Bang_Faz2_Lal_MS"/>
    <s v="Completed"/>
    <s v="Appnexus"/>
    <s v="RON"/>
    <s v="Xaxis Lookalike"/>
    <s v="cpm"/>
    <s v="Selected Sites"/>
    <s v="Ad Bundles"/>
    <m/>
    <n v="1.3"/>
    <n v="1000000"/>
    <n v="1982595"/>
    <n v="0"/>
    <n v="1000000"/>
    <m/>
    <n v="0"/>
    <e v="#DIV/0!"/>
    <n v="0"/>
    <n v="0"/>
    <n v="0"/>
    <n v="1300"/>
    <n v="1170"/>
    <n v="-130"/>
    <n v="0"/>
    <n v="1170"/>
    <n v="1"/>
  </r>
  <r>
    <s v="Vodafone0516_Big_Bang_Faz2_Lal_GoogleAdx_MS"/>
    <x v="0"/>
    <x v="4"/>
    <s v="Q2"/>
    <d v="2016-05-13T00:00:00"/>
    <d v="2016-05-31T00:00:00"/>
    <n v="0"/>
    <x v="2"/>
    <x v="14"/>
    <s v="Vodafone0516_Big_Bang_Faz2_Lal_MS"/>
    <s v="Completed"/>
    <s v="Google"/>
    <s v="RON"/>
    <s v="Xaxis Lookalike"/>
    <s v="cpm"/>
    <s v="Selected Sites"/>
    <s v="Ad Bundles"/>
    <m/>
    <n v="1.3"/>
    <n v="0"/>
    <m/>
    <n v="0"/>
    <n v="0"/>
    <m/>
    <e v="#DIV/0!"/>
    <e v="#DIV/0!"/>
    <n v="0"/>
    <n v="0"/>
    <n v="0"/>
    <n v="0"/>
    <n v="0"/>
    <n v="0"/>
    <n v="0"/>
    <n v="0"/>
    <e v="#DIV/0!"/>
  </r>
  <r>
    <s v="Vodafone0516_Big_Bang_Faz2_Lal_Digitalm_MS"/>
    <x v="0"/>
    <x v="4"/>
    <s v="Q2"/>
    <d v="2016-05-13T00:00:00"/>
    <d v="2016-05-31T00:00:00"/>
    <n v="0"/>
    <x v="2"/>
    <x v="14"/>
    <s v="Vodafone0516_Big_Bang_Faz2_Lal_MS"/>
    <s v="Completed"/>
    <s v="Digitalm"/>
    <s v="RON"/>
    <s v="Xaxis Lookalike"/>
    <s v="cpm"/>
    <s v="Selected Sites"/>
    <s v="Ad Bundles"/>
    <n v="0.2"/>
    <n v="1.3"/>
    <n v="2000000"/>
    <n v="2002366"/>
    <n v="0"/>
    <n v="2000000"/>
    <n v="197"/>
    <n v="9.8383612186783034E-5"/>
    <n v="13.197969543147208"/>
    <n v="400"/>
    <n v="400"/>
    <n v="0"/>
    <n v="2600"/>
    <n v="2600"/>
    <n v="0"/>
    <n v="0"/>
    <n v="2200"/>
    <n v="0.84615384615384615"/>
  </r>
  <r>
    <s v="Vodafone0516_Big_Bang_Faz2_Lal_Medyanet_MS"/>
    <x v="0"/>
    <x v="4"/>
    <s v="Q2"/>
    <d v="2016-05-13T00:00:00"/>
    <d v="2016-05-31T00:00:00"/>
    <n v="0"/>
    <x v="2"/>
    <x v="14"/>
    <s v="Vodafone0516_Big_Bang_Faz2_Lal_MS"/>
    <s v="Completed"/>
    <s v="Medyanet"/>
    <s v="RON"/>
    <s v="Xaxis Lookalike"/>
    <s v="cpm"/>
    <s v="Selected Sites"/>
    <s v="Ad Bundles"/>
    <n v="0.1"/>
    <n v="1.3"/>
    <n v="1000000"/>
    <n v="1004721"/>
    <n v="0"/>
    <n v="1000000"/>
    <m/>
    <n v="0"/>
    <e v="#DIV/0!"/>
    <n v="100"/>
    <n v="100"/>
    <n v="0"/>
    <n v="1300"/>
    <n v="1300"/>
    <n v="0"/>
    <n v="0"/>
    <n v="1200"/>
    <n v="0.92307692307692313"/>
  </r>
  <r>
    <s v="Vodafone0516_Big_Bang_Faz2_Lal_Sem_MS"/>
    <x v="0"/>
    <x v="4"/>
    <s v="Q2"/>
    <d v="2016-05-13T00:00:00"/>
    <d v="2016-05-31T00:00:00"/>
    <n v="0"/>
    <x v="2"/>
    <x v="14"/>
    <s v="Vodafone0516_Big_Bang_Faz2_Lal_MS"/>
    <s v="Completed"/>
    <s v="Sem Digital"/>
    <s v="RON"/>
    <s v="Xaxis Lookalike"/>
    <s v="cpm"/>
    <s v="Selected Sites"/>
    <s v="Ad Bundles"/>
    <n v="0.2"/>
    <n v="1.3"/>
    <n v="250000"/>
    <n v="302089"/>
    <n v="0"/>
    <n v="250000"/>
    <m/>
    <n v="0"/>
    <e v="#DIV/0!"/>
    <n v="50"/>
    <n v="50"/>
    <n v="0"/>
    <n v="325"/>
    <n v="325"/>
    <n v="0"/>
    <n v="0"/>
    <n v="275"/>
    <n v="0.84615384615384615"/>
  </r>
  <r>
    <s v="Vodafone0516_Big_Bang_Faz2_Lal_matrouge_MS"/>
    <x v="0"/>
    <x v="4"/>
    <s v="Q2"/>
    <d v="2016-05-13T00:00:00"/>
    <d v="2016-05-31T00:00:00"/>
    <n v="0"/>
    <x v="2"/>
    <x v="14"/>
    <s v="Vodafone0516_Big_Bang_Faz2_Lal_MS"/>
    <s v="Completed"/>
    <s v="Matrouge"/>
    <s v="RON"/>
    <s v="Xaxis Lookalike"/>
    <s v="cpm"/>
    <s v="Selected Sites"/>
    <s v="Ad Bundles"/>
    <n v="0.2"/>
    <n v="1.3"/>
    <n v="250000"/>
    <n v="555988"/>
    <n v="0"/>
    <n v="250000"/>
    <m/>
    <n v="0"/>
    <e v="#DIV/0!"/>
    <n v="50"/>
    <n v="150"/>
    <n v="100"/>
    <n v="325"/>
    <n v="325"/>
    <n v="0"/>
    <n v="0"/>
    <n v="175"/>
    <n v="0.53846153846153844"/>
  </r>
  <r>
    <s v="Vodafone0516_Big_Bang_Faz2_Lal_Commedya_MS"/>
    <x v="0"/>
    <x v="4"/>
    <s v="Q2"/>
    <d v="2016-05-13T00:00:00"/>
    <d v="2016-05-31T00:00:00"/>
    <n v="0"/>
    <x v="2"/>
    <x v="14"/>
    <s v="Vodafone0516_Big_Bang_Faz2_Lal_MS"/>
    <s v="Completed"/>
    <s v="Commedya"/>
    <s v="RON"/>
    <s v="Xaxis Lookalike"/>
    <s v="cpm"/>
    <s v="Selected Sites"/>
    <s v="Ad Bundles"/>
    <n v="0.1"/>
    <n v="1.3"/>
    <n v="1000000"/>
    <n v="1056913"/>
    <n v="0"/>
    <n v="1000000"/>
    <m/>
    <n v="0"/>
    <e v="#DIV/0!"/>
    <n v="100"/>
    <n v="100"/>
    <n v="0"/>
    <n v="1300"/>
    <n v="1300"/>
    <n v="0"/>
    <n v="0"/>
    <n v="1200"/>
    <n v="0.92307692307692313"/>
  </r>
  <r>
    <s v="Vodafone0516_Big_bang_Faz2_interstitial_medyanet_MS"/>
    <x v="0"/>
    <x v="4"/>
    <s v="Q2"/>
    <d v="2016-05-13T00:00:00"/>
    <d v="2016-05-31T00:00:00"/>
    <n v="0"/>
    <x v="2"/>
    <x v="14"/>
    <s v="Vodafone0516_Big_Bang_Faz2_Lal_MS"/>
    <s v="Completed"/>
    <s v="Medyanet"/>
    <s v="RON"/>
    <s v="Xaxis Rich Media"/>
    <s v="cpm"/>
    <s v="Interstitial"/>
    <s v="Interstitial"/>
    <n v="0.5"/>
    <n v="1.3"/>
    <n v="600000"/>
    <n v="600179"/>
    <n v="0"/>
    <n v="600000"/>
    <m/>
    <n v="0"/>
    <e v="#DIV/0!"/>
    <n v="300"/>
    <n v="300"/>
    <n v="0"/>
    <n v="780"/>
    <n v="780"/>
    <n v="0"/>
    <n v="0"/>
    <n v="480"/>
    <n v="0.61538461538461542"/>
  </r>
  <r>
    <s v="Shell0516_Rimula_Audio_Recognation_Digitalmarcom_MC"/>
    <x v="0"/>
    <x v="4"/>
    <s v="Q2"/>
    <d v="2016-05-13T00:00:00"/>
    <d v="2016-05-31T00:00:00"/>
    <n v="0"/>
    <x v="0"/>
    <x v="52"/>
    <s v="Shell0516_Rimula_Audio_Recognation_MC"/>
    <s v="Completed"/>
    <s v="Digitalmarcom"/>
    <s v="RON"/>
    <s v="Xaxis Audio Recog"/>
    <s v="cpv"/>
    <s v="Pre/Mid/Post Rolls RON"/>
    <s v="Online Video"/>
    <n v="3.7999999999999999E-2"/>
    <n v="0.06"/>
    <n v="100000"/>
    <n v="0"/>
    <n v="100000"/>
    <n v="0"/>
    <m/>
    <e v="#DIV/0!"/>
    <e v="#DIV/0!"/>
    <n v="3800"/>
    <n v="0"/>
    <n v="-3800"/>
    <n v="6000"/>
    <n v="0"/>
    <n v="-6000"/>
    <n v="0"/>
    <n v="0"/>
    <e v="#DIV/0!"/>
  </r>
  <r>
    <s v="Shell0516_Rimula_interest_Bond_MC"/>
    <x v="0"/>
    <x v="4"/>
    <s v="Q2"/>
    <d v="2016-05-13T00:00:00"/>
    <d v="2016-05-31T00:00:00"/>
    <n v="0"/>
    <x v="0"/>
    <x v="52"/>
    <s v="Shell0516_Rimula_interest_MC"/>
    <s v="Completed"/>
    <s v="Bond Digital"/>
    <s v="RON"/>
    <s v="Xaxis Display Plus"/>
    <s v="cpm"/>
    <s v="Selected Sites"/>
    <s v="Ad Bundles"/>
    <n v="0.5"/>
    <n v="1"/>
    <n v="2750000"/>
    <n v="1166009"/>
    <n v="1583991"/>
    <n v="1166009"/>
    <m/>
    <n v="0"/>
    <e v="#DIV/0!"/>
    <n v="1375"/>
    <n v="583.00450000000001"/>
    <n v="-791.99549999999999"/>
    <n v="2750"/>
    <n v="1455.26"/>
    <n v="-1294.74"/>
    <n v="0"/>
    <n v="872.25549999999998"/>
    <n v="0.5993812102304743"/>
  </r>
  <r>
    <s v="Shell0516_Rimula_interest_Digitalm_MC"/>
    <x v="0"/>
    <x v="4"/>
    <s v="Q2"/>
    <d v="2016-05-13T00:00:00"/>
    <d v="2016-05-31T00:00:00"/>
    <n v="0"/>
    <x v="0"/>
    <x v="52"/>
    <s v="Shell0516_Rimula_interest_MC"/>
    <s v="Completed"/>
    <s v="Digitalm"/>
    <s v="RON"/>
    <s v="Xaxis Display Plus"/>
    <s v="cpm"/>
    <s v="Selected Sites"/>
    <s v="Ad Bundles"/>
    <n v="0.2"/>
    <n v="1"/>
    <n v="2000000"/>
    <n v="2022737"/>
    <n v="0"/>
    <n v="2000000"/>
    <n v="528"/>
    <n v="2.6103245256303714E-4"/>
    <n v="3.8309412878787881"/>
    <n v="400"/>
    <n v="400"/>
    <n v="0"/>
    <n v="2000"/>
    <n v="2022.7370000000001"/>
    <n v="22.73700000000008"/>
    <n v="0"/>
    <n v="1622.7370000000001"/>
    <n v="0.80224814199769912"/>
  </r>
  <r>
    <s v="Shell0516_Rimula_interest_Adhood_MC"/>
    <x v="0"/>
    <x v="4"/>
    <s v="Q2"/>
    <d v="2016-05-13T00:00:00"/>
    <d v="2016-05-31T00:00:00"/>
    <n v="0"/>
    <x v="0"/>
    <x v="52"/>
    <s v="Shell0516_Rimula_interest_MC"/>
    <s v="Completed"/>
    <s v="Adhood"/>
    <s v="RON"/>
    <s v="Xaxis Display Plus"/>
    <s v="cpm"/>
    <s v="Selected Sites"/>
    <s v="Ad Bundles"/>
    <n v="0.15"/>
    <n v="1"/>
    <n v="1000000"/>
    <n v="992466"/>
    <n v="7534"/>
    <n v="992466"/>
    <m/>
    <n v="0"/>
    <e v="#DIV/0!"/>
    <n v="150"/>
    <n v="148.8699"/>
    <n v="-1.1300999999999988"/>
    <n v="1000"/>
    <n v="0"/>
    <n v="-1000"/>
    <n v="0"/>
    <n v="-148.8699"/>
    <e v="#DIV/0!"/>
  </r>
  <r>
    <s v="Teknosa0516_Turuncu_indirim_13-16_interstitial_Medyanet_MC"/>
    <x v="0"/>
    <x v="4"/>
    <s v="Q2"/>
    <d v="2016-05-13T00:00:00"/>
    <d v="2016-05-16T00:00:00"/>
    <n v="0"/>
    <x v="0"/>
    <x v="6"/>
    <s v="Teknosa0516_Turuncu_indirim_13-16_interstitial_MC"/>
    <s v="Completed"/>
    <s v="Medyanet"/>
    <s v="RON"/>
    <s v="Xaxis Rich Media"/>
    <s v="cpm"/>
    <s v="Interstitial"/>
    <s v="Interstitial"/>
    <n v="0.5"/>
    <n v="4.25"/>
    <n v="400000"/>
    <n v="402372"/>
    <n v="0"/>
    <n v="400000"/>
    <n v="6349"/>
    <n v="1.5778930939528594E-2"/>
    <n v="0.21853835249645615"/>
    <n v="200"/>
    <n v="200"/>
    <n v="0"/>
    <n v="1700"/>
    <n v="1387.5"/>
    <n v="-312.5"/>
    <n v="0"/>
    <n v="1187.5"/>
    <n v="0.85585585585585588"/>
  </r>
  <r>
    <s v="Teknosa0516_Turuncu_indirim_13-16_interstitial_Acunn_MC"/>
    <x v="0"/>
    <x v="4"/>
    <s v="Q2"/>
    <d v="2016-05-13T00:00:00"/>
    <d v="2016-05-16T00:00:00"/>
    <n v="0"/>
    <x v="0"/>
    <x v="6"/>
    <s v="Teknosa0516_Turuncu_indirim_13-16_interstitial_MC"/>
    <s v="Completed"/>
    <s v="Acunn"/>
    <s v="RON"/>
    <s v="Xaxis Rich Media"/>
    <s v="cpm"/>
    <s v="Interstitial"/>
    <s v="Interstitial"/>
    <n v="1.5"/>
    <n v="4.25"/>
    <n v="300000"/>
    <n v="321414"/>
    <n v="0"/>
    <n v="300000"/>
    <n v="5444"/>
    <n v="1.6937656729327285E-2"/>
    <n v="0.23420279206465833"/>
    <n v="450"/>
    <n v="450"/>
    <n v="0"/>
    <n v="1275"/>
    <n v="1275"/>
    <n v="0"/>
    <n v="0"/>
    <n v="825"/>
    <n v="0.6470588235294118"/>
  </r>
  <r>
    <s v="Teknosa0516_Turuncu_indirim_13-16_interstitial_Bond_MC"/>
    <x v="0"/>
    <x v="4"/>
    <s v="Q2"/>
    <d v="2016-05-13T00:00:00"/>
    <d v="2016-05-16T00:00:00"/>
    <n v="0"/>
    <x v="0"/>
    <x v="6"/>
    <s v="Teknosa0516_Turuncu_indirim_13-16_interstitial_MC"/>
    <s v="Completed"/>
    <s v="Bond Digital"/>
    <s v="RON"/>
    <s v="Xaxis Rich Media"/>
    <s v="cpm"/>
    <s v="Interstitial"/>
    <s v="Interstitial"/>
    <n v="2.5"/>
    <n v="4.25"/>
    <n v="150000"/>
    <n v="150713"/>
    <n v="0"/>
    <n v="150000"/>
    <m/>
    <n v="0"/>
    <e v="#DIV/0!"/>
    <n v="375"/>
    <n v="375"/>
    <n v="0"/>
    <n v="637.5"/>
    <n v="637.5"/>
    <n v="0"/>
    <n v="0"/>
    <n v="262.5"/>
    <n v="0.41176470588235292"/>
  </r>
  <r>
    <s v="Avon0516_B&amp;M_interstitial_Admatic_MX"/>
    <x v="0"/>
    <x v="4"/>
    <s v="Q2"/>
    <d v="2016-05-13T00:00:00"/>
    <d v="2016-05-31T00:00:00"/>
    <n v="0"/>
    <x v="3"/>
    <x v="34"/>
    <s v="Avon0516_B&amp;M_interstitial_MX"/>
    <s v="Completed"/>
    <s v="Admatic"/>
    <s v="RON"/>
    <s v="Xaxis Rich Media"/>
    <s v="cpm"/>
    <s v="Interstitial"/>
    <s v="Interstitial"/>
    <n v="3"/>
    <n v="4.25"/>
    <n v="400000"/>
    <n v="0"/>
    <n v="400000"/>
    <n v="0"/>
    <m/>
    <e v="#DIV/0!"/>
    <e v="#DIV/0!"/>
    <n v="1200"/>
    <n v="0"/>
    <n v="-1200"/>
    <n v="1700"/>
    <n v="425"/>
    <n v="-1275"/>
    <n v="0"/>
    <n v="425"/>
    <n v="1"/>
  </r>
  <r>
    <s v="Avon0516_B&amp;M_interstitial_Medyanet_MX"/>
    <x v="0"/>
    <x v="4"/>
    <s v="Q2"/>
    <d v="2016-05-13T00:00:00"/>
    <d v="2016-05-31T00:00:00"/>
    <n v="0"/>
    <x v="3"/>
    <x v="34"/>
    <s v="Avon0516_B&amp;M_interstitial_MX"/>
    <s v="Completed"/>
    <s v="Medyanet"/>
    <s v="RON"/>
    <s v="Xaxis Rich Media"/>
    <s v="cpm"/>
    <s v="Interstitial"/>
    <s v="Interstitial"/>
    <n v="0.5"/>
    <n v="4.25"/>
    <n v="400000"/>
    <n v="22282"/>
    <n v="377718"/>
    <n v="22282"/>
    <m/>
    <n v="0"/>
    <e v="#DIV/0!"/>
    <n v="200"/>
    <n v="161"/>
    <n v="-39"/>
    <n v="1700"/>
    <n v="94.698499999999996"/>
    <n v="-1605.3015"/>
    <n v="0"/>
    <n v="-66.301500000000004"/>
    <n v="-0.70013252585838226"/>
  </r>
  <r>
    <s v="Avon0516_B&amp;M_interstitial_Acunn_MX"/>
    <x v="0"/>
    <x v="4"/>
    <s v="Q2"/>
    <d v="2016-05-13T00:00:00"/>
    <d v="2016-05-31T00:00:00"/>
    <n v="0"/>
    <x v="3"/>
    <x v="34"/>
    <s v="Avon0516_B&amp;M_interstitial_MX"/>
    <s v="Completed"/>
    <s v="Acunn"/>
    <s v="RON"/>
    <s v="Xaxis Rich Media"/>
    <s v="cpm"/>
    <s v="Interstitial"/>
    <s v="Interstitial"/>
    <n v="1.5"/>
    <n v="4.25"/>
    <n v="400000"/>
    <n v="403364"/>
    <n v="0"/>
    <n v="400000"/>
    <n v="1764"/>
    <n v="4.3732212096270363E-3"/>
    <n v="0.97182369614512476"/>
    <n v="600"/>
    <n v="600"/>
    <n v="0"/>
    <n v="1700"/>
    <n v="1714.297"/>
    <n v="14.297000000000025"/>
    <n v="0"/>
    <n v="1114.297"/>
    <n v="0.65000230415149762"/>
  </r>
  <r>
    <s v="Avon0516_B&amp;M_interstitial_Matrouge_MX"/>
    <x v="0"/>
    <x v="4"/>
    <s v="Q2"/>
    <d v="2016-05-13T00:00:00"/>
    <d v="2016-05-31T00:00:00"/>
    <n v="0"/>
    <x v="3"/>
    <x v="34"/>
    <s v="Avon0516_B&amp;M_interstitial_MX"/>
    <s v="Completed"/>
    <s v="Matrouge"/>
    <s v="RON"/>
    <s v="Xaxis Rich Media"/>
    <s v="cpm"/>
    <s v="Interstitial"/>
    <s v="Interstitial"/>
    <n v="2"/>
    <n v="4.25"/>
    <n v="100000"/>
    <m/>
    <n v="100000"/>
    <n v="0"/>
    <m/>
    <e v="#DIV/0!"/>
    <e v="#DIV/0!"/>
    <n v="200"/>
    <n v="0"/>
    <n v="-200"/>
    <n v="425"/>
    <n v="0"/>
    <n v="-425"/>
    <n v="0"/>
    <n v="0"/>
    <e v="#DIV/0!"/>
  </r>
  <r>
    <s v="Avon0516_B&amp;M_SYNC_Clipkit_MX"/>
    <x v="0"/>
    <x v="4"/>
    <s v="Q2"/>
    <d v="2016-05-13T00:00:00"/>
    <d v="2016-05-31T00:00:00"/>
    <n v="0"/>
    <x v="3"/>
    <x v="34"/>
    <s v="Avon0516_B&amp;M_SYNC_MX"/>
    <s v="Completed"/>
    <s v="Clipkit"/>
    <s v="RON"/>
    <s v="Xaxis SYNC"/>
    <s v="cpv"/>
    <s v="Pre/Mid/Post Rolls RON"/>
    <s v="Online Video"/>
    <n v="3.6999999999999998E-2"/>
    <n v="0.06"/>
    <n v="100000"/>
    <n v="100034"/>
    <n v="0"/>
    <n v="100000"/>
    <n v="11847"/>
    <n v="0.11842973389047724"/>
    <n v="0.50645733096986578"/>
    <n v="3700"/>
    <n v="3700"/>
    <n v="0"/>
    <n v="6000"/>
    <n v="6000"/>
    <n v="0"/>
    <n v="0"/>
    <n v="2300"/>
    <n v="0.38333333333333336"/>
  </r>
  <r>
    <s v="Karcher0516_Basınclı_Yıkama_makinası_interest_Bond_MX"/>
    <x v="0"/>
    <x v="4"/>
    <s v="Q2"/>
    <d v="2016-05-13T00:00:00"/>
    <d v="2016-05-31T00:00:00"/>
    <n v="0"/>
    <x v="3"/>
    <x v="4"/>
    <s v="Karcher0516_Basınclı_Yıkama_makinası_interestMC"/>
    <s v="Completed"/>
    <s v="Bond Digital"/>
    <s v="RON"/>
    <s v="Xaxis Display Plus"/>
    <s v="cpm"/>
    <s v="Selected Sites"/>
    <s v="Ad Bundles"/>
    <n v="0.5"/>
    <n v="1.2"/>
    <n v="700000"/>
    <n v="705739"/>
    <n v="0"/>
    <n v="700000"/>
    <m/>
    <n v="0"/>
    <e v="#DIV/0!"/>
    <n v="350"/>
    <n v="350"/>
    <n v="0"/>
    <n v="840"/>
    <n v="847"/>
    <n v="7"/>
    <n v="0"/>
    <n v="497"/>
    <n v="0.58677685950413228"/>
  </r>
  <r>
    <s v="Karcher0516_Basınclı_Yıkama_makinası_interstitial_Medyanet_MX"/>
    <x v="0"/>
    <x v="4"/>
    <s v="Q2"/>
    <d v="2016-05-13T00:00:00"/>
    <d v="2016-05-31T00:00:00"/>
    <n v="0"/>
    <x v="3"/>
    <x v="4"/>
    <s v="Karcher0516_Basınclı_Yıkama_makinası_interstitial_MC"/>
    <s v="Completed"/>
    <s v="Medyanet"/>
    <s v="RON"/>
    <s v="Xaxis Rich Media"/>
    <s v="cpm"/>
    <s v="Interstitial"/>
    <s v="Interstitial"/>
    <n v="0.5"/>
    <n v="4.25"/>
    <n v="400000"/>
    <n v="401153"/>
    <n v="0"/>
    <n v="400000"/>
    <m/>
    <n v="0"/>
    <e v="#DIV/0!"/>
    <n v="200"/>
    <n v="200"/>
    <n v="0"/>
    <n v="1700"/>
    <n v="1700"/>
    <n v="0"/>
    <n v="0"/>
    <n v="1500"/>
    <n v="0.88235294117647056"/>
  </r>
  <r>
    <s v="Karcher0516_Basınclı_Yıkama_makinası_mobil_Move_MX"/>
    <x v="0"/>
    <x v="4"/>
    <s v="Q2"/>
    <d v="2016-05-13T00:00:00"/>
    <d v="2016-05-31T00:00:00"/>
    <n v="0"/>
    <x v="3"/>
    <x v="4"/>
    <s v="Karcher0516_Basınclı_Yıkama_makinası_mobil_MX"/>
    <s v="Completed"/>
    <s v="Move"/>
    <s v="RON"/>
    <s v="Xaxis Mobil"/>
    <s v="cpm"/>
    <s v="Selected Sites"/>
    <s v="Ad Bundles"/>
    <n v="3"/>
    <n v="8"/>
    <n v="300000"/>
    <n v="335495"/>
    <n v="0"/>
    <n v="300000"/>
    <n v="8522"/>
    <n v="2.5401272746240631E-2"/>
    <n v="0.31494954236094813"/>
    <n v="900"/>
    <n v="900"/>
    <n v="0"/>
    <n v="2400"/>
    <n v="2684"/>
    <n v="284"/>
    <n v="0"/>
    <n v="1784"/>
    <n v="0.6646795827123696"/>
  </r>
  <r>
    <s v="Vodafone0516_Cepte_Wifi_interest_Bond_MS"/>
    <x v="0"/>
    <x v="4"/>
    <s v="Q2"/>
    <d v="2016-05-13T00:00:00"/>
    <d v="2016-05-31T00:00:00"/>
    <n v="0"/>
    <x v="2"/>
    <x v="14"/>
    <s v="Vodafone0516_Cepte_Wifi_interest_MS"/>
    <s v="Completed"/>
    <s v="Bond Digital"/>
    <s v="RON"/>
    <s v="Xaxis Display Plus"/>
    <s v="cpm"/>
    <s v="Selected Sites"/>
    <s v="Ad Bundles"/>
    <n v="0.5"/>
    <n v="0.8"/>
    <n v="2000000"/>
    <n v="2001798"/>
    <n v="0"/>
    <n v="2000000"/>
    <m/>
    <n v="0"/>
    <e v="#DIV/0!"/>
    <n v="1000"/>
    <n v="1000"/>
    <n v="0"/>
    <n v="1600"/>
    <n v="1200"/>
    <n v="-400"/>
    <n v="0"/>
    <n v="200"/>
    <n v="0.16666666666666666"/>
  </r>
  <r>
    <s v="Vodafone0516_Cepte_Wifi_interest_Digitalm_MS"/>
    <x v="0"/>
    <x v="4"/>
    <s v="Q2"/>
    <d v="2016-05-13T00:00:00"/>
    <d v="2016-05-31T00:00:00"/>
    <n v="0"/>
    <x v="2"/>
    <x v="14"/>
    <s v="Vodafone0516_Cepte_Wifi_interest_MS"/>
    <s v="Completed"/>
    <s v="Digitalm"/>
    <s v="RON"/>
    <s v="Xaxis Display Plus"/>
    <s v="cpm"/>
    <s v="Selected Sites"/>
    <s v="Ad Bundles"/>
    <n v="0.2"/>
    <n v="0.8"/>
    <n v="2000000"/>
    <n v="2001295"/>
    <n v="0"/>
    <n v="2000000"/>
    <n v="176"/>
    <n v="8.794305687067624E-5"/>
    <n v="9.0909090909090917"/>
    <n v="400"/>
    <n v="400"/>
    <n v="0"/>
    <n v="1600"/>
    <n v="1600"/>
    <n v="0"/>
    <n v="0"/>
    <n v="1200"/>
    <n v="0.75"/>
  </r>
  <r>
    <s v="Vodafone0516_Cepte_Wifi_interest_Nokta_MS"/>
    <x v="0"/>
    <x v="4"/>
    <s v="Q2"/>
    <d v="2016-05-13T00:00:00"/>
    <d v="2016-05-31T00:00:00"/>
    <n v="0"/>
    <x v="2"/>
    <x v="14"/>
    <s v="Vodafone0516_Cepte_Wifi_interest_MS"/>
    <s v="Completed"/>
    <s v="Nokta"/>
    <s v="RON"/>
    <s v="Xaxis Display Plus"/>
    <s v="cpm"/>
    <s v="Selected Sites"/>
    <s v="Ad Bundles"/>
    <n v="0.1"/>
    <n v="0.8"/>
    <n v="500000"/>
    <n v="503374"/>
    <n v="0"/>
    <n v="500000"/>
    <m/>
    <n v="0"/>
    <e v="#DIV/0!"/>
    <n v="50"/>
    <n v="50"/>
    <n v="0"/>
    <n v="400"/>
    <n v="400"/>
    <n v="0"/>
    <n v="0"/>
    <n v="350"/>
    <n v="0.875"/>
  </r>
  <r>
    <s v="Vodafone0516_Cepte_Wifi_interest_Medyanet_MS"/>
    <x v="0"/>
    <x v="4"/>
    <s v="Q2"/>
    <d v="2016-05-13T00:00:00"/>
    <d v="2016-05-31T00:00:00"/>
    <n v="0"/>
    <x v="2"/>
    <x v="14"/>
    <s v="Vodafone0516_Cepte_Wifi_interest_MS"/>
    <s v="Completed"/>
    <s v="Medyanet"/>
    <s v="RON"/>
    <s v="Xaxis Display Plus"/>
    <s v="cpm"/>
    <s v="Selected Sites"/>
    <s v="Ad Bundles"/>
    <n v="0.1"/>
    <n v="0.8"/>
    <n v="1000000"/>
    <n v="1005652"/>
    <n v="0"/>
    <n v="1000000"/>
    <m/>
    <n v="0"/>
    <e v="#DIV/0!"/>
    <n v="100"/>
    <n v="100"/>
    <n v="0"/>
    <n v="800"/>
    <n v="800"/>
    <n v="0"/>
    <n v="0"/>
    <n v="700"/>
    <n v="0.875"/>
  </r>
  <r>
    <s v="Vodafone0516_Cepte_Wifi_interest_Sem_MS"/>
    <x v="0"/>
    <x v="4"/>
    <s v="Q2"/>
    <d v="2016-05-13T00:00:00"/>
    <d v="2016-05-31T00:00:00"/>
    <n v="0"/>
    <x v="2"/>
    <x v="14"/>
    <s v="Vodafone0516_Cepte_Wifi_interest_MS"/>
    <s v="Completed"/>
    <s v="Sem Digital"/>
    <s v="RON"/>
    <s v="Xaxis Display Plus"/>
    <s v="cpm"/>
    <s v="Selected Sites"/>
    <s v="Ad Bundles"/>
    <n v="0.2"/>
    <n v="0.8"/>
    <n v="500000"/>
    <n v="614358"/>
    <n v="0"/>
    <n v="500000"/>
    <m/>
    <n v="0"/>
    <e v="#DIV/0!"/>
    <n v="100"/>
    <n v="100"/>
    <n v="0"/>
    <n v="400"/>
    <n v="400"/>
    <n v="0"/>
    <n v="0"/>
    <n v="300"/>
    <n v="0.75"/>
  </r>
  <r>
    <s v="Vodafone0516_Cepte_Wifi_interest_Reklamstore_MS"/>
    <x v="0"/>
    <x v="4"/>
    <s v="Q2"/>
    <d v="2016-05-13T00:00:00"/>
    <d v="2016-05-31T00:00:00"/>
    <n v="0"/>
    <x v="2"/>
    <x v="14"/>
    <s v="Vodafone0516_Cepte_Wifi_interest_MS"/>
    <s v="Completed"/>
    <s v="Reklamstore"/>
    <s v="RON"/>
    <s v="Xaxis Display Plus"/>
    <s v="cpm"/>
    <s v="Selected Sites"/>
    <s v="Ad Bundles"/>
    <n v="0.17"/>
    <n v="0.8"/>
    <n v="500000"/>
    <n v="500251"/>
    <n v="0"/>
    <n v="500000"/>
    <n v="191"/>
    <n v="3.8180833221722696E-4"/>
    <n v="2.0942408376963351"/>
    <n v="85"/>
    <n v="85"/>
    <n v="0"/>
    <n v="400"/>
    <n v="400"/>
    <n v="0"/>
    <n v="0"/>
    <n v="315"/>
    <n v="0.78749999999999998"/>
  </r>
  <r>
    <s v="Vodafone0516_Cepte_Wifi_interstitial_Medyanet_MS"/>
    <x v="0"/>
    <x v="4"/>
    <s v="Q2"/>
    <d v="2016-05-13T00:00:00"/>
    <d v="2016-05-31T00:00:00"/>
    <n v="0"/>
    <x v="2"/>
    <x v="14"/>
    <s v="Vodafone0516_Cepte_Wifi_interstitial_MS"/>
    <s v="Completed"/>
    <s v="Medyanet"/>
    <s v="RON"/>
    <s v="Xaxis Rich Media"/>
    <s v="cpm"/>
    <s v="Interstitial"/>
    <s v="Interstitial"/>
    <n v="0.5"/>
    <n v="0.8"/>
    <n v="2000000"/>
    <n v="2003538"/>
    <n v="0"/>
    <n v="2000000"/>
    <m/>
    <n v="0"/>
    <e v="#DIV/0!"/>
    <n v="1000"/>
    <n v="1000"/>
    <n v="0"/>
    <n v="1600"/>
    <n v="1600"/>
    <n v="0"/>
    <n v="0"/>
    <n v="600"/>
    <n v="0.375"/>
  </r>
  <r>
    <s v="ElcaKozmetik_0516_Darphin_interstitial_Acunn_MS"/>
    <x v="0"/>
    <x v="4"/>
    <s v="Q2"/>
    <d v="2016-05-18T00:00:00"/>
    <d v="2016-05-31T00:00:00"/>
    <n v="0"/>
    <x v="2"/>
    <x v="61"/>
    <s v="ElcaKozmetik_0516_Darphin_interstitial_MS"/>
    <s v="Completed"/>
    <s v="Acunn"/>
    <s v="RON"/>
    <s v="Xaxis Rich Media"/>
    <s v="cpm"/>
    <s v="Interstitial"/>
    <s v="Interstitial"/>
    <n v="1.5"/>
    <n v="4"/>
    <n v="400000"/>
    <n v="401060"/>
    <n v="0"/>
    <n v="400000"/>
    <n v="1932"/>
    <n v="4.8172343290280757E-3"/>
    <n v="0.82815734989648038"/>
    <n v="600"/>
    <n v="600"/>
    <n v="0"/>
    <n v="1600"/>
    <n v="1600"/>
    <n v="0"/>
    <n v="0"/>
    <n v="1000"/>
    <n v="0.625"/>
  </r>
  <r>
    <s v="ElcaKozmetik_0516_Darphin_interstitial_Medyanet_MS"/>
    <x v="0"/>
    <x v="4"/>
    <s v="Q2"/>
    <d v="2016-05-18T00:00:00"/>
    <d v="2016-05-31T00:00:00"/>
    <n v="0"/>
    <x v="2"/>
    <x v="61"/>
    <s v="ElcaKozmetik_0516_Darphin_interstitial_MS"/>
    <s v="Completed"/>
    <s v="Medyanet"/>
    <s v="RON"/>
    <s v="Xaxis Rich Media"/>
    <s v="cpm"/>
    <s v="Interstitial"/>
    <s v="Interstitial"/>
    <n v="0.5"/>
    <n v="4"/>
    <n v="400000"/>
    <n v="400972"/>
    <n v="0"/>
    <n v="400000"/>
    <n v="2287"/>
    <n v="5.7036401544247476E-3"/>
    <n v="0.69960647135986009"/>
    <n v="200"/>
    <n v="200"/>
    <n v="0"/>
    <n v="1600"/>
    <n v="1600"/>
    <n v="0"/>
    <n v="0"/>
    <n v="1400"/>
    <n v="0.875"/>
  </r>
  <r>
    <s v="ElcaKozmetik_0516_Darphin_interstitial_Digitalm_MS"/>
    <x v="0"/>
    <x v="4"/>
    <s v="Q2"/>
    <d v="2016-05-18T00:00:00"/>
    <d v="2016-05-31T00:00:00"/>
    <n v="0"/>
    <x v="2"/>
    <x v="61"/>
    <s v="ElcaKozmetik_0516_Darphin_interstitial_MS"/>
    <s v="Completed"/>
    <s v="Digitalm"/>
    <s v="RON"/>
    <s v="Xaxis Rich Media"/>
    <s v="cpm"/>
    <s v="Interstitial"/>
    <s v="Interstitial"/>
    <n v="2.5"/>
    <n v="4"/>
    <n v="200000"/>
    <n v="200258"/>
    <n v="0"/>
    <n v="200000"/>
    <n v="3271"/>
    <n v="1.6333929231291632E-2"/>
    <n v="0.24457352491592785"/>
    <n v="500"/>
    <n v="500"/>
    <n v="0"/>
    <n v="800"/>
    <n v="800"/>
    <n v="0"/>
    <n v="0"/>
    <n v="300"/>
    <n v="0.375"/>
  </r>
  <r>
    <s v="ElcaKozmetik0516_Darphin_Pin_Overlay_Popmarker_MS"/>
    <x v="0"/>
    <x v="4"/>
    <s v="Q2"/>
    <d v="2016-05-18T00:00:00"/>
    <d v="2016-05-31T00:00:00"/>
    <n v="0"/>
    <x v="2"/>
    <x v="61"/>
    <s v="ElcaKozmetik_0516_Darphin_Pin_Overlay_MS"/>
    <s v="Completed"/>
    <s v="Popmarker"/>
    <s v="RON"/>
    <s v="Xaxis Pin"/>
    <s v="cpm"/>
    <s v="Selected Sites"/>
    <s v="Ad Bundles"/>
    <n v="1"/>
    <n v="3"/>
    <n v="1000000"/>
    <n v="1000605"/>
    <n v="0"/>
    <n v="1000000"/>
    <n v="2908"/>
    <n v="2.9062417237571271E-3"/>
    <n v="1.0316368638239339"/>
    <n v="1000"/>
    <n v="1000"/>
    <n v="0"/>
    <n v="3000"/>
    <n v="3000"/>
    <n v="0"/>
    <n v="0"/>
    <n v="2000"/>
    <n v="0.66666666666666663"/>
  </r>
  <r>
    <s v="IKEA0516_Peak_Day_interstitial_Acunn_MEC"/>
    <x v="0"/>
    <x v="4"/>
    <s v="Q2"/>
    <d v="2016-05-18T00:00:00"/>
    <d v="2016-05-23T00:00:00"/>
    <n v="0"/>
    <x v="1"/>
    <x v="1"/>
    <s v="IKEA0516_Peak_Day_interstitial_MEC"/>
    <s v="Completed"/>
    <s v="Acunn"/>
    <s v="RON"/>
    <s v="Xaxis Rich Media"/>
    <s v="cpm"/>
    <s v="Interstitial"/>
    <s v="Interstitial"/>
    <n v="1.5"/>
    <n v="4.25"/>
    <n v="500000"/>
    <n v="109140"/>
    <n v="390860"/>
    <n v="109140"/>
    <n v="1892"/>
    <n v="1.7335532343778631E-2"/>
    <n v="0.2454281183932347"/>
    <n v="750"/>
    <n v="163.71"/>
    <n v="-586.29"/>
    <n v="2125"/>
    <n v="464.35"/>
    <n v="-1660.65"/>
    <n v="0"/>
    <n v="300.64"/>
    <n v="0.6474426617852912"/>
  </r>
  <r>
    <s v="IKEA0516_Peak_Day_interstitial_Medyanet_MEC"/>
    <x v="0"/>
    <x v="4"/>
    <s v="Q2"/>
    <d v="2016-05-18T00:00:00"/>
    <d v="2016-05-23T00:00:00"/>
    <n v="0"/>
    <x v="1"/>
    <x v="1"/>
    <s v="IKEA0516_Peak_Day_interstitial_MEC"/>
    <s v="Completed"/>
    <s v="Medyanet"/>
    <s v="RON"/>
    <s v="Xaxis Rich Media"/>
    <s v="cpm"/>
    <s v="Interstitial"/>
    <s v="Interstitial"/>
    <n v="0.5"/>
    <n v="4.25"/>
    <n v="700000"/>
    <n v="703906"/>
    <n v="0"/>
    <n v="700000"/>
    <n v="8135"/>
    <n v="1.1556940841532819E-2"/>
    <n v="0.36774437615242778"/>
    <n v="350"/>
    <n v="350"/>
    <n v="0"/>
    <n v="2975"/>
    <n v="2991.6005"/>
    <n v="16.600500000000011"/>
    <n v="0"/>
    <n v="2641.6005"/>
    <n v="0.88300576898553129"/>
  </r>
  <r>
    <s v="IKEA0516_Peak_Day_interstitial_Digitalm_MEC"/>
    <x v="0"/>
    <x v="4"/>
    <s v="Q2"/>
    <d v="2016-05-18T00:00:00"/>
    <d v="2016-05-23T00:00:00"/>
    <n v="0"/>
    <x v="1"/>
    <x v="1"/>
    <s v="IKEA0516_Peak_Day_interstitial_MEC"/>
    <s v="Completed"/>
    <s v="Digitalm"/>
    <s v="RON"/>
    <s v="Xaxis Rich Media"/>
    <s v="cpm"/>
    <s v="Interstitial"/>
    <s v="Interstitial"/>
    <n v="2.5"/>
    <n v="4.25"/>
    <n v="300000"/>
    <n v="300706"/>
    <n v="0"/>
    <n v="300000"/>
    <n v="5206"/>
    <n v="1.7312591035762506E-2"/>
    <n v="0.24548607376104498"/>
    <n v="750"/>
    <n v="750"/>
    <n v="0"/>
    <n v="1275"/>
    <n v="1278.0005000000001"/>
    <n v="3.0005000000001019"/>
    <n v="0"/>
    <n v="528.0005000000001"/>
    <n v="0.41314576950478504"/>
  </r>
  <r>
    <s v="IKEA0516_Peak_Day_interstitial_DeskFive_MEC"/>
    <x v="0"/>
    <x v="4"/>
    <s v="Q2"/>
    <d v="2016-05-18T00:00:00"/>
    <d v="2016-05-23T00:00:00"/>
    <n v="0"/>
    <x v="1"/>
    <x v="1"/>
    <s v="IKEA0516_Peak_Day_interstitial_MEC"/>
    <s v="Completed"/>
    <s v="Desk Five"/>
    <s v="RON"/>
    <s v="Xaxis Rich Media"/>
    <s v="cpm"/>
    <s v="Interstitial"/>
    <s v="Interstitial"/>
    <n v="2.5"/>
    <n v="4.25"/>
    <n v="250000"/>
    <n v="250835"/>
    <n v="0"/>
    <n v="250000"/>
    <n v="4106"/>
    <n v="1.6369326449658141E-2"/>
    <n v="0.25963194106186066"/>
    <n v="625"/>
    <n v="625"/>
    <n v="0"/>
    <n v="1062.5"/>
    <n v="1066.0487499999999"/>
    <n v="3.5487499999999272"/>
    <n v="0"/>
    <n v="441.04874999999993"/>
    <n v="0.41372287149157105"/>
  </r>
  <r>
    <s v="Vodafone0516_Heroes_LG_interest_Digitalm_MS"/>
    <x v="0"/>
    <x v="4"/>
    <s v="Q2"/>
    <d v="2016-05-18T00:00:00"/>
    <d v="2016-05-31T00:00:00"/>
    <n v="0"/>
    <x v="2"/>
    <x v="14"/>
    <s v="Vodafone0516_Heroes_LG_interest_MS"/>
    <s v="Completed"/>
    <s v="Digitalm"/>
    <s v="RON"/>
    <s v="Xaxis Display Plus"/>
    <s v="cpm"/>
    <s v="Selected Sites"/>
    <s v="Ad Bundles"/>
    <n v="0.2"/>
    <n v="0.8"/>
    <n v="5000000"/>
    <n v="4935037"/>
    <n v="64963"/>
    <n v="4935037"/>
    <n v="3134"/>
    <n v="6.3505096314374137E-4"/>
    <n v="1.0976388002552648"/>
    <n v="1000"/>
    <n v="987.00740000000008"/>
    <n v="-12.992599999999925"/>
    <n v="4000"/>
    <n v="3440"/>
    <n v="-560"/>
    <n v="0"/>
    <n v="2452.9926"/>
    <n v="0.71307924418604651"/>
  </r>
  <r>
    <s v="Vodafone0516_Heroes_LG_interest_Bond_MS"/>
    <x v="0"/>
    <x v="4"/>
    <s v="Q2"/>
    <d v="2016-05-18T00:00:00"/>
    <d v="2016-05-31T00:00:00"/>
    <n v="0"/>
    <x v="2"/>
    <x v="14"/>
    <s v="Vodafone0516_Heroes_LG_interest_MS"/>
    <s v="Completed"/>
    <s v="Bond Digital"/>
    <s v="RON"/>
    <s v="Xaxis Display Plus"/>
    <s v="cpm"/>
    <s v="Selected Sites"/>
    <s v="Ad Bundles"/>
    <n v="0.5"/>
    <n v="0.8"/>
    <n v="1500000"/>
    <n v="1500013"/>
    <n v="0"/>
    <n v="1500000"/>
    <m/>
    <n v="0"/>
    <e v="#DIV/0!"/>
    <n v="750"/>
    <n v="750"/>
    <n v="0"/>
    <n v="1200"/>
    <n v="1200"/>
    <n v="0"/>
    <n v="0"/>
    <n v="450"/>
    <n v="0.375"/>
  </r>
  <r>
    <s v="Vodafone0516_Heroes_LG_interest_Matrouge_MS"/>
    <x v="0"/>
    <x v="4"/>
    <s v="Q2"/>
    <d v="2016-05-18T00:00:00"/>
    <d v="2016-05-31T00:00:00"/>
    <n v="0"/>
    <x v="2"/>
    <x v="14"/>
    <s v="Vodafone0516_Heroes_LG_interest_MS"/>
    <s v="Completed"/>
    <s v="Matrouge"/>
    <s v="RON"/>
    <s v="Xaxis Display Plus"/>
    <s v="cpm"/>
    <s v="Selected Sites"/>
    <s v="Ad Bundles"/>
    <n v="0.2"/>
    <n v="0.8"/>
    <n v="200000"/>
    <n v="764747"/>
    <n v="0"/>
    <n v="200000"/>
    <m/>
    <n v="0"/>
    <e v="#DIV/0!"/>
    <n v="40"/>
    <n v="140"/>
    <n v="100"/>
    <n v="160"/>
    <n v="160"/>
    <n v="0"/>
    <n v="0"/>
    <n v="20"/>
    <n v="0.125"/>
  </r>
  <r>
    <s v="Vodafone0516_Heroes_LG_interstitial_Medyanet_MS"/>
    <x v="0"/>
    <x v="4"/>
    <s v="Q2"/>
    <d v="2016-05-18T00:00:00"/>
    <d v="2016-05-31T00:00:00"/>
    <n v="0"/>
    <x v="2"/>
    <x v="14"/>
    <s v="Vodafone0516_Heroes_LG_interest_MS"/>
    <s v="Completed"/>
    <s v="Medyanet"/>
    <s v="RON"/>
    <s v="Xaxis Rich Media"/>
    <s v="cpm"/>
    <s v="Interstitial"/>
    <s v="Interstitial"/>
    <n v="0.5"/>
    <n v="0.8"/>
    <n v="2000000"/>
    <n v="2001609"/>
    <n v="0"/>
    <n v="2000000"/>
    <m/>
    <n v="0"/>
    <e v="#DIV/0!"/>
    <n v="1000"/>
    <n v="1000"/>
    <n v="0"/>
    <n v="1600"/>
    <n v="1600"/>
    <n v="0"/>
    <n v="0"/>
    <n v="600"/>
    <n v="0.375"/>
  </r>
  <r>
    <s v="Teknosa0516_Genclik_iletisimi_interstitial_Acunn_MC"/>
    <x v="0"/>
    <x v="4"/>
    <s v="Q2"/>
    <d v="2016-05-19T00:00:00"/>
    <d v="2016-05-22T00:00:00"/>
    <n v="0"/>
    <x v="0"/>
    <x v="6"/>
    <s v="Teknosa0516_Genclik_iletisimi_interstitial_MC"/>
    <s v="Completed"/>
    <s v="Acunn"/>
    <s v="RON"/>
    <s v="Xaxis Rich Media"/>
    <s v="cpm"/>
    <s v="Interstitial"/>
    <s v="Interstitial"/>
    <n v="1.5"/>
    <n v="4.25"/>
    <n v="300000"/>
    <n v="268358"/>
    <n v="31642"/>
    <n v="268358"/>
    <n v="2778"/>
    <n v="1.0351843433026033E-2"/>
    <n v="0.32287976961843051"/>
    <n v="450"/>
    <n v="402.53700000000003"/>
    <n v="-47.462999999999965"/>
    <n v="1275"/>
    <n v="896.96"/>
    <n v="-378.03999999999996"/>
    <n v="0"/>
    <n v="494.423"/>
    <n v="0.55122079022475912"/>
  </r>
  <r>
    <s v="Teknosa0516_Genclik_iletisimi_interstitial_Medyanet_MC"/>
    <x v="0"/>
    <x v="4"/>
    <s v="Q2"/>
    <d v="2016-05-19T00:00:00"/>
    <d v="2016-05-22T00:00:00"/>
    <n v="0"/>
    <x v="0"/>
    <x v="6"/>
    <s v="Teknosa0516_Genclik_iletisimi_interstitial_MC"/>
    <s v="Completed"/>
    <s v="Medyanet"/>
    <s v="RON"/>
    <s v="Xaxis Rich Media"/>
    <s v="cpm"/>
    <s v="Interstitial"/>
    <s v="Interstitial"/>
    <n v="0.5"/>
    <n v="4.25"/>
    <n v="350000"/>
    <n v="352480"/>
    <n v="0"/>
    <n v="350000"/>
    <n v="3636"/>
    <n v="1.0315478892419428E-2"/>
    <n v="0.41200220022002199"/>
    <n v="175"/>
    <n v="175"/>
    <n v="0"/>
    <n v="1487.5"/>
    <n v="1498.04"/>
    <n v="10.539999999999964"/>
    <n v="0"/>
    <n v="1323.04"/>
    <n v="0.88318068943419403"/>
  </r>
  <r>
    <s v="Vodafone0516_Red_Gladiators_interest_Digitalm_MS"/>
    <x v="0"/>
    <x v="4"/>
    <s v="Q2"/>
    <d v="2016-05-20T00:00:00"/>
    <d v="2016-05-31T00:00:00"/>
    <n v="0"/>
    <x v="2"/>
    <x v="14"/>
    <s v="Vodafone0516_Red_Gladiators_interest_MS"/>
    <s v="Completed"/>
    <s v="Digitalm"/>
    <s v="RON"/>
    <s v="Xaxis Display Plus"/>
    <s v="cpm"/>
    <s v="Selected Sites"/>
    <s v="Ad Bundles"/>
    <n v="0.2"/>
    <n v="0.8"/>
    <n v="3000000"/>
    <n v="3048192"/>
    <n v="0"/>
    <n v="3000000"/>
    <n v="682"/>
    <n v="2.2373918703283782E-4"/>
    <n v="3.159824046920821"/>
    <n v="600"/>
    <n v="600"/>
    <n v="0"/>
    <n v="2400"/>
    <n v="2155"/>
    <n v="-245"/>
    <n v="0"/>
    <n v="1555"/>
    <n v="0.72157772621809746"/>
  </r>
  <r>
    <s v="Vodafone0516_Red_Gladiators_interest_Bond_MS"/>
    <x v="0"/>
    <x v="4"/>
    <s v="Q2"/>
    <d v="2016-05-20T00:00:00"/>
    <d v="2016-05-31T00:00:00"/>
    <n v="0"/>
    <x v="2"/>
    <x v="14"/>
    <s v="Vodafone0516_Red_Gladiators_interest_MS"/>
    <s v="Completed"/>
    <s v="Bond Digital"/>
    <s v="RON"/>
    <s v="Xaxis Display Plus"/>
    <s v="cpm"/>
    <s v="Selected Sites"/>
    <s v="Ad Bundles"/>
    <n v="0.5"/>
    <n v="0.8"/>
    <n v="1500000"/>
    <n v="1501193"/>
    <n v="0"/>
    <n v="1500000"/>
    <m/>
    <n v="0"/>
    <e v="#DIV/0!"/>
    <n v="750"/>
    <n v="750"/>
    <n v="0"/>
    <n v="1200"/>
    <n v="1200"/>
    <n v="0"/>
    <n v="0"/>
    <n v="450"/>
    <n v="0.375"/>
  </r>
  <r>
    <s v="Vodafone0516_Red_Gladiators_interstitial_Medyanet_MS"/>
    <x v="0"/>
    <x v="4"/>
    <s v="Q2"/>
    <d v="2016-05-20T00:00:00"/>
    <d v="2016-05-31T00:00:00"/>
    <n v="0"/>
    <x v="2"/>
    <x v="14"/>
    <s v="Vodafone0516_Red_Gladiators_interstitial_MS"/>
    <s v="Completed"/>
    <s v="Medyanet"/>
    <s v="RON"/>
    <s v="Xaxis Rich Media"/>
    <s v="cpm"/>
    <s v="Interstitial"/>
    <s v="Interstitial"/>
    <n v="0.5"/>
    <n v="0.8"/>
    <n v="1000000"/>
    <n v="0"/>
    <n v="1000000"/>
    <n v="0"/>
    <m/>
    <n v="0"/>
    <e v="#DIV/0!"/>
    <n v="500"/>
    <n v="0"/>
    <n v="-500"/>
    <n v="800"/>
    <n v="0"/>
    <n v="-800"/>
    <n v="0"/>
    <n v="0"/>
    <e v="#DIV/0!"/>
  </r>
  <r>
    <s v="Carrefoursa0516_Euro_2016_Sync_Clipkit_MC"/>
    <x v="0"/>
    <x v="4"/>
    <s v="Q2"/>
    <d v="2016-05-20T00:00:00"/>
    <d v="2016-05-31T00:00:00"/>
    <n v="0"/>
    <x v="0"/>
    <x v="62"/>
    <s v="Carrefoursa0516_Euro_2016_Sync_MC"/>
    <s v="Completed"/>
    <s v="Clipkit"/>
    <s v="RON"/>
    <s v="Xaxis SYNC"/>
    <s v="cpv"/>
    <s v="Pre/Mid/Post Rolls RON"/>
    <s v="Online Video"/>
    <n v="0.75"/>
    <n v="0.1"/>
    <n v="50000"/>
    <n v="106173"/>
    <n v="0"/>
    <n v="50000"/>
    <n v="3291"/>
    <n v="3.0996581051679805E-2"/>
    <n v="2.4536615010635066"/>
    <n v="37500"/>
    <n v="3750"/>
    <n v="-33750"/>
    <n v="5000"/>
    <n v="8075"/>
    <n v="3075"/>
    <n v="0"/>
    <n v="4325"/>
    <n v="0.5356037151702786"/>
  </r>
  <r>
    <s v="Teknosa_Turuncu_indirim_20-23_interstitial_Medyanet_MC"/>
    <x v="0"/>
    <x v="4"/>
    <s v="Q2"/>
    <d v="2016-05-20T00:00:00"/>
    <d v="2016-05-23T00:00:00"/>
    <n v="0"/>
    <x v="0"/>
    <x v="6"/>
    <s v="Teknosa_Turuncu_indirim_20-23_interstitial_MC"/>
    <s v="Completed"/>
    <s v="Medyanet"/>
    <s v="RON"/>
    <s v="Xaxis Rich Media"/>
    <s v="cpm"/>
    <s v="Interstitial"/>
    <s v="Interstitial"/>
    <n v="0.5"/>
    <n v="4.25"/>
    <n v="400000"/>
    <n v="400882"/>
    <n v="0"/>
    <n v="400000"/>
    <n v="5364"/>
    <n v="1.3380496006306095E-2"/>
    <n v="0.29828486204325133"/>
    <n v="200"/>
    <n v="200"/>
    <n v="0"/>
    <n v="1700"/>
    <n v="1600"/>
    <n v="-100"/>
    <n v="0"/>
    <n v="1400"/>
    <n v="0.875"/>
  </r>
  <r>
    <s v="Teknosa_Turuncu_indirim_20-23_interstitial_Digitalm_MC"/>
    <x v="0"/>
    <x v="4"/>
    <s v="Q2"/>
    <d v="2016-05-20T00:00:00"/>
    <d v="2016-05-23T00:00:00"/>
    <n v="0"/>
    <x v="0"/>
    <x v="6"/>
    <s v="Teknosa_Turuncu_indirim_20-23_interstitial_MC"/>
    <s v="Completed"/>
    <s v="Digitalm"/>
    <s v="RON"/>
    <s v="Xaxis Rich Media"/>
    <s v="cpm"/>
    <s v="Interstitial"/>
    <s v="Interstitial"/>
    <n v="2.5"/>
    <n v="4.25"/>
    <n v="200000"/>
    <n v="201006"/>
    <n v="0"/>
    <n v="200000"/>
    <n v="4041"/>
    <n v="2.0103877496194144E-2"/>
    <n v="0.21034397426379609"/>
    <n v="500"/>
    <n v="500"/>
    <n v="0"/>
    <n v="850"/>
    <n v="850"/>
    <n v="0"/>
    <n v="0"/>
    <n v="350"/>
    <n v="0.41176470588235292"/>
  </r>
  <r>
    <s v="Teknosa_Turuncu_indirim_20-23_interstitial_Bond_MC"/>
    <x v="0"/>
    <x v="4"/>
    <s v="Q2"/>
    <d v="2016-05-20T00:00:00"/>
    <d v="2016-05-23T00:00:00"/>
    <n v="0"/>
    <x v="0"/>
    <x v="6"/>
    <s v="Teknosa_Turuncu_indirim_20-23_interstitial_MC"/>
    <s v="Completed"/>
    <s v="Bond Digital"/>
    <s v="RON"/>
    <s v="Xaxis Rich Media"/>
    <s v="cpm"/>
    <s v="Interstitial"/>
    <s v="Interstitial"/>
    <n v="2.5"/>
    <n v="4.25"/>
    <n v="200000"/>
    <n v="200047"/>
    <n v="0"/>
    <n v="200000"/>
    <m/>
    <n v="0"/>
    <e v="#DIV/0!"/>
    <n v="500"/>
    <n v="500"/>
    <n v="0"/>
    <n v="850"/>
    <n v="850"/>
    <n v="0"/>
    <n v="0"/>
    <n v="350"/>
    <n v="0.41176470588235292"/>
  </r>
  <r>
    <s v="TMC0516_Kahraman_Koala_Medyanet_interstitial_MS"/>
    <x v="0"/>
    <x v="4"/>
    <s v="Q2"/>
    <d v="2016-05-20T00:00:00"/>
    <d v="2016-05-27T00:00:00"/>
    <n v="0"/>
    <x v="2"/>
    <x v="63"/>
    <s v="TMC0516_Kahraman_Koala_interstitial_MS"/>
    <s v="Completed"/>
    <s v="Medyanet"/>
    <s v="RON"/>
    <s v="Xaxis Rich Media"/>
    <s v="cpm"/>
    <s v="Interstitial"/>
    <s v="Interstitial"/>
    <n v="0.5"/>
    <n v="4.25"/>
    <n v="600000"/>
    <n v="601378"/>
    <n v="0"/>
    <n v="600000"/>
    <n v="3548"/>
    <n v="5.8997834972346844E-3"/>
    <n v="0.7187147688838782"/>
    <n v="300"/>
    <n v="300"/>
    <n v="0"/>
    <n v="2550"/>
    <n v="2550"/>
    <n v="0"/>
    <n v="0"/>
    <n v="2250"/>
    <n v="0.88235294117647056"/>
  </r>
  <r>
    <s v="TMC0516_Kahraman_Koala_Acunn_interstitial_MS"/>
    <x v="0"/>
    <x v="4"/>
    <s v="Q2"/>
    <d v="2016-05-20T00:00:00"/>
    <d v="2016-05-27T00:00:00"/>
    <n v="0"/>
    <x v="2"/>
    <x v="63"/>
    <s v="TMC0516_Kahraman_Koala_interstitial_MS"/>
    <s v="Completed"/>
    <s v="Acunn"/>
    <s v="RON"/>
    <s v="Xaxis Rich Media"/>
    <s v="cpm"/>
    <s v="Interstitial"/>
    <s v="Interstitial"/>
    <n v="1.5"/>
    <n v="4.25"/>
    <n v="300000"/>
    <n v="308578"/>
    <n v="0"/>
    <n v="300000"/>
    <n v="1663"/>
    <n v="5.3892370810621629E-3"/>
    <n v="0.81178592904389657"/>
    <n v="450"/>
    <n v="450"/>
    <n v="0"/>
    <n v="1275"/>
    <n v="1350"/>
    <n v="75"/>
    <n v="0"/>
    <n v="900"/>
    <n v="0.66666666666666663"/>
  </r>
  <r>
    <s v="TMC0516_Kahraman_Koala_Digitalm_interstitial_MS"/>
    <x v="0"/>
    <x v="4"/>
    <s v="Q2"/>
    <d v="2016-05-20T00:00:00"/>
    <d v="2016-05-27T00:00:00"/>
    <n v="0"/>
    <x v="2"/>
    <x v="63"/>
    <s v="TMC0516_Kahraman_Koala_interstitial_MS"/>
    <s v="Completed"/>
    <s v="Digitalm"/>
    <s v="RON"/>
    <s v="Xaxis Rich Media"/>
    <s v="cpm"/>
    <s v="Interstitial"/>
    <s v="Interstitial"/>
    <n v="2.5"/>
    <n v="4.25"/>
    <n v="200000"/>
    <n v="220660"/>
    <n v="0"/>
    <n v="200000"/>
    <n v="3879"/>
    <n v="1.7579080939001179E-2"/>
    <n v="0.2191286414024233"/>
    <n v="500"/>
    <n v="500"/>
    <n v="0"/>
    <n v="850"/>
    <n v="850"/>
    <n v="0"/>
    <n v="0"/>
    <n v="350"/>
    <n v="0.41176470588235292"/>
  </r>
  <r>
    <s v="KFC0516_2Box_Set_interstitial_Medyanet_MX"/>
    <x v="0"/>
    <x v="4"/>
    <s v="Q2"/>
    <d v="2016-05-25T00:00:00"/>
    <d v="2016-05-29T00:00:00"/>
    <n v="0"/>
    <x v="3"/>
    <x v="3"/>
    <s v="KFC0516_2Box_Set_interstitial_MX"/>
    <s v="Completed"/>
    <s v="Medyanet"/>
    <s v="RON"/>
    <s v="Xaxis Rich Media"/>
    <s v="cpm"/>
    <s v="Interstitial"/>
    <s v="Interstitial"/>
    <n v="0.5"/>
    <n v="4.25"/>
    <n v="700000"/>
    <n v="700206"/>
    <n v="0"/>
    <n v="700000"/>
    <m/>
    <n v="0"/>
    <e v="#DIV/0!"/>
    <n v="350"/>
    <n v="350"/>
    <n v="0"/>
    <n v="2975"/>
    <n v="2550"/>
    <n v="-425"/>
    <n v="0"/>
    <n v="2200"/>
    <n v="0.86274509803921573"/>
  </r>
  <r>
    <s v="KFC0516_2Box_Set_interstitial_Acunn_MX"/>
    <x v="0"/>
    <x v="4"/>
    <s v="Q2"/>
    <d v="2016-05-25T00:00:00"/>
    <d v="2016-05-29T00:00:00"/>
    <n v="0"/>
    <x v="3"/>
    <x v="3"/>
    <s v="KFC0516_2Box_Set_interstitial_MX"/>
    <s v="Completed"/>
    <s v="Acunn"/>
    <s v="RON"/>
    <s v="Xaxis Rich Media"/>
    <s v="cpm"/>
    <s v="Interstitial"/>
    <s v="Interstitial"/>
    <n v="1.5"/>
    <n v="4.25"/>
    <n v="400000"/>
    <n v="401067"/>
    <n v="0"/>
    <n v="400000"/>
    <n v="681"/>
    <n v="1.6979706632557652E-3"/>
    <n v="2.4963289280469896"/>
    <n v="600"/>
    <n v="600"/>
    <n v="0"/>
    <n v="1700"/>
    <n v="1700"/>
    <n v="0"/>
    <n v="0"/>
    <n v="1100"/>
    <n v="0.6470588235294118"/>
  </r>
  <r>
    <s v="Teknosa0516_Vestel_Euro_2016_interstitial_Medyanet_MC"/>
    <x v="0"/>
    <x v="4"/>
    <s v="Q2"/>
    <d v="2016-05-25T00:00:00"/>
    <d v="2016-05-29T00:00:00"/>
    <n v="0"/>
    <x v="0"/>
    <x v="6"/>
    <s v="Teknosa0516_Vestel_Euro_2016_interstitial_MC"/>
    <s v="Completed"/>
    <s v="Medyanet"/>
    <s v="RON"/>
    <s v="Xaxis Rich Media"/>
    <s v="cpm"/>
    <s v="Interstitial"/>
    <s v="Interstitial"/>
    <n v="0.5"/>
    <n v="4.25"/>
    <n v="500000"/>
    <n v="506679"/>
    <n v="0"/>
    <n v="500000"/>
    <n v="3636"/>
    <n v="7.1761411070914724E-3"/>
    <n v="0.48748624862486251"/>
    <n v="250"/>
    <n v="250"/>
    <n v="0"/>
    <n v="2125"/>
    <n v="1772.5"/>
    <n v="-352.5"/>
    <n v="0"/>
    <n v="1522.5"/>
    <n v="0.85895627644569816"/>
  </r>
  <r>
    <s v="Teknosa0516_Vestel_Euro_2016_interstitial_Acunn_MC"/>
    <x v="0"/>
    <x v="4"/>
    <s v="Q2"/>
    <d v="2016-05-25T00:00:00"/>
    <d v="2016-05-29T00:00:00"/>
    <n v="0"/>
    <x v="0"/>
    <x v="6"/>
    <s v="Teknosa0516_Vestel_Euro_2016_interstitial_MC"/>
    <s v="Completed"/>
    <s v="Acunn"/>
    <s v="RON"/>
    <s v="Xaxis Rich Media"/>
    <s v="cpm"/>
    <s v="Interstitial"/>
    <s v="Interstitial"/>
    <n v="1.5"/>
    <n v="4.25"/>
    <n v="300000"/>
    <n v="300857"/>
    <n v="0"/>
    <n v="300000"/>
    <n v="1466"/>
    <n v="4.8727468531561506E-3"/>
    <n v="0.86971350613915421"/>
    <n v="450"/>
    <n v="450"/>
    <n v="0"/>
    <n v="1275"/>
    <n v="1275"/>
    <n v="0"/>
    <n v="0"/>
    <n v="825"/>
    <n v="0.6470588235294118"/>
  </r>
  <r>
    <s v="Teknosa0516_Vestel_Euro_2016_interstitial_Bond_MC"/>
    <x v="0"/>
    <x v="4"/>
    <s v="Q2"/>
    <d v="2016-05-25T00:00:00"/>
    <d v="2016-05-29T00:00:00"/>
    <n v="0"/>
    <x v="0"/>
    <x v="6"/>
    <s v="Teknosa0516_Vestel_Euro_2016_interstitial_MC"/>
    <s v="Completed"/>
    <s v="Bond Digital"/>
    <s v="RON"/>
    <s v="Xaxis Rich Media"/>
    <s v="cpm"/>
    <s v="Interstitial"/>
    <s v="Interstitial"/>
    <n v="2.5"/>
    <n v="4.25"/>
    <n v="130000"/>
    <n v="130027"/>
    <n v="0"/>
    <n v="130000"/>
    <m/>
    <n v="0"/>
    <e v="#DIV/0!"/>
    <n v="325"/>
    <n v="325"/>
    <n v="0"/>
    <n v="552.5"/>
    <n v="552.5"/>
    <n v="0"/>
    <n v="0"/>
    <n v="227.5"/>
    <n v="0.41176470588235292"/>
  </r>
  <r>
    <s v="Vodafone516_Top_Up_interest_Appnexus_MS"/>
    <x v="0"/>
    <x v="4"/>
    <s v="Q2"/>
    <d v="2016-05-25T00:00:00"/>
    <d v="2016-05-31T00:00:00"/>
    <n v="0"/>
    <x v="2"/>
    <x v="14"/>
    <s v="Vodafone516_Top_Up_interest_MS"/>
    <s v="Completed"/>
    <s v="Appnexus"/>
    <s v="RON"/>
    <s v="Xaxis Display Plus"/>
    <s v="cpm"/>
    <s v="Selected Sites"/>
    <s v="Ad Bundles"/>
    <m/>
    <n v="1.5"/>
    <n v="200000"/>
    <n v="200209"/>
    <n v="0"/>
    <n v="200000"/>
    <m/>
    <n v="0"/>
    <e v="#DIV/0!"/>
    <n v="0"/>
    <n v="0"/>
    <n v="0"/>
    <n v="300"/>
    <n v="300"/>
    <n v="0"/>
    <n v="0"/>
    <n v="300"/>
    <n v="1"/>
  </r>
  <r>
    <s v="Vodafone516_Top_Up_interest_GoogleAdx_MS"/>
    <x v="0"/>
    <x v="4"/>
    <s v="Q2"/>
    <d v="2016-05-25T00:00:00"/>
    <d v="2016-05-31T00:00:00"/>
    <n v="0"/>
    <x v="2"/>
    <x v="14"/>
    <s v="Vodafone516_Top_Up_interest_MS"/>
    <s v="Completed"/>
    <s v="Google"/>
    <s v="RON"/>
    <s v="Xaxis Display Plus"/>
    <s v="cpm"/>
    <s v="Selected Sites"/>
    <s v="Ad Bundles"/>
    <m/>
    <n v="1.5"/>
    <n v="0"/>
    <n v="0"/>
    <n v="0"/>
    <n v="0"/>
    <m/>
    <e v="#DIV/0!"/>
    <e v="#DIV/0!"/>
    <n v="0"/>
    <n v="0"/>
    <n v="0"/>
    <n v="0"/>
    <n v="0"/>
    <n v="0"/>
    <n v="0"/>
    <n v="0"/>
    <e v="#DIV/0!"/>
  </r>
  <r>
    <s v="Vodafone516_Top_Up_interstitial_Medyanet_MS"/>
    <x v="0"/>
    <x v="4"/>
    <s v="Q2"/>
    <d v="2016-05-25T00:00:00"/>
    <d v="2016-05-31T00:00:00"/>
    <n v="0"/>
    <x v="2"/>
    <x v="14"/>
    <s v="Vodafone516_Top_Up_interest_MS"/>
    <s v="Completed"/>
    <s v="Medyanet"/>
    <s v="RON"/>
    <s v="Xaxis Rich Media"/>
    <s v="cpm"/>
    <s v="Interstitial"/>
    <s v="Interstitial"/>
    <n v="0.5"/>
    <n v="1.5"/>
    <n v="750000"/>
    <n v="755628"/>
    <n v="0"/>
    <n v="750000"/>
    <m/>
    <n v="0"/>
    <e v="#DIV/0!"/>
    <n v="375"/>
    <n v="375"/>
    <n v="0"/>
    <n v="1125"/>
    <n v="1125"/>
    <n v="0"/>
    <n v="0"/>
    <n v="750"/>
    <n v="0.66666666666666663"/>
  </r>
  <r>
    <s v="Vodafone516_Top_Up_interest_Digitalm_MS"/>
    <x v="0"/>
    <x v="4"/>
    <s v="Q2"/>
    <d v="2016-05-25T00:00:00"/>
    <d v="2016-05-31T00:00:00"/>
    <n v="0"/>
    <x v="2"/>
    <x v="14"/>
    <s v="Vodafone516_Top_Up_interest_MS"/>
    <s v="Completed"/>
    <s v="Digitalm"/>
    <s v="RON"/>
    <s v="Xaxis Display Plus"/>
    <s v="cpm"/>
    <s v="Selected Sites"/>
    <s v="Ad Bundles"/>
    <n v="0.2"/>
    <n v="1.5"/>
    <n v="1500000"/>
    <n v="1552788"/>
    <n v="0"/>
    <n v="1500000"/>
    <n v="152"/>
    <n v="9.7888443238870989E-5"/>
    <n v="6.1118421052631575"/>
    <n v="300"/>
    <n v="300"/>
    <n v="0"/>
    <n v="2250"/>
    <n v="929"/>
    <n v="-1321"/>
    <n v="0"/>
    <n v="629"/>
    <n v="0.67707212055974164"/>
  </r>
  <r>
    <s v="Vestel0516_Euro_2016_interstitial_Medyanet_MC"/>
    <x v="0"/>
    <x v="4"/>
    <s v="Q2"/>
    <d v="2016-05-25T00:00:00"/>
    <d v="2016-05-31T00:00:00"/>
    <n v="0"/>
    <x v="0"/>
    <x v="19"/>
    <s v="Vestel0516_Euro_2016_interstitial_MC"/>
    <s v="Completed"/>
    <s v="Medyanet"/>
    <s v="RON"/>
    <s v="Xaxis Rich Media"/>
    <s v="cpm"/>
    <s v="Interstitial"/>
    <s v="Interstitial"/>
    <n v="0.5"/>
    <n v="4.25"/>
    <n v="300000"/>
    <n v="303505"/>
    <n v="0"/>
    <n v="300000"/>
    <m/>
    <n v="0"/>
    <e v="#DIV/0!"/>
    <n v="150"/>
    <n v="150"/>
    <n v="0"/>
    <n v="1275"/>
    <n v="1291.5"/>
    <n v="16.5"/>
    <n v="0"/>
    <n v="1141.5"/>
    <n v="0.88385598141695698"/>
  </r>
  <r>
    <s v="Vestel0516_Euro_2016_interstitial_Acunn_MC"/>
    <x v="0"/>
    <x v="4"/>
    <s v="Q2"/>
    <d v="2016-05-25T00:00:00"/>
    <d v="2016-05-31T00:00:00"/>
    <n v="0"/>
    <x v="0"/>
    <x v="19"/>
    <s v="Vestel0516_Euro_2016_interstitial_MC"/>
    <s v="Completed"/>
    <s v="Acunn"/>
    <s v="RON"/>
    <s v="Xaxis Rich Media"/>
    <s v="cpm"/>
    <s v="Interstitial"/>
    <s v="Interstitial"/>
    <n v="1.5"/>
    <n v="4.25"/>
    <n v="250000"/>
    <n v="250364"/>
    <n v="0"/>
    <n v="250000"/>
    <n v="567"/>
    <n v="2.2647025930245561E-3"/>
    <n v="1.8738977072310405"/>
    <n v="375"/>
    <n v="375"/>
    <n v="0"/>
    <n v="1062.5"/>
    <n v="1062.5"/>
    <n v="0"/>
    <n v="0"/>
    <n v="687.5"/>
    <n v="0.6470588235294118"/>
  </r>
  <r>
    <s v="GSK0516_Parodontax_Preroll_Nokta_MC"/>
    <x v="0"/>
    <x v="4"/>
    <s v="Q2"/>
    <d v="2016-05-27T00:00:00"/>
    <d v="2016-05-31T00:00:00"/>
    <n v="0"/>
    <x v="0"/>
    <x v="0"/>
    <s v="GSK0516_Parodontax_Preroll_MC"/>
    <s v="Completed"/>
    <s v="Nokta"/>
    <s v="RON"/>
    <s v="Xaxis Tv"/>
    <s v="cpv"/>
    <s v="Pre/Mid/Post Rolls RON"/>
    <s v="Online Video"/>
    <n v="1.2E-2"/>
    <n v="0.04"/>
    <n v="100000"/>
    <n v="100412"/>
    <n v="0"/>
    <n v="100000"/>
    <n v="15219"/>
    <n v="0.15156554993427079"/>
    <n v="0.18562323411525067"/>
    <n v="1200"/>
    <n v="1200"/>
    <n v="0"/>
    <n v="4000"/>
    <n v="2825"/>
    <n v="-1175"/>
    <n v="0"/>
    <n v="1625"/>
    <n v="0.5752212389380531"/>
  </r>
  <r>
    <s v="GSK0516_Parodontax_Preroll_Acunn_MC"/>
    <x v="0"/>
    <x v="4"/>
    <s v="Q2"/>
    <d v="2016-05-27T00:00:00"/>
    <d v="2016-05-31T00:00:00"/>
    <n v="0"/>
    <x v="0"/>
    <x v="0"/>
    <s v="GSK0516_Parodontax_Preroll_MC"/>
    <s v="Completed"/>
    <s v="Acunn"/>
    <s v="RON"/>
    <s v="Xaxis Tv"/>
    <s v="cpv"/>
    <s v="Pre/Mid/Post Rolls RON"/>
    <s v="Online Video"/>
    <n v="0.01"/>
    <n v="0.04"/>
    <n v="30000"/>
    <n v="36429"/>
    <n v="0"/>
    <n v="30000"/>
    <n v="7421"/>
    <n v="0.20371132888632681"/>
    <n v="0.16170327449130845"/>
    <n v="300"/>
    <n v="300"/>
    <n v="0"/>
    <n v="1200"/>
    <n v="1200"/>
    <n v="0"/>
    <n v="0"/>
    <n v="900"/>
    <n v="0.75"/>
  </r>
  <r>
    <s v="Teknosa0516_Turuncu_indirim_27-30_interstitial_Medyanet_Mc"/>
    <x v="0"/>
    <x v="4"/>
    <s v="Q2"/>
    <d v="2016-05-27T00:00:00"/>
    <d v="2016-05-30T00:00:00"/>
    <n v="0"/>
    <x v="0"/>
    <x v="6"/>
    <s v="Teknosa0516_Turuncu_indirim_27-30_interstitial_Mc"/>
    <s v="Completed"/>
    <s v="Medyanet"/>
    <s v="RON"/>
    <s v="Xaxis Rich Media"/>
    <s v="cpm"/>
    <s v="Interstitial"/>
    <s v="Interstitial"/>
    <n v="0.5"/>
    <n v="4.25"/>
    <n v="400000"/>
    <n v="405889"/>
    <n v="0"/>
    <n v="400000"/>
    <n v="3248"/>
    <n v="8.0021877902579277E-3"/>
    <n v="0.43950123152709358"/>
    <n v="200"/>
    <n v="200"/>
    <n v="0"/>
    <n v="1700"/>
    <n v="1427.5"/>
    <n v="-272.5"/>
    <n v="0"/>
    <n v="1227.5"/>
    <n v="0.85989492119089317"/>
  </r>
  <r>
    <s v="Teknosa0516_Turuncu_indirim_27-30_interstitial_Digitalm_Mc"/>
    <x v="0"/>
    <x v="4"/>
    <s v="Q2"/>
    <d v="2016-05-27T00:00:00"/>
    <d v="2016-05-30T00:00:00"/>
    <n v="0"/>
    <x v="0"/>
    <x v="6"/>
    <s v="Teknosa0516_Turuncu_indirim_27-30_interstitial_Mc"/>
    <s v="Completed"/>
    <s v="Digitalm"/>
    <s v="RON"/>
    <s v="Xaxis Rich Media"/>
    <s v="cpm"/>
    <s v="Interstitial"/>
    <s v="Interstitial"/>
    <n v="2.5"/>
    <n v="4.25"/>
    <n v="200000"/>
    <n v="200833"/>
    <n v="0"/>
    <n v="200000"/>
    <n v="4072"/>
    <n v="2.0275552324568173E-2"/>
    <n v="0.20874263261296661"/>
    <n v="500"/>
    <n v="500"/>
    <n v="0"/>
    <n v="850"/>
    <n v="850"/>
    <n v="0"/>
    <n v="0"/>
    <n v="350"/>
    <n v="0.41176470588235292"/>
  </r>
  <r>
    <s v="Teknosa0516_Turuncu_indirim_27-30_interstitial_Bond_Mc"/>
    <x v="0"/>
    <x v="4"/>
    <s v="Q2"/>
    <d v="2016-05-27T00:00:00"/>
    <d v="2016-05-30T00:00:00"/>
    <n v="0"/>
    <x v="0"/>
    <x v="6"/>
    <s v="Teknosa0516_Turuncu_indirim_27-30_interstitial_Mc"/>
    <s v="Completed"/>
    <s v="Bond Digital"/>
    <s v="RON"/>
    <s v="Xaxis Rich Media"/>
    <s v="cpm"/>
    <s v="Interstitial"/>
    <s v="Interstitial"/>
    <n v="2.5"/>
    <n v="4.25"/>
    <n v="170000"/>
    <n v="170023"/>
    <n v="0"/>
    <n v="170000"/>
    <m/>
    <n v="0"/>
    <e v="#DIV/0!"/>
    <n v="425"/>
    <n v="425"/>
    <n v="0"/>
    <n v="722.5"/>
    <n v="722.5"/>
    <n v="0"/>
    <n v="0"/>
    <n v="297.5"/>
    <n v="0.41176470588235292"/>
  </r>
  <r>
    <s v="Bimeks0516_Kdv_Kadar_Bipara_interstitial_Medyanet_MEC"/>
    <x v="0"/>
    <x v="4"/>
    <s v="Q2"/>
    <d v="2016-05-27T00:00:00"/>
    <d v="2016-05-30T00:00:00"/>
    <n v="0"/>
    <x v="1"/>
    <x v="10"/>
    <s v="Bimeks0516_Kdv_Kadar_Bipara_interstitial_MEC"/>
    <s v="Completed"/>
    <s v="Medyanet"/>
    <s v="RON"/>
    <s v="Xaxis Rich Media"/>
    <s v="cpm"/>
    <s v="Interstitial"/>
    <s v="Interstitial"/>
    <n v="0.5"/>
    <n v="4.5"/>
    <n v="300000"/>
    <n v="306990"/>
    <n v="0"/>
    <n v="300000"/>
    <n v="3529"/>
    <n v="1.1495488452392587E-2"/>
    <n v="0.38254463020685747"/>
    <n v="150"/>
    <n v="150"/>
    <n v="0"/>
    <n v="1350"/>
    <n v="1350"/>
    <n v="0"/>
    <n v="0"/>
    <n v="1200"/>
    <n v="0.88888888888888884"/>
  </r>
  <r>
    <s v="Bimeks0516_Kdv_Kadar_Bipara_interstitial_Digitalm_MEC"/>
    <x v="0"/>
    <x v="4"/>
    <s v="Q2"/>
    <d v="2016-05-27T00:00:00"/>
    <d v="2016-05-30T00:00:00"/>
    <n v="0"/>
    <x v="1"/>
    <x v="10"/>
    <s v="Bimeks0516_Kdv_Kadar_Bipara_interstitial_MEC"/>
    <s v="Completed"/>
    <s v="Digitalm"/>
    <s v="RON"/>
    <s v="Xaxis Rich Media"/>
    <s v="cpm"/>
    <s v="Interstitial"/>
    <s v="Interstitial"/>
    <n v="2.5"/>
    <n v="4.5"/>
    <n v="200000"/>
    <n v="200915"/>
    <n v="0"/>
    <n v="200000"/>
    <n v="3356"/>
    <n v="1.6703581116392505E-2"/>
    <n v="0.26817640047675806"/>
    <n v="500"/>
    <n v="500"/>
    <n v="0"/>
    <n v="900"/>
    <n v="900"/>
    <n v="0"/>
    <n v="0"/>
    <n v="400"/>
    <n v="0.44444444444444442"/>
  </r>
  <r>
    <s v="Bimeks0516_Kdv_Kadar_Bipara_interstitial_Bond_MEC"/>
    <x v="0"/>
    <x v="4"/>
    <s v="Q2"/>
    <d v="2016-05-27T00:00:00"/>
    <d v="2016-05-30T00:00:00"/>
    <n v="0"/>
    <x v="1"/>
    <x v="10"/>
    <s v="Bimeks0516_Kdv_Kadar_Bipara_interstitial_MEC"/>
    <s v="Completed"/>
    <s v="Bond Digital"/>
    <s v="RON"/>
    <s v="Xaxis Rich Media"/>
    <s v="cpm"/>
    <s v="Interstitial"/>
    <s v="Interstitial"/>
    <n v="2.5"/>
    <n v="4.5"/>
    <n v="166666"/>
    <n v="166029"/>
    <n v="637"/>
    <n v="166029"/>
    <m/>
    <n v="0"/>
    <e v="#DIV/0!"/>
    <n v="416.66499999999996"/>
    <n v="415.07249999999999"/>
    <n v="-1.5924999999999727"/>
    <n v="749.99699999999996"/>
    <n v="749.99699999999996"/>
    <n v="0"/>
    <n v="0"/>
    <n v="334.92449999999997"/>
    <n v="0.44656778627114507"/>
  </r>
  <r>
    <s v="Vodafoen0516_Project_Tolkien_interest_Bond_MS"/>
    <x v="0"/>
    <x v="4"/>
    <s v="Q2"/>
    <d v="2016-05-27T00:00:00"/>
    <d v="2016-05-31T00:00:00"/>
    <n v="0"/>
    <x v="2"/>
    <x v="14"/>
    <s v="Vodafoen0516_Project_Tolkien_interest__MS"/>
    <s v="Completed"/>
    <s v="Bond Digital"/>
    <s v="RON"/>
    <s v="Xaxis Display Plus"/>
    <s v="cpm"/>
    <s v="Selected Sites"/>
    <s v="Ad Bundles"/>
    <n v="0.5"/>
    <n v="0.8"/>
    <n v="750000"/>
    <n v="755109"/>
    <n v="0"/>
    <n v="750000"/>
    <m/>
    <n v="0"/>
    <e v="#DIV/0!"/>
    <n v="375"/>
    <n v="375"/>
    <n v="0"/>
    <n v="600"/>
    <n v="600"/>
    <n v="0"/>
    <n v="0"/>
    <n v="225"/>
    <n v="0.375"/>
  </r>
  <r>
    <s v="Vodafoen0516_Project_Tolkien_interest_Digitalm_MS"/>
    <x v="0"/>
    <x v="4"/>
    <s v="Q2"/>
    <d v="2016-05-27T00:00:00"/>
    <d v="2016-05-31T00:00:00"/>
    <n v="0"/>
    <x v="2"/>
    <x v="14"/>
    <s v="Vodafoen0516_Project_Tolkien_interest__MS"/>
    <s v="Completed"/>
    <s v="Digitalm"/>
    <s v="RON"/>
    <s v="Xaxis Display Plus"/>
    <s v="cpm"/>
    <s v="Selected Sites"/>
    <s v="Ad Bundles"/>
    <n v="0.2"/>
    <n v="0.8"/>
    <n v="1500000"/>
    <n v="1567676"/>
    <n v="0"/>
    <n v="1500000"/>
    <n v="152"/>
    <n v="9.6958810366427759E-5"/>
    <n v="2.9934210526315788"/>
    <n v="300"/>
    <n v="300"/>
    <n v="0"/>
    <n v="1200"/>
    <n v="455"/>
    <n v="-745"/>
    <n v="0"/>
    <n v="155"/>
    <n v="0.34065934065934067"/>
  </r>
  <r>
    <s v="Akbank0516_Emeklilere_Chip_Para_interest_Medyanet_MC"/>
    <x v="0"/>
    <x v="4"/>
    <s v="Q2"/>
    <d v="2016-05-27T00:00:00"/>
    <d v="2016-05-31T00:00:00"/>
    <n v="0"/>
    <x v="0"/>
    <x v="9"/>
    <s v="Akbank0516_Emeklilere_Chip_Para_interest_MC"/>
    <s v="Completed"/>
    <s v="Medyanet"/>
    <s v="RON"/>
    <s v="Xaxis Display Plus"/>
    <s v="cpm"/>
    <s v="Selected Sites"/>
    <s v="Ad Bundles"/>
    <n v="0.1"/>
    <n v="1"/>
    <n v="550000"/>
    <n v="573937"/>
    <n v="0"/>
    <n v="550000"/>
    <m/>
    <n v="0"/>
    <e v="#DIV/0!"/>
    <n v="55"/>
    <n v="55"/>
    <n v="0"/>
    <n v="550"/>
    <n v="574"/>
    <n v="24"/>
    <n v="0"/>
    <n v="519"/>
    <n v="0.90418118466898956"/>
  </r>
  <r>
    <s v="Ikea0516_Yaz_indirimi_interstitial_Medyanet_MEC"/>
    <x v="0"/>
    <x v="4"/>
    <s v="Q2"/>
    <d v="2016-05-30T00:00:00"/>
    <d v="2016-05-31T00:00:00"/>
    <n v="0"/>
    <x v="1"/>
    <x v="1"/>
    <s v="Ikea0516_Yaz_indirimi_interstitial_MEC"/>
    <s v="Completed"/>
    <s v="Medyanet"/>
    <s v="RON"/>
    <s v="Xaxis Rich Media"/>
    <s v="cpm"/>
    <s v="Interstitial"/>
    <s v="Interstitial"/>
    <n v="0.5"/>
    <n v="4.25"/>
    <n v="353000"/>
    <n v="357154"/>
    <n v="0"/>
    <n v="353000"/>
    <m/>
    <n v="0"/>
    <e v="#DIV/0!"/>
    <n v="176.5"/>
    <n v="176.5"/>
    <n v="0"/>
    <n v="1500.25"/>
    <n v="1500"/>
    <n v="-0.25"/>
    <n v="0"/>
    <n v="1323.5"/>
    <n v="0.8823333333333333"/>
  </r>
  <r>
    <s v="Tadım0516_Aycekirdegi_Sync_Clipkit_MEC"/>
    <x v="0"/>
    <x v="4"/>
    <s v="Q2"/>
    <d v="2016-05-30T00:00:00"/>
    <d v="2016-05-31T00:00:00"/>
    <n v="0"/>
    <x v="1"/>
    <x v="33"/>
    <s v="Tadım0516_Aycekirdegi_Sync_MEC"/>
    <s v="Completed"/>
    <s v="Clipkit"/>
    <s v="RON"/>
    <s v="Xaxis SYNC"/>
    <s v="cpv"/>
    <s v="Pre/Mid/Post Rolls RON"/>
    <s v="Online Video"/>
    <n v="3.6999999999999998E-2"/>
    <n v="0.06"/>
    <n v="35000"/>
    <n v="34567"/>
    <n v="433"/>
    <n v="34567"/>
    <n v="3481"/>
    <n v="0.10070298261347528"/>
    <n v="0.60327492099971269"/>
    <n v="1295"/>
    <n v="1278.979"/>
    <n v="-16.020999999999958"/>
    <n v="2100"/>
    <n v="2100"/>
    <n v="0"/>
    <n v="0"/>
    <n v="821.02099999999996"/>
    <n v="0.39096238095238095"/>
  </r>
  <r>
    <s v="Kaplankaya0516_interest_Appnexus_MX"/>
    <x v="0"/>
    <x v="4"/>
    <s v="Q2"/>
    <d v="2016-05-23T00:00:00"/>
    <d v="2016-05-31T00:00:00"/>
    <n v="0"/>
    <x v="3"/>
    <x v="64"/>
    <s v="Kaplankaya0516_interests_MX"/>
    <s v="Completed"/>
    <s v="Appnexus"/>
    <s v="RON"/>
    <s v="Xaxis Display Plus"/>
    <s v="cpm"/>
    <s v="Selected Sites"/>
    <s v="Ad Bundles"/>
    <m/>
    <n v="2"/>
    <n v="1000000"/>
    <n v="279859"/>
    <n v="720141"/>
    <n v="279859"/>
    <m/>
    <n v="0"/>
    <e v="#DIV/0!"/>
    <n v="0"/>
    <n v="0"/>
    <n v="0"/>
    <n v="2000"/>
    <n v="494.42"/>
    <n v="-1505.58"/>
    <n v="0"/>
    <n v="494.42"/>
    <n v="1"/>
  </r>
  <r>
    <s v="Kaplankaya0516_interest_GoogleAdx_MX"/>
    <x v="0"/>
    <x v="4"/>
    <s v="Q2"/>
    <d v="2016-05-23T00:00:00"/>
    <d v="2016-05-31T00:00:00"/>
    <n v="0"/>
    <x v="3"/>
    <x v="64"/>
    <s v="Kaplankaya0516_interests_MX"/>
    <s v="Completed"/>
    <s v="Google"/>
    <s v="RON"/>
    <s v="Xaxis Display Plus"/>
    <s v="cpm"/>
    <s v="Selected Sites"/>
    <s v="Ad Bundles"/>
    <m/>
    <n v="2"/>
    <n v="0"/>
    <n v="0"/>
    <n v="0"/>
    <n v="0"/>
    <m/>
    <e v="#DIV/0!"/>
    <e v="#DIV/0!"/>
    <n v="0"/>
    <n v="0"/>
    <n v="0"/>
    <n v="0"/>
    <n v="0"/>
    <n v="0"/>
    <n v="0"/>
    <n v="0"/>
    <e v="#DIV/0!"/>
  </r>
  <r>
    <s v="Kaplankaya0516_interest_Digitalm_MX"/>
    <x v="0"/>
    <x v="4"/>
    <s v="Q2"/>
    <d v="2016-05-23T00:00:00"/>
    <d v="2016-05-31T00:00:00"/>
    <n v="0"/>
    <x v="3"/>
    <x v="64"/>
    <s v="Kaplankaya0516_interests_MX"/>
    <s v="Completed"/>
    <s v="Digitalm"/>
    <s v="RON"/>
    <s v="Xaxis Display Plus"/>
    <s v="cpm"/>
    <s v="Selected Sites"/>
    <s v="Ad Bundles"/>
    <n v="0.2"/>
    <n v="2"/>
    <n v="400000"/>
    <n v="398626"/>
    <n v="1374"/>
    <n v="398626"/>
    <n v="57"/>
    <n v="1.4299117468504312E-4"/>
    <n v="13.986877192982455"/>
    <n v="80"/>
    <n v="79.725200000000001"/>
    <n v="-0.27479999999999905"/>
    <n v="800"/>
    <n v="797.25199999999995"/>
    <n v="-2.7480000000000473"/>
    <n v="0"/>
    <n v="717.52679999999998"/>
    <n v="0.9"/>
  </r>
  <r>
    <s v="Kaplankaya0516_interest_Hurriyetemlak_MX"/>
    <x v="0"/>
    <x v="4"/>
    <s v="Q2"/>
    <d v="2016-05-23T00:00:00"/>
    <d v="2016-05-31T00:00:00"/>
    <n v="0"/>
    <x v="3"/>
    <x v="64"/>
    <s v="Kaplankaya0516_interests_MX"/>
    <s v="Completed"/>
    <s v="Hurriyetemlak"/>
    <s v="RON"/>
    <s v="Xaxis Display Plus"/>
    <s v="cpm"/>
    <s v="Selected Sites"/>
    <s v="Ad Bundles"/>
    <n v="0.15"/>
    <n v="2"/>
    <n v="300000"/>
    <n v="354164"/>
    <n v="0"/>
    <n v="300000"/>
    <m/>
    <n v="0"/>
    <e v="#DIV/0!"/>
    <n v="45"/>
    <n v="45"/>
    <n v="0"/>
    <n v="600"/>
    <n v="708.32799999999997"/>
    <n v="108.32799999999997"/>
    <n v="0"/>
    <n v="663.32799999999997"/>
    <n v="0.93647010989259216"/>
  </r>
  <r>
    <s v="Akbank0516_ekopos_interes_Medyanet_MC"/>
    <x v="0"/>
    <x v="4"/>
    <s v="Q2"/>
    <d v="2016-05-01T00:00:00"/>
    <d v="2016-05-31T00:00:00"/>
    <n v="0"/>
    <x v="0"/>
    <x v="9"/>
    <s v="Akbank0516_ekopos_interes_MC"/>
    <s v="Completed"/>
    <s v="Medyanet"/>
    <s v="RON"/>
    <s v="Xaxis Display Plus"/>
    <s v="cpm"/>
    <s v="Selected Sites"/>
    <s v="Ad Bundles"/>
    <n v="0.1"/>
    <n v="1"/>
    <n v="1100000"/>
    <n v="1124988"/>
    <n v="0"/>
    <n v="1100000"/>
    <m/>
    <n v="0"/>
    <e v="#DIV/0!"/>
    <n v="110"/>
    <n v="110"/>
    <n v="0"/>
    <n v="1100"/>
    <n v="2065"/>
    <n v="965"/>
    <n v="0"/>
    <n v="1955"/>
    <n v="0.94673123486682809"/>
  </r>
  <r>
    <s v="Akbank0516_ekopos_interes_Digitalm_MC"/>
    <x v="0"/>
    <x v="4"/>
    <s v="Q2"/>
    <d v="2016-05-01T00:00:00"/>
    <d v="2016-05-31T00:00:00"/>
    <n v="0"/>
    <x v="0"/>
    <x v="9"/>
    <s v="Akbank0516_ekopos_interes_MC"/>
    <s v="Completed"/>
    <s v="Digitalm"/>
    <s v="RON"/>
    <s v="Xaxis Display Plus"/>
    <s v="cpm"/>
    <s v="Selected Sites"/>
    <s v="Ad Bundles"/>
    <n v="0.2"/>
    <n v="1"/>
    <n v="1100000"/>
    <n v="1101445"/>
    <n v="0"/>
    <n v="1100000"/>
    <n v="219"/>
    <n v="1.9882971914167297E-4"/>
    <n v="0"/>
    <n v="220"/>
    <n v="220"/>
    <n v="0"/>
    <n v="1100"/>
    <n v="0"/>
    <n v="-1100"/>
    <n v="0"/>
    <n v="-220"/>
    <e v="#DIV/0!"/>
  </r>
  <r>
    <s v="Akbank0516_Tradeall_interest_Medyanet_MC"/>
    <x v="0"/>
    <x v="4"/>
    <s v="Q2"/>
    <d v="2016-05-01T00:00:00"/>
    <d v="2016-05-31T00:00:00"/>
    <n v="0"/>
    <x v="0"/>
    <x v="9"/>
    <s v="Akbank0516_Tradeall_interest_MC"/>
    <s v="Completed"/>
    <s v="Medyanet"/>
    <s v="RON"/>
    <s v="Xaxis Display Plus"/>
    <s v="cpm"/>
    <s v="Selected Sites"/>
    <s v="Ad Bundles"/>
    <n v="0.1"/>
    <n v="1"/>
    <n v="100000"/>
    <n v="1142258"/>
    <n v="0"/>
    <n v="100000"/>
    <m/>
    <n v="0"/>
    <e v="#DIV/0!"/>
    <n v="10"/>
    <n v="100"/>
    <n v="90"/>
    <n v="100"/>
    <n v="0"/>
    <n v="-100"/>
    <n v="0"/>
    <n v="-100"/>
    <e v="#DIV/0!"/>
  </r>
  <r>
    <s v="Bimsa0516_imaj_interest_Medyanet_MC"/>
    <x v="0"/>
    <x v="4"/>
    <s v="Q2"/>
    <d v="2016-05-01T00:00:00"/>
    <d v="2016-05-31T00:00:00"/>
    <n v="0"/>
    <x v="0"/>
    <x v="39"/>
    <m/>
    <s v="Completed"/>
    <s v="Medyanet"/>
    <s v="RON"/>
    <s v="Xaxis Display Plus"/>
    <s v="cpm"/>
    <s v="Selected Sites"/>
    <s v="Ad Bundles"/>
    <n v="0.1"/>
    <n v="1"/>
    <n v="1000000"/>
    <n v="1161683"/>
    <n v="0"/>
    <n v="1000000"/>
    <m/>
    <n v="0"/>
    <e v="#DIV/0!"/>
    <n v="100"/>
    <n v="100"/>
    <n v="0"/>
    <n v="1000"/>
    <n v="0"/>
    <n v="-1000"/>
    <n v="0"/>
    <n v="-100"/>
    <e v="#DIV/0!"/>
  </r>
  <r>
    <s v="Brisa0516_interstitial_medyanet_MC"/>
    <x v="0"/>
    <x v="4"/>
    <s v="Q2"/>
    <d v="2016-05-01T00:00:00"/>
    <d v="2016-05-31T00:00:00"/>
    <n v="0"/>
    <x v="0"/>
    <x v="49"/>
    <m/>
    <s v="Completed"/>
    <s v="Medyanet"/>
    <s v="RON"/>
    <s v="Xaxis Rich Media"/>
    <s v="cpm"/>
    <s v="Interstitial"/>
    <s v="Interstitial"/>
    <n v="0.5"/>
    <n v="4.25"/>
    <n v="300000"/>
    <n v="301290"/>
    <n v="0"/>
    <n v="300000"/>
    <m/>
    <n v="0"/>
    <e v="#DIV/0!"/>
    <n v="150"/>
    <n v="150"/>
    <n v="0"/>
    <n v="1275"/>
    <n v="1611"/>
    <n v="336"/>
    <n v="0"/>
    <n v="1461"/>
    <n v="0.90689013035381749"/>
  </r>
  <r>
    <s v="Atasay0516_Katalog_interstitial_Medyanet_MX"/>
    <x v="0"/>
    <x v="4"/>
    <s v="Q2"/>
    <d v="2016-05-01T00:00:00"/>
    <d v="2016-05-31T00:00:00"/>
    <n v="0"/>
    <x v="3"/>
    <x v="56"/>
    <s v="Atasay0516_Atasay_Katalog_interstitial_MX"/>
    <s v="Completed"/>
    <s v="Medyanet"/>
    <s v="RON"/>
    <s v="Xaxis Rich Media"/>
    <s v="cpm"/>
    <s v="Interstitial"/>
    <s v="Interstitial"/>
    <n v="0.5"/>
    <n v="6"/>
    <n v="400000"/>
    <n v="401021"/>
    <n v="0"/>
    <n v="400000"/>
    <n v="2355"/>
    <n v="5.8725104171601988E-3"/>
    <n v="1.0191082802547771"/>
    <n v="200"/>
    <n v="200"/>
    <n v="0"/>
    <n v="2400"/>
    <n v="2400"/>
    <n v="0"/>
    <n v="0"/>
    <n v="2200"/>
    <n v="0.91666666666666663"/>
  </r>
  <r>
    <s v="Atasay0516_Katalog_interstitial_Acunn_MX"/>
    <x v="0"/>
    <x v="4"/>
    <s v="Q2"/>
    <d v="2016-05-01T00:00:00"/>
    <d v="2016-05-31T00:00:00"/>
    <n v="0"/>
    <x v="3"/>
    <x v="56"/>
    <s v="Atasay0516_Atasay_Katalog_interstitial_MX"/>
    <s v="Completed"/>
    <s v="Acunn"/>
    <s v="RON"/>
    <s v="Xaxis Rich Media"/>
    <s v="cpm"/>
    <s v="Interstitial"/>
    <s v="Interstitial"/>
    <n v="1.5"/>
    <n v="6"/>
    <n v="266666"/>
    <n v="266666"/>
    <n v="0"/>
    <n v="266666"/>
    <n v="1723"/>
    <n v="6.4612661531653825E-3"/>
    <n v="0.9286105629715613"/>
    <n v="399.99900000000002"/>
    <n v="399.99900000000002"/>
    <n v="0"/>
    <n v="1599.9960000000001"/>
    <n v="1599.9960000000001"/>
    <n v="0"/>
    <n v="0"/>
    <n v="1199.9970000000001"/>
    <n v="0.75"/>
  </r>
  <r>
    <s v="Mavi0516_Yaz_Menüsü_Mobil_Rich_Media_Move_MS"/>
    <x v="0"/>
    <x v="4"/>
    <s v="Q2"/>
    <d v="2016-05-31T00:00:00"/>
    <d v="2016-05-31T00:00:00"/>
    <n v="0"/>
    <x v="2"/>
    <x v="51"/>
    <s v="Mavi0516_Yaz_Menüsü_Mobil_Rich_Media_MS"/>
    <s v="Completed"/>
    <s v="Move"/>
    <s v="RON"/>
    <s v="Xaxis Mobil"/>
    <s v="cpm"/>
    <s v="Interstitial"/>
    <s v="Interstitial"/>
    <n v="4"/>
    <n v="9.5"/>
    <n v="842000"/>
    <n v="917301"/>
    <n v="0"/>
    <n v="842000"/>
    <n v="16064"/>
    <n v="1.7512245162711042E-2"/>
    <n v="0.49800796812749004"/>
    <n v="3368"/>
    <n v="3368"/>
    <n v="0"/>
    <n v="7999"/>
    <n v="8000"/>
    <n v="1"/>
    <n v="0"/>
    <n v="4632"/>
    <n v="0.578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8">
  <r>
    <s v="GSK0116_Sensodyne_Hypernova_interest_Bonddigital_MC"/>
    <n v="2016"/>
    <x v="0"/>
    <s v="Q1"/>
    <d v="2016-01-01T00:00:00"/>
    <d v="2016-01-14T00:00:00"/>
    <n v="0"/>
    <s v="MC"/>
    <x v="0"/>
    <s v="GSK0116_Sensodyne_Hypernova_interest_MC"/>
    <s v="Completed"/>
    <s v="Bond Digital"/>
    <s v="RON"/>
    <s v="Xaxis Display Plus"/>
    <s v="cpm"/>
    <s v="Selected Sites"/>
    <s v="Ad Bundles"/>
    <n v="0.5"/>
    <n v="1"/>
    <n v="2500000"/>
    <n v="1875000"/>
    <n v="625000"/>
    <n v="1875000"/>
    <m/>
    <n v="0"/>
    <e v="#DIV/0!"/>
    <n v="1250"/>
    <n v="937.5"/>
    <n v="-312.5"/>
    <n v="2500"/>
    <n v="1875"/>
    <n v="-625"/>
    <n v="0"/>
    <n v="937.5"/>
    <n v="0.5"/>
  </r>
  <r>
    <s v="GSK0116_Sensodyne_Hypernova_interest_Digitalm_MC"/>
    <n v="2016"/>
    <x v="0"/>
    <s v="Q1"/>
    <d v="2016-01-01T00:00:00"/>
    <d v="2016-01-14T00:00:00"/>
    <n v="0"/>
    <s v="MC"/>
    <x v="0"/>
    <s v="GSK0116_Sensodyne_Hypernova_interest_MC"/>
    <s v="Completed"/>
    <s v="Digitalm"/>
    <s v="RON"/>
    <s v="Xaxis Display Plus"/>
    <s v="cpm"/>
    <s v="Selected Sites"/>
    <s v="Ad Bundles"/>
    <n v="0.2"/>
    <n v="1"/>
    <n v="3000000"/>
    <n v="691322"/>
    <n v="2308678"/>
    <n v="691322"/>
    <m/>
    <n v="0"/>
    <e v="#DIV/0!"/>
    <n v="600"/>
    <n v="138.26439999999999"/>
    <n v="-461.73559999999998"/>
    <n v="3000"/>
    <n v="691.322"/>
    <n v="-2308.6779999999999"/>
    <n v="0"/>
    <n v="553.05759999999998"/>
    <n v="0.79999999999999993"/>
  </r>
  <r>
    <s v="GSK0116_Sensodyne_Hypernova_interest_Memuruz_MC"/>
    <n v="2016"/>
    <x v="0"/>
    <s v="Q1"/>
    <d v="2016-01-01T00:00:00"/>
    <d v="2016-01-14T00:00:00"/>
    <n v="0"/>
    <s v="MC"/>
    <x v="0"/>
    <s v="GSK0116_Sensodyne_Hypernova_interest_MC"/>
    <s v="Completed"/>
    <s v="Memuruz"/>
    <s v="RON"/>
    <s v="Xaxis Display Plus"/>
    <s v="cpm"/>
    <s v="Selected Sites"/>
    <s v="Ad Bundles"/>
    <n v="0.25"/>
    <n v="1"/>
    <n v="2500000"/>
    <n v="987584"/>
    <n v="1512416"/>
    <n v="987584"/>
    <m/>
    <n v="0"/>
    <e v="#DIV/0!"/>
    <n v="625"/>
    <n v="246.89599999999999"/>
    <n v="-378.10400000000004"/>
    <n v="2500"/>
    <n v="987.58399999999995"/>
    <n v="-1512.4160000000002"/>
    <n v="0"/>
    <n v="740.68799999999999"/>
    <n v="0.75"/>
  </r>
  <r>
    <s v="GSK0116_Sensodyne_Hypernova_interest_Popmarker_MC"/>
    <n v="2016"/>
    <x v="0"/>
    <s v="Q1"/>
    <d v="2016-01-01T00:00:00"/>
    <d v="2016-01-14T00:00:00"/>
    <n v="0"/>
    <s v="MC"/>
    <x v="0"/>
    <s v="GSK0116_Sensodyne_Hypernova_interest_MC"/>
    <s v="Completed"/>
    <s v="Popmarker"/>
    <s v="RON"/>
    <s v="Xaxis Display Plus"/>
    <s v="cpm"/>
    <s v="Selected Sites"/>
    <s v="Ad Bundles"/>
    <n v="1"/>
    <n v="1"/>
    <n v="2000000"/>
    <n v="1172027"/>
    <n v="827973"/>
    <n v="1172027"/>
    <m/>
    <n v="0"/>
    <e v="#DIV/0!"/>
    <n v="2000"/>
    <n v="1172.027"/>
    <n v="-827.97299999999996"/>
    <n v="2000"/>
    <n v="1172.027"/>
    <n v="-827.97299999999996"/>
    <n v="0"/>
    <n v="0"/>
    <n v="0"/>
  </r>
  <r>
    <s v="GSK0116_Sensodyne_Hypernova_interest_Reklamz_MC"/>
    <n v="2016"/>
    <x v="0"/>
    <s v="Q1"/>
    <d v="2016-01-01T00:00:00"/>
    <d v="2016-01-14T00:00:00"/>
    <n v="0"/>
    <s v="MC"/>
    <x v="0"/>
    <s v="GSK0116_Sensodyne_Hypernova_interest_MC"/>
    <s v="Completed"/>
    <s v="Reklamz"/>
    <s v="RON"/>
    <s v="Xaxis Display Plus"/>
    <s v="cpm"/>
    <s v="Selected Sites"/>
    <s v="Ad Bundles"/>
    <n v="0.1"/>
    <n v="1"/>
    <n v="2000000"/>
    <n v="483959"/>
    <n v="1516041"/>
    <n v="483959"/>
    <m/>
    <n v="0"/>
    <e v="#DIV/0!"/>
    <n v="200"/>
    <n v="48.395900000000005"/>
    <n v="-151.60409999999999"/>
    <n v="2000"/>
    <n v="483.959"/>
    <n v="-1516.0409999999999"/>
    <n v="0"/>
    <n v="435.56310000000002"/>
    <n v="0.9"/>
  </r>
  <r>
    <s v="GSK0116_Sensodyne_Hypernova_interest_SemDigital_MC"/>
    <n v="2016"/>
    <x v="0"/>
    <s v="Q1"/>
    <d v="2016-01-01T00:00:00"/>
    <d v="2016-01-14T00:00:00"/>
    <n v="0"/>
    <s v="MC"/>
    <x v="0"/>
    <s v="GSK0116_Sensodyne_Hypernova_interest_MC"/>
    <s v="Completed"/>
    <s v="Sem Digital"/>
    <s v="RON"/>
    <s v="Xaxis Display Plus"/>
    <s v="cpm"/>
    <s v="Selected Sites"/>
    <s v="Ad Bundles"/>
    <n v="0.2"/>
    <n v="1"/>
    <n v="500000"/>
    <n v="551286"/>
    <n v="0"/>
    <n v="500000"/>
    <m/>
    <n v="0"/>
    <e v="#DIV/0!"/>
    <n v="100"/>
    <n v="100"/>
    <n v="0"/>
    <n v="500"/>
    <n v="551.28599999999994"/>
    <n v="51.285999999999945"/>
    <n v="0"/>
    <n v="451.28599999999994"/>
    <n v="0.81860595045040141"/>
  </r>
  <r>
    <s v="Ikea0116_Kis_Indirimi_Interstitial_Acunn_MEC"/>
    <n v="2016"/>
    <x v="0"/>
    <s v="Q1"/>
    <d v="2016-01-01T00:00:00"/>
    <d v="2016-01-24T00:00:00"/>
    <n v="0"/>
    <s v="MEC"/>
    <x v="1"/>
    <s v="Ikea0116_Kis_Indirimi_Interstitial_MEC"/>
    <s v="Completed"/>
    <s v="Acunn"/>
    <s v="RON"/>
    <s v="Xaxis Rich Media"/>
    <s v="cpm"/>
    <s v="Interstitial"/>
    <s v="Interstitial"/>
    <n v="1.5"/>
    <n v="4.25"/>
    <n v="200000"/>
    <n v="215357"/>
    <n v="0"/>
    <n v="200000"/>
    <n v="1078"/>
    <n v="5.0056417947872602E-3"/>
    <n v="0.84904197588126162"/>
    <n v="300"/>
    <n v="0"/>
    <n v="-300"/>
    <n v="850"/>
    <n v="915.26724999999999"/>
    <n v="65.26724999999999"/>
    <n v="0"/>
    <n v="915.26724999999999"/>
    <n v="1"/>
  </r>
  <r>
    <s v="Ikea0116_Kis_Indirimi_Interstitial_Digitalm_MEC"/>
    <n v="2016"/>
    <x v="0"/>
    <s v="Q1"/>
    <d v="2016-01-01T00:00:00"/>
    <d v="2016-01-24T00:00:00"/>
    <n v="0"/>
    <s v="MEC"/>
    <x v="1"/>
    <s v="Ikea0116_Kis_Indirimi_Interstitial_MEC"/>
    <s v="Completed"/>
    <s v="Digitalm"/>
    <s v="RON"/>
    <s v="Xaxis Rich Media"/>
    <s v="cpm"/>
    <s v="Interstitial"/>
    <s v="Interstitial"/>
    <n v="2.5"/>
    <n v="4.25"/>
    <n v="300000"/>
    <n v="276439"/>
    <n v="23561"/>
    <n v="276439"/>
    <n v="7047"/>
    <n v="2.5492061539797207E-2"/>
    <n v="0.16671856818504327"/>
    <n v="750"/>
    <n v="691.09750000000008"/>
    <n v="-58.902499999999918"/>
    <n v="1275"/>
    <n v="1174.8657499999999"/>
    <n v="-100.13425000000007"/>
    <n v="0"/>
    <n v="483.76824999999985"/>
    <n v="0.41176470588235287"/>
  </r>
  <r>
    <s v="Ikea0116_Kis_Indirimi_Interstitial_Medyanet_MEC"/>
    <n v="2016"/>
    <x v="0"/>
    <s v="Q1"/>
    <d v="2016-01-01T00:00:00"/>
    <d v="2016-01-24T00:00:00"/>
    <n v="0"/>
    <s v="MEC"/>
    <x v="1"/>
    <s v="Ikea0116_Kis_Indirimi_Interstitial_MEC"/>
    <s v="Completed"/>
    <s v="Medyanet"/>
    <s v="RON"/>
    <s v="Xaxis Rich Media"/>
    <s v="cpm"/>
    <s v="Interstitial"/>
    <s v="Interstitial"/>
    <n v="0.5"/>
    <n v="4.25"/>
    <n v="200000"/>
    <n v="204010"/>
    <n v="0"/>
    <n v="200000"/>
    <n v="1815"/>
    <n v="8.8966227145728157E-3"/>
    <n v="0.47770936639118461"/>
    <n v="100"/>
    <n v="100"/>
    <n v="0"/>
    <n v="850"/>
    <n v="867.04250000000002"/>
    <n v="17.042500000000018"/>
    <n v="0"/>
    <n v="767.04250000000002"/>
    <n v="0.88466539990830895"/>
  </r>
  <r>
    <s v="ElcaKozmetik0116_Michael_Kors_Pin_Popmarker_MS"/>
    <n v="2016"/>
    <x v="0"/>
    <s v="Q1"/>
    <d v="2016-01-01T00:00:00"/>
    <d v="2016-01-07T00:00:00"/>
    <n v="0"/>
    <s v="MS"/>
    <x v="2"/>
    <s v="ElcaKozmetik0116_Michael_Kors_Pin_MS"/>
    <s v="Completed"/>
    <s v="Popmarker"/>
    <s v="RON"/>
    <s v="Xaxis Pin"/>
    <s v="cpm"/>
    <s v="Selected Sites"/>
    <s v="Ad Bundles"/>
    <n v="1"/>
    <n v="3"/>
    <n v="533333"/>
    <n v="536098"/>
    <n v="0"/>
    <n v="533333"/>
    <m/>
    <n v="0"/>
    <e v="#DIV/0!"/>
    <n v="533.33299999999997"/>
    <n v="533.33299999999997"/>
    <n v="0"/>
    <n v="1599.9989999999998"/>
    <n v="1599.9989999999998"/>
    <n v="0"/>
    <n v="0"/>
    <n v="1066.6659999999997"/>
    <n v="0.66666666666666652"/>
  </r>
  <r>
    <s v="ElcaKozmetik0116_Michael_Kors_interest_Commedya_MS"/>
    <n v="2016"/>
    <x v="0"/>
    <s v="Q1"/>
    <d v="2016-01-01T00:00:00"/>
    <d v="2016-01-07T00:00:00"/>
    <n v="0"/>
    <s v="MS"/>
    <x v="2"/>
    <s v="ElcaKozmetik0116_Michael_Kors_interest_MS"/>
    <s v="Completed"/>
    <s v="Commedya"/>
    <s v="RON"/>
    <s v="Xaxis Display Plus"/>
    <s v="cpm"/>
    <s v="Selected Sites"/>
    <s v="Ad Bundles"/>
    <n v="0.1"/>
    <n v="1.3"/>
    <n v="360000"/>
    <n v="368322"/>
    <n v="0"/>
    <n v="360000"/>
    <m/>
    <n v="0"/>
    <e v="#DIV/0!"/>
    <n v="36"/>
    <n v="36"/>
    <n v="0"/>
    <n v="468"/>
    <n v="478.81860000000006"/>
    <n v="10.81860000000006"/>
    <n v="0"/>
    <n v="442.81860000000006"/>
    <n v="0.92481495079765075"/>
  </r>
  <r>
    <s v="ElcaKozmetik0116_Michael_Kors_interest_Medyanet_MS"/>
    <n v="2016"/>
    <x v="0"/>
    <s v="Q1"/>
    <d v="2016-01-01T00:00:00"/>
    <d v="2016-01-07T00:00:00"/>
    <n v="0"/>
    <s v="MS"/>
    <x v="2"/>
    <s v="ElcaKozmetik0116_Michael_Kors_interest_MS"/>
    <s v="Completed"/>
    <s v="Medyanet"/>
    <s v="RON"/>
    <s v="Xaxis Display Plus"/>
    <s v="cpm"/>
    <s v="Selected Sites"/>
    <s v="Ad Bundles"/>
    <n v="0.1"/>
    <n v="1.3"/>
    <n v="2000000"/>
    <n v="2006571"/>
    <n v="0"/>
    <n v="2000000"/>
    <m/>
    <n v="0"/>
    <e v="#DIV/0!"/>
    <n v="200"/>
    <n v="200"/>
    <n v="0"/>
    <n v="2600"/>
    <n v="2132"/>
    <n v="-468"/>
    <n v="0"/>
    <n v="1932"/>
    <n v="0.90619136960600377"/>
  </r>
  <r>
    <s v="ElcaKozmetik0116_Michael_Kors_interest_Nokta_MS"/>
    <n v="2016"/>
    <x v="0"/>
    <s v="Q1"/>
    <d v="2016-01-01T00:00:00"/>
    <d v="2016-01-07T00:00:00"/>
    <n v="0"/>
    <s v="MS"/>
    <x v="2"/>
    <s v="ElcaKozmetik0116_Michael_Kors_interest_MS"/>
    <s v="Completed"/>
    <s v="Nokta"/>
    <s v="RON"/>
    <s v="Xaxis Display Plus"/>
    <s v="cpm"/>
    <s v="Selected Sites"/>
    <s v="Ad Bundles"/>
    <n v="0.1"/>
    <n v="1.3"/>
    <n v="360000"/>
    <n v="362844"/>
    <n v="0"/>
    <n v="360000"/>
    <m/>
    <n v="0"/>
    <e v="#DIV/0!"/>
    <n v="36"/>
    <n v="36"/>
    <n v="0"/>
    <n v="468"/>
    <n v="471.69720000000001"/>
    <n v="3.6972000000000094"/>
    <n v="0"/>
    <n v="435.69720000000001"/>
    <n v="0.92367985224419391"/>
  </r>
  <r>
    <s v="ElcaKozmetik0116_Michael_Kors_interest_Reklamz_MS"/>
    <n v="2016"/>
    <x v="0"/>
    <s v="Q1"/>
    <d v="2016-01-01T00:00:00"/>
    <d v="2016-01-07T00:00:00"/>
    <n v="0"/>
    <s v="MS"/>
    <x v="2"/>
    <s v="ElcaKozmetik0116_Michael_Kors_interest_MS"/>
    <s v="Completed"/>
    <s v="Reklamz"/>
    <s v="RON"/>
    <s v="Xaxis Display Plus"/>
    <s v="cpm"/>
    <s v="Selected Sites"/>
    <s v="Ad Bundles"/>
    <n v="0.1"/>
    <n v="1.3"/>
    <n v="300000"/>
    <n v="73080"/>
    <n v="226920"/>
    <n v="73080"/>
    <m/>
    <n v="0"/>
    <e v="#DIV/0!"/>
    <n v="30"/>
    <n v="7.3079999999999998"/>
    <n v="-22.692"/>
    <n v="390"/>
    <n v="95.004000000000005"/>
    <n v="-294.99599999999998"/>
    <n v="0"/>
    <n v="87.695999999999998"/>
    <n v="0.92307692307692302"/>
  </r>
  <r>
    <s v="KFC0116_Dips_Seeding_Clipcit_MX"/>
    <n v="2016"/>
    <x v="0"/>
    <s v="Q1"/>
    <d v="2016-01-01T00:00:00"/>
    <d v="2016-01-18T00:00:00"/>
    <n v="0"/>
    <s v="MX"/>
    <x v="3"/>
    <s v="KFC0116_Dips_Seeding_MX"/>
    <s v="Completed"/>
    <s v="Clipkit"/>
    <s v="RON"/>
    <s v="Xaxis Seeding"/>
    <s v="cpc"/>
    <s v="Pre/Mid/Post Rolls RON"/>
    <s v="Online Video"/>
    <n v="0.45"/>
    <n v="0.6"/>
    <n v="30000"/>
    <n v="33591"/>
    <n v="0"/>
    <n v="30000"/>
    <m/>
    <n v="0"/>
    <e v="#DIV/0!"/>
    <n v="13.5"/>
    <n v="13500"/>
    <n v="13486.5"/>
    <n v="18"/>
    <n v="0"/>
    <n v="-18"/>
    <n v="0"/>
    <n v="-13500"/>
    <e v="#DIV/0!"/>
  </r>
  <r>
    <s v="Karcher0116_Ocak_Interstitial_Acunn_MX"/>
    <n v="2016"/>
    <x v="0"/>
    <s v="Q1"/>
    <d v="2016-01-08T00:00:00"/>
    <d v="2016-01-18T00:00:00"/>
    <n v="0"/>
    <s v="MX"/>
    <x v="4"/>
    <s v="Karcher0116_Ocak_Interstitial_MX"/>
    <s v="Completed"/>
    <s v="Acunn"/>
    <s v="RON"/>
    <s v="Xaxis Rich Media"/>
    <s v="cpm"/>
    <s v="Interstitial"/>
    <s v="Interstitial"/>
    <n v="1.5"/>
    <n v="4.25"/>
    <n v="200000"/>
    <n v="200208"/>
    <n v="0"/>
    <n v="200000"/>
    <n v="739"/>
    <n v="3.6911611923599458E-3"/>
    <n v="0"/>
    <n v="300"/>
    <n v="0"/>
    <n v="-300"/>
    <n v="850"/>
    <n v="0"/>
    <n v="-850"/>
    <n v="0"/>
    <n v="0"/>
    <e v="#DIV/0!"/>
  </r>
  <r>
    <s v="Karcher0116_Ocak_Interstitial_Digitalm_MX"/>
    <n v="2016"/>
    <x v="0"/>
    <s v="Q1"/>
    <d v="2016-01-08T00:00:00"/>
    <d v="2016-01-18T00:00:00"/>
    <n v="0"/>
    <s v="MX"/>
    <x v="4"/>
    <s v="Karcher0116_Ocak_Interstitial_MX"/>
    <s v="Completed"/>
    <s v="Digitalm"/>
    <s v="RON"/>
    <s v="Xaxis Rich Media"/>
    <s v="cpm"/>
    <s v="Interstitial"/>
    <s v="Interstitial"/>
    <n v="2.5"/>
    <n v="4.25"/>
    <n v="85000"/>
    <n v="85294"/>
    <n v="0"/>
    <n v="85000"/>
    <n v="1526"/>
    <n v="1.7891059160081602E-2"/>
    <n v="0"/>
    <n v="212.5"/>
    <n v="212.5"/>
    <n v="0"/>
    <n v="361.25"/>
    <n v="0"/>
    <n v="-361.25"/>
    <n v="0"/>
    <n v="-212.5"/>
    <e v="#DIV/0!"/>
  </r>
  <r>
    <s v="Karcher_0116_Ocak_Preroll_Acunn_MX"/>
    <n v="2016"/>
    <x v="0"/>
    <s v="Q1"/>
    <d v="2016-01-08T00:00:00"/>
    <d v="2016-01-18T00:00:00"/>
    <n v="0"/>
    <s v="MX"/>
    <x v="4"/>
    <s v="Karcher_0116_Ocak_Preroll_MX"/>
    <s v="Completed"/>
    <s v="Acunn"/>
    <s v="RON"/>
    <s v="Xaxis Tv"/>
    <s v="cpv"/>
    <s v="Pre/Mid/Post Rolls RON"/>
    <s v="Online Video"/>
    <n v="0.01"/>
    <n v="3.3000000000000002E-2"/>
    <n v="20000"/>
    <n v="21004"/>
    <n v="0"/>
    <n v="20000"/>
    <n v="3013"/>
    <n v="0.14344886688249858"/>
    <n v="0"/>
    <n v="200"/>
    <n v="0"/>
    <n v="-200"/>
    <n v="660"/>
    <n v="0"/>
    <n v="-660"/>
    <n v="0"/>
    <n v="0"/>
    <e v="#DIV/0!"/>
  </r>
  <r>
    <s v="Avivasa_0116_Ocak_Interstitial_Acunn_MC"/>
    <n v="2016"/>
    <x v="0"/>
    <s v="Q1"/>
    <d v="2016-01-01T00:00:00"/>
    <d v="2016-01-10T00:00:00"/>
    <n v="0"/>
    <s v="MC"/>
    <x v="5"/>
    <s v="Avivasa_0116_Ocak_Interstitial_MC"/>
    <s v="Completed"/>
    <s v="Acunn"/>
    <s v="RON"/>
    <s v="Xaxis Rich Media"/>
    <s v="cpm"/>
    <s v="Interstitial"/>
    <s v="Interstitial"/>
    <n v="1.5"/>
    <n v="4.25"/>
    <n v="281000"/>
    <n v="95387"/>
    <n v="185613"/>
    <n v="95387"/>
    <n v="439"/>
    <n v="4.6023042972312793E-3"/>
    <n v="0"/>
    <n v="421.5"/>
    <n v="0"/>
    <n v="-421.5"/>
    <n v="1194.25"/>
    <n v="0"/>
    <n v="-1194.25"/>
    <n v="0"/>
    <n v="0"/>
    <e v="#DIV/0!"/>
  </r>
  <r>
    <s v="Avivasa_0116_Ocak_Interstitial_Medyanet_MC"/>
    <n v="2016"/>
    <x v="0"/>
    <s v="Q1"/>
    <d v="2016-01-01T00:00:00"/>
    <d v="2016-01-10T00:00:00"/>
    <n v="0"/>
    <s v="MC"/>
    <x v="5"/>
    <s v="Avivasa_0116_Ocak_Interstitial_MC"/>
    <s v="Completed"/>
    <s v="Medyanet"/>
    <s v="RON"/>
    <s v="Xaxis Rich Media"/>
    <s v="cpm"/>
    <s v="Interstitial"/>
    <s v="Interstitial"/>
    <n v="0.5"/>
    <n v="4.25"/>
    <n v="281000"/>
    <n v="286076"/>
    <n v="0"/>
    <n v="281000"/>
    <n v="1700"/>
    <n v="5.9424768243403854E-3"/>
    <n v="0"/>
    <n v="140.5"/>
    <n v="140.5"/>
    <n v="0"/>
    <n v="1194.25"/>
    <n v="0"/>
    <n v="-1194.25"/>
    <n v="0"/>
    <n v="-140.5"/>
    <e v="#DIV/0!"/>
  </r>
  <r>
    <s v="Teknosa_0116_Turuncu_Indirim_Faz1_Interstitial_Digitalm_MC"/>
    <n v="2016"/>
    <x v="0"/>
    <s v="Q1"/>
    <d v="2016-01-01T00:00:00"/>
    <d v="2016-01-04T00:00:00"/>
    <n v="0"/>
    <s v="MC"/>
    <x v="6"/>
    <s v="Teknosa_0116_Turuncu_Indirim_Faz1_Interstitial_MC"/>
    <s v="Completed"/>
    <s v="Digitalm"/>
    <s v="RON"/>
    <s v="Xaxis Rich Media"/>
    <s v="cpm"/>
    <s v="Interstitial"/>
    <s v="Interstitial"/>
    <n v="2.5"/>
    <n v="4.25"/>
    <n v="500000"/>
    <n v="502464"/>
    <n v="0"/>
    <n v="500000"/>
    <n v="10571"/>
    <n v="2.1038323143548591E-2"/>
    <n v="0.20102166304039354"/>
    <n v="1250"/>
    <n v="1250"/>
    <n v="0"/>
    <n v="2125"/>
    <n v="2125"/>
    <n v="0"/>
    <n v="0"/>
    <n v="875"/>
    <n v="0.41176470588235292"/>
  </r>
  <r>
    <s v="Teknosa_0116_Turuncu_Indirim_Faz1_Interstitial_Medyanet_MC"/>
    <n v="2016"/>
    <x v="0"/>
    <s v="Q1"/>
    <d v="2016-01-01T00:00:00"/>
    <d v="2016-01-04T00:00:00"/>
    <n v="0"/>
    <s v="MC"/>
    <x v="6"/>
    <s v="Teknosa_0116_Turuncu_Indirim_Faz1_Interstitial_MC"/>
    <s v="Completed"/>
    <s v="Medyanet"/>
    <s v="RON"/>
    <s v="Xaxis Rich Media"/>
    <s v="cpm"/>
    <s v="Interstitial"/>
    <s v="Interstitial"/>
    <n v="0.5"/>
    <n v="4.25"/>
    <n v="500000"/>
    <n v="502495"/>
    <n v="0"/>
    <n v="500000"/>
    <n v="2825"/>
    <n v="5.6219464870297213E-3"/>
    <n v="0.75221238938053092"/>
    <n v="250"/>
    <n v="450"/>
    <n v="200"/>
    <n v="2125"/>
    <n v="2125"/>
    <n v="0"/>
    <n v="0"/>
    <n v="1675"/>
    <n v="0.78823529411764703"/>
  </r>
  <r>
    <s v="Teknosa_0116_Turuncu_Indirim_Faz2_Intersitital_Bond_MC"/>
    <n v="2016"/>
    <x v="0"/>
    <s v="Q1"/>
    <d v="2016-01-08T00:00:00"/>
    <d v="2016-01-11T00:00:00"/>
    <n v="0"/>
    <s v="MC"/>
    <x v="6"/>
    <s v="Teknosa_0116_Turuncu_Indirim_Faz2_Intersitital_MC"/>
    <s v="Completed"/>
    <s v="Bond Digital"/>
    <s v="RON"/>
    <s v="Xaxis Rich Media"/>
    <s v="cpm"/>
    <s v="Interstitial"/>
    <s v="Interstitial"/>
    <n v="2.25"/>
    <n v="4.25"/>
    <n v="250000"/>
    <n v="161838"/>
    <n v="88162"/>
    <n v="161838"/>
    <n v="3861"/>
    <n v="2.3857190523857191E-2"/>
    <n v="0.17814335664335665"/>
    <n v="562.5"/>
    <n v="364.13549999999998"/>
    <n v="-198.36450000000002"/>
    <n v="1062.5"/>
    <n v="687.81150000000002"/>
    <n v="-374.68849999999998"/>
    <n v="0"/>
    <n v="323.67600000000004"/>
    <n v="0.4705882352941177"/>
  </r>
  <r>
    <s v="Teknosa_0116_Turuncu_Indirim_Faz2_Intersitital_Medyanet_MC"/>
    <n v="2016"/>
    <x v="0"/>
    <s v="Q1"/>
    <d v="2016-01-08T00:00:00"/>
    <d v="2016-01-11T00:00:00"/>
    <n v="0"/>
    <s v="MC"/>
    <x v="6"/>
    <s v="Teknosa_0116_Turuncu_Indirim_Faz2_Intersitital_MC"/>
    <s v="Completed"/>
    <s v="Medyanet"/>
    <s v="RON"/>
    <s v="Xaxis Rich Media"/>
    <s v="cpm"/>
    <s v="Interstitial"/>
    <s v="Interstitial"/>
    <n v="0.5"/>
    <n v="4.25"/>
    <n v="400000"/>
    <n v="182527"/>
    <n v="217473"/>
    <n v="182527"/>
    <n v="1125"/>
    <n v="6.16347170555589E-3"/>
    <n v="0.68954644444444446"/>
    <n v="200"/>
    <n v="91.263499999999993"/>
    <n v="-108.73650000000001"/>
    <n v="1700"/>
    <n v="775.73974999999996"/>
    <n v="-924.26025000000004"/>
    <n v="0"/>
    <n v="684.47624999999994"/>
    <n v="0.88235294117647056"/>
  </r>
  <r>
    <s v="GSK0116_Paradontax_SYNC_Clipkit_MC"/>
    <n v="2016"/>
    <x v="0"/>
    <s v="Q1"/>
    <d v="2016-01-12T00:00:00"/>
    <d v="2016-01-31T00:00:00"/>
    <n v="0"/>
    <s v="MC"/>
    <x v="0"/>
    <s v="GSK0116_Paradontax_SYNC_MC"/>
    <s v="Completed"/>
    <s v="Clipkit"/>
    <s v="RON"/>
    <s v="Xaxis SYNC"/>
    <s v="cpv"/>
    <s v="Pre/Mid/Post Rolls RON"/>
    <s v="Online Video"/>
    <n v="3.9E-2"/>
    <n v="0.06"/>
    <n v="250000"/>
    <n v="250973"/>
    <n v="0"/>
    <n v="250000"/>
    <n v="21732"/>
    <n v="8.6590987875189762E-2"/>
    <n v="0.69022639425731636"/>
    <n v="9750"/>
    <n v="9750"/>
    <n v="0"/>
    <n v="15000"/>
    <n v="15000"/>
    <n v="0"/>
    <n v="0"/>
    <n v="5250"/>
    <n v="0.35"/>
  </r>
  <r>
    <s v="GSK0116_Sensodyne_Hypernova_Preroll_Acunn_MC"/>
    <n v="2016"/>
    <x v="0"/>
    <s v="Q1"/>
    <d v="2016-01-01T00:00:00"/>
    <d v="2016-01-31T00:00:00"/>
    <n v="0"/>
    <s v="MC"/>
    <x v="0"/>
    <s v="GSK0116_Sensodyne_Hypernova_Preroll_MC"/>
    <s v="Completed"/>
    <s v="Acunn"/>
    <s v="RON"/>
    <s v="Xaxis Tv"/>
    <s v="cpv"/>
    <s v="Pre/Mid/Post Rolls RON"/>
    <s v="Online Video"/>
    <n v="0.01"/>
    <n v="3.3000000000000002E-2"/>
    <n v="100000"/>
    <n v="101606"/>
    <n v="0"/>
    <n v="100000"/>
    <n v="7509"/>
    <n v="7.3903115957719034E-2"/>
    <n v="0.27733386602743376"/>
    <n v="1000"/>
    <n v="0"/>
    <n v="-1000"/>
    <n v="3300"/>
    <n v="2082.5"/>
    <n v="-1217.5"/>
    <n v="0"/>
    <n v="2082.5"/>
    <n v="1"/>
  </r>
  <r>
    <s v="GSK0116_Sensodyne_Hypernova_Preroll_Bond_MC"/>
    <n v="2016"/>
    <x v="0"/>
    <s v="Q1"/>
    <d v="2016-01-01T00:00:00"/>
    <d v="2016-01-31T00:00:00"/>
    <n v="0"/>
    <s v="MC"/>
    <x v="0"/>
    <s v="GSK0116_Sensodyne_Hypernova_Preroll_MC"/>
    <s v="Completed"/>
    <s v="Bond Digital"/>
    <s v="RON"/>
    <s v="Xaxis Tv"/>
    <s v="cpv"/>
    <s v="Pre/Mid/Post Rolls RON"/>
    <s v="Online Video"/>
    <n v="0.01"/>
    <n v="3.3000000000000002E-2"/>
    <n v="40000"/>
    <n v="1326"/>
    <n v="38674"/>
    <n v="1326"/>
    <m/>
    <n v="0"/>
    <e v="#DIV/0!"/>
    <n v="400"/>
    <n v="13.26"/>
    <n v="-386.74"/>
    <n v="1320"/>
    <n v="43.758000000000003"/>
    <n v="-1276.242"/>
    <n v="0"/>
    <n v="30.498000000000005"/>
    <n v="0.69696969696969702"/>
  </r>
  <r>
    <s v="GSK0116_Sensodyne_Hypernova_Preroll_Nokta_MC"/>
    <n v="2016"/>
    <x v="0"/>
    <s v="Q1"/>
    <d v="2016-01-01T00:00:00"/>
    <d v="2016-01-31T00:00:00"/>
    <n v="0"/>
    <s v="MC"/>
    <x v="0"/>
    <s v="GSK0116_Sensodyne_Hypernova_Preroll_MC"/>
    <s v="Completed"/>
    <s v="Nokta"/>
    <s v="RON"/>
    <s v="Xaxis Tv"/>
    <s v="cpv"/>
    <s v="Pre/Mid/Post Rolls RON"/>
    <s v="Online Video"/>
    <n v="1.2E-2"/>
    <n v="3.3000000000000002E-2"/>
    <n v="70000"/>
    <n v="70198"/>
    <n v="0"/>
    <n v="70000"/>
    <n v="10779"/>
    <n v="0.15355138323029147"/>
    <n v="0.21491177289173394"/>
    <n v="840"/>
    <n v="840"/>
    <n v="0"/>
    <n v="2310"/>
    <n v="2316.5340000000001"/>
    <n v="6.5340000000001055"/>
    <n v="0"/>
    <n v="1476.5340000000001"/>
    <n v="0.63738930661065196"/>
  </r>
  <r>
    <s v="Bayer0116_Redoxon_Preroll_Acunn_MC"/>
    <n v="2016"/>
    <x v="0"/>
    <s v="Q1"/>
    <d v="2016-01-01T00:00:00"/>
    <d v="2016-01-20T00:00:00"/>
    <n v="0"/>
    <s v="MC"/>
    <x v="7"/>
    <s v="Bayer0116_Redoxon_Preroll_MC"/>
    <s v="Completed"/>
    <s v="Acunn"/>
    <s v="RON"/>
    <s v="Xaxis Tv"/>
    <s v="cpv"/>
    <s v="Pre/Mid/Post Rolls RON"/>
    <s v="Online Video"/>
    <n v="0.01"/>
    <n v="3.3000000000000002E-2"/>
    <n v="80000"/>
    <n v="81821"/>
    <n v="0"/>
    <n v="80000"/>
    <n v="1317"/>
    <n v="1.6096112245022672E-2"/>
    <n v="1.791951404707669"/>
    <n v="800"/>
    <n v="0"/>
    <n v="-800"/>
    <n v="2640"/>
    <n v="2360"/>
    <n v="-280"/>
    <n v="0"/>
    <n v="2360"/>
    <n v="1"/>
  </r>
  <r>
    <s v="Bayer0116_Redoxon_Preroll_Digitalm_MC"/>
    <n v="2016"/>
    <x v="0"/>
    <s v="Q1"/>
    <d v="2016-01-01T00:00:00"/>
    <d v="2016-01-20T00:00:00"/>
    <n v="0"/>
    <s v="MC"/>
    <x v="7"/>
    <s v="Bayer0116_Redoxon_Preroll_MC"/>
    <s v="Completed"/>
    <s v="Digitalm"/>
    <s v="RON"/>
    <s v="Xaxis Tv"/>
    <s v="cpv"/>
    <s v="Pre/Mid/Post Rolls RON"/>
    <s v="Online Video"/>
    <n v="6.0000000000000001E-3"/>
    <n v="3.3000000000000002E-2"/>
    <n v="50000"/>
    <n v="51760"/>
    <n v="0"/>
    <n v="50000"/>
    <n v="895"/>
    <n v="1.7291344667697064E-2"/>
    <n v="1.8435754189944134"/>
    <n v="300"/>
    <n v="300"/>
    <n v="0"/>
    <n v="1650"/>
    <n v="1650"/>
    <n v="0"/>
    <n v="0"/>
    <n v="1350"/>
    <n v="0.81818181818181823"/>
  </r>
  <r>
    <s v="Bayer0116_Redoxon_Preroll_Midyo_MC"/>
    <n v="2016"/>
    <x v="0"/>
    <s v="Q1"/>
    <d v="2016-01-01T00:00:00"/>
    <d v="2016-01-20T00:00:00"/>
    <n v="0"/>
    <s v="MC"/>
    <x v="7"/>
    <s v="Bayer0116_Redoxon_Preroll_MC"/>
    <s v="Completed"/>
    <s v="Midyo"/>
    <s v="RON"/>
    <s v="Xaxis Tv"/>
    <s v="cpv"/>
    <s v="Pre/Mid/Post Rolls RON"/>
    <s v="Online Video"/>
    <n v="5.0000000000000001E-3"/>
    <n v="3.3000000000000002E-2"/>
    <n v="30000"/>
    <n v="26944"/>
    <n v="3056"/>
    <n v="26944"/>
    <m/>
    <n v="0"/>
    <e v="#DIV/0!"/>
    <n v="150"/>
    <n v="150"/>
    <n v="0"/>
    <n v="990"/>
    <n v="990"/>
    <n v="0"/>
    <n v="0"/>
    <n v="840"/>
    <n v="0.84848484848484851"/>
  </r>
  <r>
    <s v="Bridgestone0116_Kis_Plani_Interstitial_Acunn_MC"/>
    <n v="2016"/>
    <x v="0"/>
    <s v="Q1"/>
    <d v="2016-01-01T00:00:00"/>
    <d v="2016-01-31T00:00:00"/>
    <n v="0"/>
    <s v="MC"/>
    <x v="8"/>
    <s v="Bridgestone0116_Kis_Plani_Interstitial_MC"/>
    <s v="Completed"/>
    <s v="Acunn"/>
    <s v="RON"/>
    <s v="Xaxis Rich Media"/>
    <s v="cpm"/>
    <s v="Interstitial"/>
    <s v="Interstitial"/>
    <n v="1.5"/>
    <n v="4.25"/>
    <n v="400000"/>
    <n v="434689"/>
    <n v="0"/>
    <n v="400000"/>
    <n v="1872"/>
    <n v="4.3065271953051489E-3"/>
    <n v="0.90811965811965811"/>
    <n v="600"/>
    <n v="0"/>
    <n v="-600"/>
    <n v="1700"/>
    <n v="1700"/>
    <n v="0"/>
    <n v="0"/>
    <n v="1700"/>
    <n v="1"/>
  </r>
  <r>
    <s v="Bridgestone0116_Kis_Plani_Interstitial_Digitalm_MC"/>
    <n v="2016"/>
    <x v="0"/>
    <s v="Q1"/>
    <d v="2016-01-01T00:00:00"/>
    <d v="2016-01-31T00:00:00"/>
    <n v="0"/>
    <s v="MC"/>
    <x v="8"/>
    <s v="Bridgestone0116_Kis_Plani_Interstitial_MC"/>
    <s v="Completed"/>
    <s v="Digitalm"/>
    <s v="RON"/>
    <s v="Xaxis Rich Media"/>
    <s v="cpm"/>
    <s v="Interstitial"/>
    <s v="Interstitial"/>
    <n v="2.5"/>
    <n v="4.25"/>
    <n v="300000"/>
    <n v="300167"/>
    <n v="0"/>
    <n v="300000"/>
    <n v="3778"/>
    <n v="1.2586326944667468E-2"/>
    <n v="0.33748014822657491"/>
    <n v="750"/>
    <n v="750"/>
    <n v="0"/>
    <n v="1275"/>
    <n v="1275"/>
    <n v="0"/>
    <n v="0"/>
    <n v="525"/>
    <n v="0.41176470588235292"/>
  </r>
  <r>
    <s v="Bridgestone0116_Kis_Plani_Interstitial_Medyanet_MC"/>
    <n v="2016"/>
    <x v="0"/>
    <s v="Q1"/>
    <d v="2016-01-01T00:00:00"/>
    <d v="2016-01-31T00:00:00"/>
    <n v="0"/>
    <s v="MC"/>
    <x v="8"/>
    <s v="Bridgestone0116_Kis_Plani_Interstitial_MC"/>
    <s v="Completed"/>
    <s v="Medyanet"/>
    <s v="RON"/>
    <s v="Xaxis Rich Media"/>
    <s v="cpm"/>
    <s v="Interstitial"/>
    <s v="Interstitial"/>
    <n v="0.5"/>
    <n v="4.25"/>
    <n v="240000"/>
    <n v="241420"/>
    <n v="0"/>
    <n v="240000"/>
    <n v="2361"/>
    <n v="9.7796371468809543E-3"/>
    <n v="0.43413807708598051"/>
    <n v="120"/>
    <n v="120"/>
    <n v="0"/>
    <n v="1020"/>
    <n v="1025"/>
    <n v="5"/>
    <n v="0"/>
    <n v="905"/>
    <n v="0.88292682926829269"/>
  </r>
  <r>
    <s v="Akbank0116_MTV_Interest_Bond_MC"/>
    <n v="2016"/>
    <x v="0"/>
    <s v="Q1"/>
    <d v="2016-01-01T00:00:00"/>
    <d v="2016-01-31T00:00:00"/>
    <n v="0"/>
    <s v="MC"/>
    <x v="9"/>
    <s v="Akbank0115_MTV_Interest_MC"/>
    <s v="Completed"/>
    <s v="Bond Digital"/>
    <s v="RON"/>
    <s v="Xaxis Display Plus"/>
    <s v="cpm"/>
    <s v="Selected Sites"/>
    <s v="Ad Bundles"/>
    <n v="0.5"/>
    <n v="0.8"/>
    <n v="1000000"/>
    <n v="901558"/>
    <n v="98442"/>
    <n v="901558"/>
    <m/>
    <n v="0"/>
    <e v="#DIV/0!"/>
    <n v="500"/>
    <n v="450.779"/>
    <n v="-49.221000000000004"/>
    <n v="800"/>
    <n v="721.24639999999999"/>
    <n v="-78.753600000000006"/>
    <n v="0"/>
    <n v="270.4674"/>
    <n v="0.375"/>
  </r>
  <r>
    <s v="Akbank0116_MTV_Interest_Digitalm_MC"/>
    <n v="2016"/>
    <x v="0"/>
    <s v="Q1"/>
    <d v="2016-01-01T00:00:00"/>
    <d v="2016-01-31T00:00:00"/>
    <n v="0"/>
    <s v="MC"/>
    <x v="9"/>
    <s v="Akbank0115_MTV_Interest_MC"/>
    <s v="Completed"/>
    <s v="Digitalm"/>
    <s v="RON"/>
    <s v="Xaxis Display Plus"/>
    <s v="cpm"/>
    <s v="Selected Sites"/>
    <s v="Ad Bundles"/>
    <n v="0.2"/>
    <n v="0.8"/>
    <n v="2000000"/>
    <n v="1890883"/>
    <n v="109117"/>
    <n v="1890883"/>
    <n v="896"/>
    <n v="4.7385269210204969E-4"/>
    <n v="1.3258928571428572"/>
    <n v="400"/>
    <n v="378.17660000000001"/>
    <n v="-21.823399999999992"/>
    <n v="1600"/>
    <n v="1188"/>
    <n v="-412"/>
    <n v="0"/>
    <n v="809.82339999999999"/>
    <n v="0.68166952861952856"/>
  </r>
  <r>
    <s v="Akbank0116_MTV_Interest_Medyanet_MC"/>
    <n v="2016"/>
    <x v="0"/>
    <s v="Q1"/>
    <d v="2016-01-01T00:00:00"/>
    <d v="2016-01-31T00:00:00"/>
    <n v="0"/>
    <s v="MC"/>
    <x v="9"/>
    <s v="Akbank0115_MTV_Interest_MC"/>
    <s v="Completed"/>
    <s v="Medyanet"/>
    <s v="RON"/>
    <s v="Xaxis Display Plus"/>
    <s v="cpm"/>
    <s v="Selected Sites"/>
    <s v="Ad Bundles"/>
    <n v="0.1"/>
    <n v="0.8"/>
    <n v="1000000"/>
    <n v="1002985"/>
    <n v="0"/>
    <n v="1000000"/>
    <m/>
    <n v="0"/>
    <e v="#DIV/0!"/>
    <n v="100"/>
    <n v="100"/>
    <n v="0"/>
    <n v="800"/>
    <n v="802.38800000000003"/>
    <n v="2.3880000000000337"/>
    <n v="0"/>
    <n v="702.38800000000003"/>
    <n v="0.87537201453660818"/>
  </r>
  <r>
    <s v="Bimeks0116_En_Son_Nolur_Faz1_Interstitial_Acunn_MEC"/>
    <n v="2016"/>
    <x v="0"/>
    <s v="Q1"/>
    <d v="2016-01-08T00:00:00"/>
    <d v="2016-01-11T00:00:00"/>
    <n v="0"/>
    <s v="MEC"/>
    <x v="10"/>
    <s v="Bimeks0116_En_Son_Nolur_Faz1_Interstitial_MEC"/>
    <s v="Completed"/>
    <s v="Acunn"/>
    <s v="RON"/>
    <s v="Xaxis Rich Media"/>
    <s v="cpm"/>
    <s v="Interstitial"/>
    <s v="Interstitial"/>
    <n v="1.5"/>
    <n v="4.5"/>
    <n v="400000"/>
    <n v="402485"/>
    <n v="0"/>
    <n v="400000"/>
    <n v="1217"/>
    <n v="3.0237151695094227E-3"/>
    <n v="1.4790468364831553"/>
    <n v="600"/>
    <n v="0"/>
    <n v="-600"/>
    <n v="1800"/>
    <n v="1800"/>
    <n v="0"/>
    <n v="0"/>
    <n v="1800"/>
    <n v="1"/>
  </r>
  <r>
    <s v="Bimeks0116_En_Son_Nolur_Faz1_Interstitial_Bond_MEC"/>
    <n v="2016"/>
    <x v="0"/>
    <s v="Q1"/>
    <d v="2016-01-08T00:00:00"/>
    <d v="2016-01-11T00:00:00"/>
    <n v="0"/>
    <s v="MEC"/>
    <x v="10"/>
    <s v="Bimeks0116_En_Son_Nolur_Faz1_Interstitial_MEC"/>
    <s v="Completed"/>
    <s v="Bond Digital"/>
    <s v="RON"/>
    <s v="Xaxis Rich Media"/>
    <s v="cpm"/>
    <s v="Interstitial"/>
    <s v="Interstitial"/>
    <n v="2.25"/>
    <n v="4.5"/>
    <n v="100000"/>
    <n v="110008"/>
    <n v="0"/>
    <n v="100000"/>
    <n v="2248"/>
    <n v="2.0434877463457204E-2"/>
    <n v="0.22241992882562278"/>
    <n v="225"/>
    <n v="225"/>
    <n v="0"/>
    <n v="450"/>
    <n v="500"/>
    <n v="50"/>
    <n v="0"/>
    <n v="275"/>
    <n v="0.55000000000000004"/>
  </r>
  <r>
    <s v="Bimeks0116_En_Son_Nolur_Faz1_Interstitial_Digitalm_MEC"/>
    <n v="2016"/>
    <x v="0"/>
    <s v="Q1"/>
    <d v="2016-01-08T00:00:00"/>
    <d v="2016-01-11T00:00:00"/>
    <n v="0"/>
    <s v="MEC"/>
    <x v="10"/>
    <s v="Bimeks0116_En_Son_Nolur_Faz1_Interstitial_MEC"/>
    <s v="Completed"/>
    <s v="Digitalm"/>
    <s v="RON"/>
    <s v="Xaxis Rich Media"/>
    <s v="cpm"/>
    <s v="Interstitial"/>
    <s v="Interstitial"/>
    <n v="2.5"/>
    <n v="4.5"/>
    <n v="200000"/>
    <n v="201160"/>
    <n v="0"/>
    <n v="200000"/>
    <n v="3967"/>
    <n v="1.9720620401670313E-2"/>
    <n v="0.22687169145449962"/>
    <n v="500"/>
    <n v="500"/>
    <n v="0"/>
    <n v="900"/>
    <n v="900"/>
    <n v="0"/>
    <n v="0"/>
    <n v="400"/>
    <n v="0.44444444444444442"/>
  </r>
  <r>
    <s v="Bimeks0116_En_Son_Nolur_Faz1_Interstitial_Medyanet_MEC"/>
    <n v="2016"/>
    <x v="0"/>
    <s v="Q1"/>
    <d v="2016-01-08T00:00:00"/>
    <d v="2016-01-11T00:00:00"/>
    <n v="0"/>
    <s v="MEC"/>
    <x v="10"/>
    <s v="Bimeks0116_En_Son_Nolur_Faz1_Interstitial_MEC"/>
    <s v="Completed"/>
    <s v="Medyanet"/>
    <s v="RON"/>
    <s v="Xaxis Rich Media"/>
    <s v="cpm"/>
    <s v="Interstitial"/>
    <s v="Interstitial"/>
    <n v="0.5"/>
    <n v="4.5"/>
    <n v="400000"/>
    <n v="401026"/>
    <n v="0"/>
    <n v="400000"/>
    <n v="3828"/>
    <n v="9.5455157520958744E-3"/>
    <n v="0.47021943573667713"/>
    <n v="200"/>
    <n v="200"/>
    <n v="0"/>
    <n v="1800"/>
    <n v="1800"/>
    <n v="0"/>
    <n v="0"/>
    <n v="1600"/>
    <n v="0.88888888888888884"/>
  </r>
  <r>
    <s v="RedBull0116_Theme_SYNC_Clipkit_MEC"/>
    <n v="2016"/>
    <x v="0"/>
    <s v="Q1"/>
    <d v="2016-01-07T00:00:00"/>
    <d v="2016-01-24T00:00:00"/>
    <n v="0"/>
    <s v="MEC"/>
    <x v="11"/>
    <s v="RedBull0116_Theme_SYNC_MEC"/>
    <s v="Completed"/>
    <s v="Clipkit"/>
    <s v="RON"/>
    <s v="Xaxis SYNC"/>
    <s v="cpv"/>
    <s v="Pre/Mid/Post Rolls RON"/>
    <s v="Online Video"/>
    <n v="3.9E-2"/>
    <n v="5.5E-2"/>
    <n v="181818"/>
    <n v="194357"/>
    <n v="0"/>
    <n v="181818"/>
    <n v="21473"/>
    <n v="0.11048225687780733"/>
    <n v="0.46570064732454708"/>
    <n v="7090.902"/>
    <n v="7090.902"/>
    <n v="0"/>
    <n v="9999.99"/>
    <n v="9999.99"/>
    <n v="0"/>
    <n v="0"/>
    <n v="2909.0879999999997"/>
    <n v="0.29090909090909089"/>
  </r>
  <r>
    <s v="Clinique0116_Ocak_interest_Ligatus_MS"/>
    <n v="2016"/>
    <x v="0"/>
    <s v="Q1"/>
    <d v="2016-01-06T00:00:00"/>
    <d v="2016-01-31T00:00:00"/>
    <n v="0"/>
    <s v="MS"/>
    <x v="12"/>
    <s v="Clinique0116_Ocak_interest_MS"/>
    <s v="Completed"/>
    <s v="Ligatus"/>
    <s v="RON"/>
    <s v="Xaxis Display Plus"/>
    <s v="cpc"/>
    <s v="Selected Sites"/>
    <s v="Ad Bundles"/>
    <n v="0.3"/>
    <n v="1.6"/>
    <s v="3333 click"/>
    <n v="18617595"/>
    <e v="#VALUE!"/>
    <n v="18617595"/>
    <n v="3333"/>
    <n v="1.7902419727145209E-4"/>
    <n v="0.26282628262826285"/>
    <e v="#VALUE!"/>
    <n v="1000"/>
    <e v="#VALUE!"/>
    <e v="#VALUE!"/>
    <n v="876"/>
    <e v="#VALUE!"/>
    <n v="0"/>
    <n v="-124"/>
    <n v="-0.14155251141552511"/>
  </r>
  <r>
    <s v="Clinique0116_Ocak_interest_Medyanet_MS"/>
    <n v="2016"/>
    <x v="0"/>
    <s v="Q1"/>
    <d v="2016-01-06T00:00:00"/>
    <d v="2016-01-31T00:00:00"/>
    <n v="0"/>
    <s v="MS"/>
    <x v="12"/>
    <s v="Clinique0116_Ocak_interest_MS"/>
    <s v="Completed"/>
    <s v="Medyanet"/>
    <s v="RON"/>
    <s v="Xaxis Display Plus"/>
    <s v="cpm"/>
    <s v="Selected Sites"/>
    <s v="Ad Bundles"/>
    <n v="0.1"/>
    <n v="1.6"/>
    <n v="1250000"/>
    <n v="1254960"/>
    <n v="0"/>
    <n v="1250000"/>
    <n v="608"/>
    <n v="4.8447759291132787E-4"/>
    <n v="1.6447368421052631"/>
    <n v="125"/>
    <n v="175"/>
    <n v="50"/>
    <n v="2000"/>
    <n v="1000"/>
    <n v="-1000"/>
    <n v="0"/>
    <n v="825"/>
    <n v="0.82499999999999996"/>
  </r>
  <r>
    <s v="Clinique0116_Ocak_interest_Popmarker_MS"/>
    <n v="2016"/>
    <x v="0"/>
    <s v="Q1"/>
    <d v="2016-01-06T00:00:00"/>
    <d v="2016-01-31T00:00:00"/>
    <n v="0"/>
    <s v="MS"/>
    <x v="12"/>
    <s v="Clinique0116_Ocak_interest_MS"/>
    <s v="Completed"/>
    <s v="Popmarker"/>
    <s v="RON"/>
    <s v="Xaxis Display Plus"/>
    <s v="cpm"/>
    <s v="Selected Sites"/>
    <s v="Ad Bundles"/>
    <n v="1"/>
    <n v="1.6"/>
    <n v="1000000"/>
    <n v="1000925"/>
    <n v="0"/>
    <n v="1000000"/>
    <n v="2641"/>
    <n v="2.638559332617329E-3"/>
    <n v="0.60583112457402499"/>
    <n v="1000"/>
    <n v="1000"/>
    <n v="0"/>
    <n v="1600"/>
    <n v="1600"/>
    <n v="0"/>
    <n v="0"/>
    <n v="600"/>
    <n v="0.375"/>
  </r>
  <r>
    <s v="Clinique0116_Ocak_interest_Reklamz_MS"/>
    <n v="2016"/>
    <x v="0"/>
    <s v="Q1"/>
    <d v="2016-01-06T00:00:00"/>
    <d v="2016-01-31T00:00:00"/>
    <n v="0"/>
    <s v="MS"/>
    <x v="12"/>
    <s v="Clinique0116_Ocak_interest_MS"/>
    <s v="Completed"/>
    <s v="Reklamz"/>
    <s v="RON"/>
    <s v="Xaxis Display Plus"/>
    <s v="cpm"/>
    <s v="Selected Sites"/>
    <s v="Ad Bundles"/>
    <n v="0.1"/>
    <n v="1.6"/>
    <n v="100000"/>
    <n v="80252"/>
    <n v="19748"/>
    <n v="80252"/>
    <n v="141"/>
    <n v="1.7569655584907542E-3"/>
    <n v="1.1347517730496455"/>
    <n v="10"/>
    <n v="8.0251999999999999"/>
    <n v="-1.9748000000000001"/>
    <n v="160"/>
    <n v="160"/>
    <n v="0"/>
    <n v="0"/>
    <n v="151.97479999999999"/>
    <n v="0.94984249999999992"/>
  </r>
  <r>
    <s v="Clinique_0116_Ocak_interstitial_Acunn_MS"/>
    <n v="2016"/>
    <x v="0"/>
    <s v="Q1"/>
    <d v="2016-01-06T00:00:00"/>
    <d v="2016-01-31T00:00:00"/>
    <n v="0"/>
    <s v="MS"/>
    <x v="12"/>
    <s v="Clinique_0116_Ocak_interstitial_MS"/>
    <s v="Completed"/>
    <s v="Acunn"/>
    <s v="RON"/>
    <s v="Xaxis Rich Media"/>
    <s v="cpm"/>
    <s v="Interstitial"/>
    <s v="Interstitial"/>
    <n v="1.5"/>
    <n v="0"/>
    <n v="200000"/>
    <n v="200029"/>
    <n v="0"/>
    <n v="200000"/>
    <n v="916"/>
    <n v="4.5793359962805393E-3"/>
    <n v="0"/>
    <n v="300"/>
    <n v="0"/>
    <n v="-300"/>
    <n v="0"/>
    <n v="0"/>
    <n v="0"/>
    <n v="0"/>
    <n v="0"/>
    <e v="#DIV/0!"/>
  </r>
  <r>
    <s v="Clinique_0116_Ocak_interstitial_Medyanet_MS"/>
    <n v="2016"/>
    <x v="0"/>
    <s v="Q1"/>
    <d v="2016-01-06T00:00:00"/>
    <d v="2016-01-31T00:00:00"/>
    <n v="0"/>
    <s v="MS"/>
    <x v="12"/>
    <s v="Clinique_0116_Ocak_interstitial_MS"/>
    <s v="Completed"/>
    <s v="Medyanet"/>
    <s v="RON"/>
    <s v="Xaxis Rich Media"/>
    <s v="cpm"/>
    <s v="Interstitial"/>
    <s v="Interstitial"/>
    <n v="0.5"/>
    <n v="0"/>
    <n v="200000"/>
    <n v="201615"/>
    <n v="0"/>
    <n v="200000"/>
    <n v="1464"/>
    <n v="7.2613644818093894E-3"/>
    <n v="0"/>
    <n v="100"/>
    <n v="100"/>
    <n v="0"/>
    <n v="0"/>
    <n v="0"/>
    <n v="0"/>
    <n v="0"/>
    <n v="-100"/>
    <e v="#DIV/0!"/>
  </r>
  <r>
    <s v="Clinique_0116_Ocak_interstitial_Sem_MS"/>
    <n v="2016"/>
    <x v="0"/>
    <s v="Q1"/>
    <d v="2016-01-06T00:00:00"/>
    <d v="2016-01-31T00:00:00"/>
    <n v="0"/>
    <s v="MS"/>
    <x v="12"/>
    <s v="Clinique_0116_Ocak_interstitial_MS"/>
    <s v="Completed"/>
    <s v="Sem Digital"/>
    <s v="RON"/>
    <s v="Xaxis Rich Media"/>
    <s v="cpm"/>
    <s v="Interstitial"/>
    <s v="Interstitial"/>
    <n v="0.2"/>
    <n v="0"/>
    <n v="50000"/>
    <n v="81125"/>
    <n v="0"/>
    <n v="50000"/>
    <n v="502"/>
    <n v="6.1879815100154079E-3"/>
    <n v="0"/>
    <n v="10"/>
    <n v="10"/>
    <n v="0"/>
    <n v="0"/>
    <n v="0"/>
    <n v="0"/>
    <n v="0"/>
    <n v="-10"/>
    <e v="#DIV/0!"/>
  </r>
  <r>
    <s v="HesKablo_0116_Ocak_interstitial_Acunn_MS"/>
    <n v="2016"/>
    <x v="0"/>
    <s v="Q1"/>
    <d v="2016-01-01T00:00:00"/>
    <d v="2016-01-01T00:00:00"/>
    <n v="0"/>
    <s v="MS"/>
    <x v="13"/>
    <s v="HesKablo_0116_Ocak_interstitial_MS"/>
    <s v="Completed"/>
    <s v="Acunn"/>
    <s v="RON"/>
    <s v="Xaxis Rich Media"/>
    <s v="cpm"/>
    <s v="Interstitial"/>
    <s v="Interstitial"/>
    <n v="1.5"/>
    <n v="4.25"/>
    <n v="300000"/>
    <n v="324127"/>
    <n v="0"/>
    <n v="300000"/>
    <n v="1143"/>
    <n v="3.5263955178062921E-3"/>
    <n v="1.0874890638670167"/>
    <n v="450"/>
    <n v="0"/>
    <n v="-450"/>
    <n v="1275"/>
    <n v="1243"/>
    <n v="-32"/>
    <n v="0"/>
    <n v="1243"/>
    <n v="1"/>
  </r>
  <r>
    <s v="HesKablo_0116_Ocak_interstitial_Digitalm_MS"/>
    <n v="2016"/>
    <x v="0"/>
    <s v="Q1"/>
    <d v="2016-01-01T00:00:00"/>
    <d v="2016-01-01T00:00:00"/>
    <n v="0"/>
    <s v="MS"/>
    <x v="13"/>
    <s v="HesKablo_0116_Ocak_interstitial_MS"/>
    <s v="Completed"/>
    <s v="Digitalm"/>
    <s v="RON"/>
    <s v="Xaxis Rich Media"/>
    <s v="cpm"/>
    <s v="Interstitial"/>
    <s v="Interstitial"/>
    <n v="2.5"/>
    <n v="4.25"/>
    <n v="300000"/>
    <n v="301276"/>
    <n v="0"/>
    <n v="300000"/>
    <n v="4998"/>
    <n v="1.6589439583637594E-2"/>
    <n v="0.25510204081632654"/>
    <n v="750"/>
    <n v="750"/>
    <n v="0"/>
    <n v="1275"/>
    <n v="1275"/>
    <n v="0"/>
    <n v="0"/>
    <n v="525"/>
    <n v="0.41176470588235292"/>
  </r>
  <r>
    <s v="HesKablo_0116_Ocak_interstitial_Medyanet_MS"/>
    <n v="2016"/>
    <x v="0"/>
    <s v="Q1"/>
    <d v="2016-01-01T00:00:00"/>
    <d v="2016-01-01T00:00:00"/>
    <n v="0"/>
    <s v="MS"/>
    <x v="13"/>
    <s v="HesKablo_0116_Ocak_interstitial_MS"/>
    <s v="Completed"/>
    <s v="Medyanet"/>
    <s v="RON"/>
    <s v="Xaxis Rich Media"/>
    <s v="cpm"/>
    <s v="Interstitial"/>
    <s v="Interstitial"/>
    <n v="0.5"/>
    <n v="4.25"/>
    <n v="400000"/>
    <n v="408549"/>
    <n v="0"/>
    <n v="400000"/>
    <n v="5083"/>
    <n v="1.2441592073411023E-2"/>
    <n v="0.33444816053511706"/>
    <n v="200"/>
    <n v="200"/>
    <n v="0"/>
    <n v="1700"/>
    <n v="1700"/>
    <n v="0"/>
    <n v="0"/>
    <n v="1500"/>
    <n v="0.88235294117647056"/>
  </r>
  <r>
    <s v="Vodafone_0116_CropCozumler_LAL_Adhood_MS"/>
    <n v="2016"/>
    <x v="0"/>
    <s v="Q1"/>
    <d v="2016-01-05T00:00:00"/>
    <d v="2016-01-31T00:00:00"/>
    <n v="0"/>
    <s v="MS"/>
    <x v="14"/>
    <s v="Vodafone_0116_CropCozumler_LAL_MS"/>
    <s v="Completed"/>
    <s v="Adhood"/>
    <s v="RON"/>
    <s v="Xaxis Lookalike"/>
    <s v="cpm"/>
    <s v="Selected Sites"/>
    <s v="Ad Bundles"/>
    <n v="0.15"/>
    <n v="1.3"/>
    <n v="750000"/>
    <n v="945450"/>
    <n v="0"/>
    <n v="750000"/>
    <m/>
    <n v="0"/>
    <e v="#DIV/0!"/>
    <n v="112.5"/>
    <n v="112.5"/>
    <n v="0"/>
    <n v="975"/>
    <n v="975"/>
    <n v="0"/>
    <n v="0"/>
    <n v="862.5"/>
    <n v="0.88461538461538458"/>
  </r>
  <r>
    <s v="Vodafone_0116_CropCozumler_LAL_Appnexus_MS"/>
    <n v="2016"/>
    <x v="0"/>
    <s v="Q1"/>
    <d v="2016-01-05T00:00:00"/>
    <d v="2016-01-31T00:00:00"/>
    <n v="0"/>
    <s v="MS"/>
    <x v="14"/>
    <s v="Vodafone_0116_CropCozumler_LAL_MS"/>
    <s v="Completed"/>
    <s v="Appnexus"/>
    <s v="RON"/>
    <s v="Xaxis Lookalike"/>
    <s v="cpm"/>
    <s v="Selected Sites"/>
    <s v="Ad Bundles"/>
    <m/>
    <n v="1.3"/>
    <n v="500000"/>
    <n v="500462"/>
    <n v="0"/>
    <n v="500000"/>
    <n v="80"/>
    <n v="1.5985229647805428E-4"/>
    <n v="11.762499999999999"/>
    <n v="0"/>
    <n v="811"/>
    <n v="811"/>
    <n v="650"/>
    <n v="941"/>
    <n v="291"/>
    <n v="0"/>
    <n v="130"/>
    <n v="0.13815090329436769"/>
  </r>
  <r>
    <s v="Vodafone_0116_CropCozumler_LAL_Commedya_MS"/>
    <n v="2016"/>
    <x v="0"/>
    <s v="Q1"/>
    <d v="2016-01-05T00:00:00"/>
    <d v="2016-01-31T00:00:00"/>
    <n v="0"/>
    <s v="MS"/>
    <x v="14"/>
    <s v="Vodafone_0116_CropCozumler_LAL_MS"/>
    <s v="Completed"/>
    <s v="Commedya"/>
    <s v="RON"/>
    <s v="Xaxis Lookalike"/>
    <s v="cpm"/>
    <s v="Selected Sites"/>
    <s v="Ad Bundles"/>
    <n v="0.1"/>
    <n v="1.3"/>
    <n v="500000"/>
    <n v="525746"/>
    <n v="0"/>
    <n v="500000"/>
    <n v="0"/>
    <n v="0"/>
    <e v="#DIV/0!"/>
    <n v="50"/>
    <n v="50"/>
    <n v="0"/>
    <n v="650"/>
    <n v="3284"/>
    <n v="2634"/>
    <n v="0"/>
    <n v="3234"/>
    <n v="0.98477466504263089"/>
  </r>
  <r>
    <s v="Vodafone_0116_CropCozumler_LAL_Digitalm_MS"/>
    <n v="2016"/>
    <x v="0"/>
    <s v="Q1"/>
    <d v="2016-01-05T00:00:00"/>
    <d v="2016-01-31T00:00:00"/>
    <n v="0"/>
    <s v="MS"/>
    <x v="14"/>
    <s v="Vodafone_0116_CropCozumler_LAL_MS"/>
    <s v="Completed"/>
    <s v="Digitalm"/>
    <s v="RON"/>
    <s v="Xaxis Lookalike"/>
    <s v="cpm"/>
    <s v="Selected Sites"/>
    <s v="Ad Bundles"/>
    <n v="0.2"/>
    <n v="1.3"/>
    <n v="1000000"/>
    <n v="1000946"/>
    <n v="0"/>
    <n v="1000000"/>
    <n v="153"/>
    <n v="1.5285539879274207E-4"/>
    <n v="8.4967320261437909"/>
    <n v="200"/>
    <n v="200"/>
    <n v="0"/>
    <n v="1300"/>
    <n v="1300"/>
    <n v="0"/>
    <n v="0"/>
    <n v="1100"/>
    <n v="0.84615384615384615"/>
  </r>
  <r>
    <s v="Vodafone_0116_CropCozumler_LAL_Popmarker_MS"/>
    <n v="2016"/>
    <x v="0"/>
    <s v="Q1"/>
    <d v="2016-01-05T00:00:00"/>
    <d v="2016-01-31T00:00:00"/>
    <n v="0"/>
    <s v="MS"/>
    <x v="14"/>
    <s v="Vodafone_0116_CropCozumler_LAL_MS"/>
    <s v="Completed"/>
    <s v="Popmarker"/>
    <s v="RON"/>
    <s v="Xaxis Lookalike"/>
    <s v="cpm"/>
    <s v="Selected Sites"/>
    <s v="Ad Bundles"/>
    <n v="1"/>
    <n v="1.3"/>
    <n v="1000000"/>
    <n v="1001250"/>
    <n v="0"/>
    <n v="1000000"/>
    <m/>
    <n v="0"/>
    <e v="#DIV/0!"/>
    <n v="1000"/>
    <n v="1000"/>
    <n v="0"/>
    <n v="1300"/>
    <n v="1300"/>
    <n v="0"/>
    <n v="0"/>
    <n v="300"/>
    <n v="0.23076923076923078"/>
  </r>
  <r>
    <s v="Vodafone0116_Project_Falcon_Interest_Digitalm_MS"/>
    <n v="2016"/>
    <x v="0"/>
    <s v="Q1"/>
    <d v="2016-01-04T00:00:00"/>
    <d v="2016-01-15T00:00:00"/>
    <n v="0"/>
    <s v="MS"/>
    <x v="14"/>
    <s v="Vodafone0116_Project_Falcon_Interest_MS"/>
    <s v="Completed"/>
    <s v="Digitalm"/>
    <s v="RON"/>
    <s v="Xaxis Display Plus"/>
    <s v="cpm"/>
    <s v="Selected Sites"/>
    <s v="Ad Bundles"/>
    <n v="0.2"/>
    <n v="1.4"/>
    <n v="2000000"/>
    <n v="2054519"/>
    <n v="0"/>
    <n v="2000000"/>
    <n v="294"/>
    <n v="1.4309918769308047E-4"/>
    <n v="9.7834238095238071"/>
    <n v="400"/>
    <n v="400"/>
    <n v="0"/>
    <n v="2800"/>
    <n v="2876.3265999999994"/>
    <n v="76.326599999999416"/>
    <n v="0"/>
    <n v="2476.3265999999994"/>
    <n v="0.86093373402032991"/>
  </r>
  <r>
    <s v="Vodafone0116_Project_Falcon_Interest_Medyanet_MS"/>
    <n v="2016"/>
    <x v="0"/>
    <s v="Q1"/>
    <d v="2016-01-04T00:00:00"/>
    <d v="2016-01-15T00:00:00"/>
    <n v="0"/>
    <s v="MS"/>
    <x v="14"/>
    <s v="Vodafone0116_Project_Falcon_Interest_MS"/>
    <s v="Completed"/>
    <s v="Medyanet"/>
    <s v="RON"/>
    <s v="Xaxis Display Plus"/>
    <s v="cpm"/>
    <s v="Selected Sites"/>
    <s v="Ad Bundles"/>
    <n v="0.1"/>
    <n v="1.4"/>
    <n v="3600000"/>
    <n v="3719428"/>
    <n v="0"/>
    <n v="3600000"/>
    <m/>
    <n v="0"/>
    <e v="#DIV/0!"/>
    <n v="360"/>
    <n v="360"/>
    <n v="0"/>
    <n v="5040"/>
    <n v="3307"/>
    <n v="-1733"/>
    <n v="0"/>
    <n v="2947"/>
    <n v="0.89114000604777743"/>
  </r>
  <r>
    <s v="Vodafone0116_Project_Falcon_Interest_Nokta_MS"/>
    <n v="2016"/>
    <x v="0"/>
    <s v="Q1"/>
    <d v="2016-01-04T00:00:00"/>
    <d v="2016-01-15T00:00:00"/>
    <n v="0"/>
    <s v="MS"/>
    <x v="14"/>
    <s v="Vodafone0116_Project_Falcon_Interest_MS"/>
    <s v="Completed"/>
    <s v="Nokta"/>
    <s v="RON"/>
    <s v="Xaxis Display Plus"/>
    <s v="cpm"/>
    <s v="Selected Sites"/>
    <s v="Ad Bundles"/>
    <n v="0.1"/>
    <n v="1.4"/>
    <n v="2500000"/>
    <n v="2598585"/>
    <n v="0"/>
    <n v="2500000"/>
    <m/>
    <n v="0"/>
    <e v="#DIV/0!"/>
    <n v="250"/>
    <n v="250"/>
    <n v="0"/>
    <n v="3500"/>
    <n v="3638.0189999999998"/>
    <n v="138.01899999999978"/>
    <n v="0"/>
    <n v="3388.0189999999998"/>
    <n v="0.93128128247818387"/>
  </r>
  <r>
    <s v="Vodafone0116_Project_Falcon_Interest_Reklamz_MS"/>
    <n v="2016"/>
    <x v="0"/>
    <s v="Q1"/>
    <d v="2016-01-04T00:00:00"/>
    <d v="2016-01-15T00:00:00"/>
    <n v="0"/>
    <s v="MS"/>
    <x v="14"/>
    <s v="Vodafone0116_Project_Falcon_Interest_MS"/>
    <s v="Completed"/>
    <s v="Reklamz"/>
    <s v="RON"/>
    <s v="Xaxis Display Plus"/>
    <s v="cpm"/>
    <s v="Selected Sites"/>
    <s v="Ad Bundles"/>
    <n v="0.1"/>
    <n v="1.4"/>
    <n v="500000"/>
    <n v="128129"/>
    <n v="371871"/>
    <n v="128129"/>
    <m/>
    <n v="0"/>
    <e v="#DIV/0!"/>
    <n v="50"/>
    <n v="12.812899999999999"/>
    <n v="-37.187100000000001"/>
    <n v="700"/>
    <n v="179.38059999999999"/>
    <n v="-520.61940000000004"/>
    <n v="0"/>
    <n v="166.5677"/>
    <n v="0.9285714285714286"/>
  </r>
  <r>
    <s v="Vodafone0116_Red_Dil_Testi_Interest_Adinteraction_MS"/>
    <n v="2016"/>
    <x v="0"/>
    <s v="Q1"/>
    <d v="2016-01-05T00:00:00"/>
    <d v="2016-01-20T00:00:00"/>
    <n v="0"/>
    <s v="MS"/>
    <x v="14"/>
    <s v="Vodafone0116_Red_Dil_Testi_Interest_MS"/>
    <s v="Completed"/>
    <s v="Adinteraction"/>
    <s v="RON"/>
    <s v="Xaxis Display Plus"/>
    <s v="cpm"/>
    <s v="Selected Sites"/>
    <s v="Ad Bundles"/>
    <n v="0.15"/>
    <n v="1.4"/>
    <n v="500000"/>
    <n v="500641"/>
    <n v="0"/>
    <n v="500000"/>
    <n v="536"/>
    <n v="1.0706274556019184E-3"/>
    <n v="1.3076444029850744"/>
    <n v="75"/>
    <n v="75"/>
    <n v="0"/>
    <n v="700"/>
    <n v="700.89739999999995"/>
    <n v="0.8973999999999478"/>
    <n v="0"/>
    <n v="625.89739999999995"/>
    <n v="0.89299432413360358"/>
  </r>
  <r>
    <s v="Vodafone0116_Red_Dil_Testi_Interest_Appnexus_MS"/>
    <n v="2016"/>
    <x v="0"/>
    <s v="Q1"/>
    <d v="2016-01-05T00:00:00"/>
    <d v="2016-01-20T00:00:00"/>
    <n v="0"/>
    <s v="MS"/>
    <x v="14"/>
    <s v="Vodafone0116_Red_Dil_Testi_Interest_MS"/>
    <s v="Completed"/>
    <s v="Appnexus"/>
    <s v="RON"/>
    <s v="Xaxis Display Plus"/>
    <s v="cpm"/>
    <s v="Selected Sites"/>
    <s v="Ad Bundles"/>
    <m/>
    <n v="1.4"/>
    <n v="200000"/>
    <n v="0"/>
    <n v="200000"/>
    <n v="0"/>
    <m/>
    <e v="#DIV/0!"/>
    <e v="#DIV/0!"/>
    <n v="0"/>
    <n v="0"/>
    <n v="0"/>
    <n v="280"/>
    <n v="0"/>
    <n v="-280"/>
    <n v="0"/>
    <n v="0"/>
    <e v="#DIV/0!"/>
  </r>
  <r>
    <s v="Vodafone0116_Red_Dil_Testi_Interest_Medyanet_MS"/>
    <n v="2016"/>
    <x v="0"/>
    <s v="Q1"/>
    <d v="2016-01-05T00:00:00"/>
    <d v="2016-01-20T00:00:00"/>
    <n v="0"/>
    <s v="MS"/>
    <x v="14"/>
    <s v="Vodafone0116_Red_Dil_Testi_Interest_MS"/>
    <s v="Completed"/>
    <s v="Medyanet"/>
    <s v="RON"/>
    <s v="Xaxis Display Plus"/>
    <s v="cpm"/>
    <s v="Selected Sites"/>
    <s v="Ad Bundles"/>
    <n v="0.1"/>
    <n v="1.4"/>
    <n v="2000000"/>
    <n v="2123424"/>
    <n v="0"/>
    <n v="2000000"/>
    <m/>
    <n v="0"/>
    <e v="#DIV/0!"/>
    <n v="200"/>
    <n v="200"/>
    <n v="0"/>
    <n v="2800"/>
    <n v="1958"/>
    <n v="-842"/>
    <n v="0"/>
    <n v="1758"/>
    <n v="0.89785495403472937"/>
  </r>
  <r>
    <s v="Vodafone0116_Red_Dil_Testi_Interest_Nokta_MS"/>
    <n v="2016"/>
    <x v="0"/>
    <s v="Q1"/>
    <d v="2016-01-05T00:00:00"/>
    <d v="2016-01-20T00:00:00"/>
    <n v="0"/>
    <s v="MS"/>
    <x v="14"/>
    <s v="Vodafone0116_Red_Dil_Testi_Interest_MS"/>
    <s v="Completed"/>
    <s v="Nokta"/>
    <s v="RON"/>
    <s v="Xaxis Display Plus"/>
    <s v="cpm"/>
    <s v="Selected Sites"/>
    <s v="Ad Bundles"/>
    <n v="0.1"/>
    <n v="1.4"/>
    <n v="500000"/>
    <n v="537930"/>
    <n v="0"/>
    <n v="500000"/>
    <m/>
    <n v="0"/>
    <e v="#DIV/0!"/>
    <n v="50"/>
    <n v="50"/>
    <n v="0"/>
    <n v="700"/>
    <n v="753.10199999999998"/>
    <n v="53.101999999999975"/>
    <n v="0"/>
    <n v="703.10199999999998"/>
    <n v="0.93360793093100269"/>
  </r>
  <r>
    <s v="Vodafone0116_Red_Dil_Testi_Interest_Popmarker_MS"/>
    <n v="2016"/>
    <x v="0"/>
    <s v="Q1"/>
    <d v="2016-01-05T00:00:00"/>
    <d v="2016-01-20T00:00:00"/>
    <n v="0"/>
    <s v="MS"/>
    <x v="14"/>
    <s v="Vodafone0116_Red_Dil_Testi_Interest_MS"/>
    <s v="Completed"/>
    <s v="Popmarker"/>
    <s v="RON"/>
    <s v="Xaxis Display Plus"/>
    <s v="cpm"/>
    <s v="Selected Sites"/>
    <s v="Ad Bundles"/>
    <n v="1"/>
    <n v="1.4"/>
    <n v="1000000"/>
    <n v="1007382"/>
    <n v="0"/>
    <n v="1000000"/>
    <n v="0"/>
    <n v="0"/>
    <e v="#DIV/0!"/>
    <n v="1000"/>
    <n v="1000"/>
    <n v="0"/>
    <n v="1400"/>
    <n v="1410.3347999999999"/>
    <n v="10.334799999999859"/>
    <n v="0"/>
    <n v="410.33479999999986"/>
    <n v="0.2909485038588"/>
  </r>
  <r>
    <s v="Vodafone0116_Red_Dil_Testi_Interest_Sem_MS"/>
    <n v="2016"/>
    <x v="0"/>
    <s v="Q1"/>
    <d v="2016-01-05T00:00:00"/>
    <d v="2016-01-20T00:00:00"/>
    <n v="0"/>
    <s v="MS"/>
    <x v="14"/>
    <s v="Vodafone0116_Red_Dil_Testi_Interest_MS"/>
    <s v="Completed"/>
    <s v="Sem Digital"/>
    <s v="RON"/>
    <s v="Xaxis Display Plus"/>
    <s v="cpm"/>
    <s v="Selected Sites"/>
    <s v="Ad Bundles"/>
    <n v="0.2"/>
    <n v="1.4"/>
    <n v="100000"/>
    <n v="127563"/>
    <n v="0"/>
    <n v="100000"/>
    <m/>
    <n v="0"/>
    <e v="#DIV/0!"/>
    <n v="20"/>
    <n v="20"/>
    <n v="0"/>
    <n v="140"/>
    <n v="178.58819999999997"/>
    <n v="38.588199999999972"/>
    <n v="0"/>
    <n v="158.58819999999997"/>
    <n v="0.88801051805214448"/>
  </r>
  <r>
    <s v="Ford0116_EkoServis_Interest_Adhood_MS"/>
    <n v="2016"/>
    <x v="0"/>
    <s v="Q1"/>
    <d v="2016-01-08T00:00:00"/>
    <d v="2016-01-31T00:00:00"/>
    <n v="0"/>
    <s v="MS"/>
    <x v="15"/>
    <s v="Ford0116_EkoServis_Interest_MS"/>
    <s v="Completed"/>
    <s v="Adhood"/>
    <s v="RON"/>
    <s v="Xaxis Display Plus"/>
    <s v="cpm"/>
    <s v="Selected Sites"/>
    <s v="Ad Bundles"/>
    <n v="0.15"/>
    <n v="1.4"/>
    <n v="400000"/>
    <n v="400740"/>
    <n v="0"/>
    <n v="400000"/>
    <n v="0"/>
    <n v="0"/>
    <e v="#DIV/0!"/>
    <n v="60"/>
    <n v="60"/>
    <n v="0"/>
    <n v="560"/>
    <n v="561.03599999999994"/>
    <n v="1.0359999999999445"/>
    <n v="0"/>
    <n v="501.03599999999994"/>
    <n v="0.89305499112356423"/>
  </r>
  <r>
    <s v="Ford0116_EkoServis_Interest_Appnexus_MS"/>
    <n v="2016"/>
    <x v="0"/>
    <s v="Q1"/>
    <d v="2016-01-08T00:00:00"/>
    <d v="2016-01-31T00:00:00"/>
    <n v="0"/>
    <s v="MS"/>
    <x v="15"/>
    <s v="Ford0116_EkoServis_Interest_MS"/>
    <s v="Completed"/>
    <s v="Appnexus"/>
    <s v="RON"/>
    <s v="Xaxis Display Plus"/>
    <s v="cpm"/>
    <s v="Selected Sites"/>
    <s v="Ad Bundles"/>
    <m/>
    <n v="1.4"/>
    <n v="200000"/>
    <n v="50395"/>
    <n v="149605"/>
    <n v="50395"/>
    <n v="12"/>
    <n v="2.381188609981149E-4"/>
    <n v="5.8794166666666667"/>
    <n v="0"/>
    <n v="250"/>
    <n v="250"/>
    <n v="280"/>
    <n v="70.552999999999997"/>
    <n v="-209.447"/>
    <n v="0"/>
    <n v="-179.447"/>
    <n v="-2.5434354315195669"/>
  </r>
  <r>
    <s v="Ford0116_EkoServis_Interest_Bond_MS"/>
    <n v="2016"/>
    <x v="0"/>
    <s v="Q1"/>
    <d v="2016-01-08T00:00:00"/>
    <d v="2016-01-31T00:00:00"/>
    <n v="0"/>
    <s v="MS"/>
    <x v="15"/>
    <s v="Ford0116_EkoServis_Interest_MS"/>
    <s v="Completed"/>
    <s v="Bond Digital"/>
    <s v="RON"/>
    <s v="Xaxis Display Plus"/>
    <s v="cpm"/>
    <s v="Selected Sites"/>
    <s v="Ad Bundles"/>
    <n v="0.5"/>
    <n v="1.4"/>
    <n v="500000"/>
    <n v="350539"/>
    <n v="149461"/>
    <n v="350539"/>
    <m/>
    <n v="0"/>
    <e v="#DIV/0!"/>
    <n v="250"/>
    <n v="175.26949999999999"/>
    <n v="-74.730500000000006"/>
    <n v="700"/>
    <n v="290.75"/>
    <n v="-409.25"/>
    <n v="0"/>
    <n v="115.48050000000001"/>
    <n v="0.39718142734307826"/>
  </r>
  <r>
    <s v="Ford0116_EkoServis_Interest_Digitalm_MS"/>
    <n v="2016"/>
    <x v="0"/>
    <s v="Q1"/>
    <d v="2016-01-08T00:00:00"/>
    <d v="2016-01-31T00:00:00"/>
    <n v="0"/>
    <s v="MS"/>
    <x v="15"/>
    <s v="Ford0116_EkoServis_Interest_MS"/>
    <s v="Completed"/>
    <s v="Digitalm"/>
    <s v="RON"/>
    <s v="Xaxis Display Plus"/>
    <s v="cpm"/>
    <s v="Selected Sites"/>
    <s v="Ad Bundles"/>
    <n v="0.2"/>
    <n v="1.4"/>
    <n v="500000"/>
    <n v="302725"/>
    <n v="197275"/>
    <n v="302725"/>
    <n v="103"/>
    <n v="3.402427946155752E-4"/>
    <n v="2.1730097087378639"/>
    <n v="100"/>
    <n v="60.545000000000009"/>
    <n v="-39.454999999999991"/>
    <n v="700"/>
    <n v="223.82"/>
    <n v="-476.18"/>
    <n v="0"/>
    <n v="163.27499999999998"/>
    <n v="0.72949244928960766"/>
  </r>
  <r>
    <s v="LAV0116_Ocak_Interstitial_Acunn_MX"/>
    <n v="2016"/>
    <x v="0"/>
    <s v="Q1"/>
    <d v="2016-01-07T00:00:00"/>
    <d v="2016-01-31T00:00:00"/>
    <n v="0"/>
    <s v="MX"/>
    <x v="16"/>
    <s v="LAV0116_Ocak_Interstitial_MX"/>
    <s v="Completed"/>
    <s v="Acunn"/>
    <s v="RON"/>
    <s v="Xaxis Rich Media"/>
    <s v="cpm"/>
    <s v="Interstitial"/>
    <s v="Interstitial"/>
    <n v="1.5"/>
    <n v="4"/>
    <n v="400000"/>
    <n v="440165"/>
    <n v="0"/>
    <n v="400000"/>
    <n v="2480"/>
    <n v="5.6342507923165175E-3"/>
    <n v="0.64516129032258063"/>
    <n v="600"/>
    <n v="0"/>
    <n v="-600"/>
    <n v="1600"/>
    <n v="1600"/>
    <n v="0"/>
    <n v="0"/>
    <n v="1600"/>
    <n v="1"/>
  </r>
  <r>
    <s v="LAV0116_Ocak_Interstitial_Digitalm_MX"/>
    <n v="2016"/>
    <x v="0"/>
    <s v="Q1"/>
    <d v="2016-01-07T00:00:00"/>
    <d v="2016-01-31T00:00:00"/>
    <n v="0"/>
    <s v="MX"/>
    <x v="16"/>
    <s v="LAV0116_Ocak_Interstitial_MX"/>
    <s v="Completed"/>
    <s v="Digitalm"/>
    <s v="RON"/>
    <s v="Xaxis Rich Media"/>
    <s v="cpm"/>
    <s v="Interstitial"/>
    <s v="Interstitial"/>
    <n v="2.5"/>
    <n v="4"/>
    <n v="320000"/>
    <n v="320667"/>
    <n v="0"/>
    <n v="320000"/>
    <n v="4918"/>
    <n v="1.5336782394197095E-2"/>
    <n v="0.26128507523383487"/>
    <n v="800"/>
    <n v="800"/>
    <n v="0"/>
    <n v="1280"/>
    <n v="1285"/>
    <n v="5"/>
    <n v="0"/>
    <n v="485"/>
    <n v="0.37743190661478598"/>
  </r>
  <r>
    <s v="ElcaKozmetik0116_Dorphin8_Interstitial_Acunn_MS"/>
    <n v="2016"/>
    <x v="0"/>
    <s v="Q1"/>
    <d v="2016-01-11T00:00:00"/>
    <d v="2016-01-31T00:00:00"/>
    <n v="0"/>
    <s v="MS"/>
    <x v="2"/>
    <s v="ElcaKozmetik0116_Dorphin8_Interstitial_MS"/>
    <s v="Completed"/>
    <s v="Acunn"/>
    <s v="RON"/>
    <s v="Xaxis Rich Media"/>
    <s v="cpm"/>
    <s v="Interstitial"/>
    <s v="Interstitial"/>
    <n v="1.5"/>
    <n v="4"/>
    <n v="800000"/>
    <n v="807424"/>
    <n v="0"/>
    <n v="800000"/>
    <n v="5035"/>
    <n v="6.2358810240963859E-3"/>
    <n v="0.6355511420059583"/>
    <n v="1200"/>
    <n v="0"/>
    <n v="-1200"/>
    <n v="3200"/>
    <n v="3200"/>
    <n v="0"/>
    <n v="0"/>
    <n v="3200"/>
    <n v="1"/>
  </r>
  <r>
    <s v="ElcaKozmetik0116_Dorphin8_Interstitial_Digitalm_MS"/>
    <n v="2016"/>
    <x v="0"/>
    <s v="Q1"/>
    <d v="2016-01-11T00:00:00"/>
    <d v="2016-01-31T00:00:00"/>
    <n v="0"/>
    <s v="MS"/>
    <x v="2"/>
    <s v="ElcaKozmetik0116_Dorphin8_Interstitial_MS"/>
    <s v="Completed"/>
    <s v="Digitalm"/>
    <s v="RON"/>
    <s v="Xaxis Rich Media"/>
    <s v="cpm"/>
    <s v="Interstitial"/>
    <s v="Interstitial"/>
    <n v="2.5"/>
    <n v="4"/>
    <n v="500000"/>
    <n v="501039"/>
    <n v="0"/>
    <n v="500000"/>
    <n v="4832"/>
    <n v="9.6439598514287319E-3"/>
    <n v="0.41390728476821192"/>
    <n v="1250"/>
    <n v="1250"/>
    <n v="0"/>
    <n v="2000"/>
    <n v="2000"/>
    <n v="0"/>
    <n v="0"/>
    <n v="750"/>
    <n v="0.375"/>
  </r>
  <r>
    <s v="ElcaKozmetik0116_Dorphin8_Interstitial_Medyanet_MS"/>
    <n v="2016"/>
    <x v="0"/>
    <s v="Q1"/>
    <d v="2016-01-11T00:00:00"/>
    <d v="2016-01-31T00:00:00"/>
    <n v="0"/>
    <s v="MS"/>
    <x v="2"/>
    <s v="ElcaKozmetik0116_Dorphin8_Interstitial_MS"/>
    <s v="Completed"/>
    <s v="Medyanet"/>
    <s v="RON"/>
    <s v="Xaxis Rich Media"/>
    <s v="cpm"/>
    <s v="Interstitial"/>
    <s v="Interstitial"/>
    <n v="0.5"/>
    <n v="4"/>
    <n v="700000"/>
    <n v="711186"/>
    <n v="0"/>
    <n v="700000"/>
    <n v="5084"/>
    <n v="7.148622160728698E-3"/>
    <n v="0.55074744295830058"/>
    <n v="350"/>
    <n v="350"/>
    <n v="0"/>
    <n v="2800"/>
    <n v="2800"/>
    <n v="0"/>
    <n v="0"/>
    <n v="2450"/>
    <n v="0.875"/>
  </r>
  <r>
    <s v="ElcaKozmetik0116_Dorphin8_Pin_Popmarker_MS"/>
    <n v="2016"/>
    <x v="0"/>
    <s v="Q1"/>
    <d v="2016-01-07T00:00:00"/>
    <d v="2016-01-31T00:00:00"/>
    <n v="0"/>
    <s v="MS"/>
    <x v="2"/>
    <s v="ElcaKozmetik0116_Dorphin8_Pin_MS"/>
    <s v="Completed"/>
    <s v="Popmarker"/>
    <s v="RON"/>
    <s v="Xaxis Pin"/>
    <s v="cpm"/>
    <s v="Selected Sites"/>
    <s v="Ad Bundles"/>
    <n v="1"/>
    <n v="3"/>
    <n v="2000000"/>
    <n v="2003244"/>
    <n v="0"/>
    <n v="2000000"/>
    <n v="4969"/>
    <n v="2.4804766668463751E-3"/>
    <n v="0.60374320788891123"/>
    <n v="2000"/>
    <n v="2000"/>
    <n v="0"/>
    <n v="6000"/>
    <n v="3000"/>
    <n v="-3000"/>
    <n v="0"/>
    <n v="1000"/>
    <n v="0.33333333333333331"/>
  </r>
  <r>
    <s v="ElcaKozmetik0116_Doprhin8_Interest_Adinteraction_MS"/>
    <n v="2016"/>
    <x v="0"/>
    <s v="Q1"/>
    <d v="2016-01-07T00:00:00"/>
    <d v="2016-01-31T00:00:00"/>
    <n v="0"/>
    <s v="MS"/>
    <x v="2"/>
    <s v="ElcaKozmetik0116_Doprhin8_Interest_MS"/>
    <s v="Completed"/>
    <s v="Adinteraction"/>
    <s v="RON"/>
    <s v="Xaxis Display Plus"/>
    <s v="cpm"/>
    <s v="Selected Sites"/>
    <s v="Ad Bundles"/>
    <n v="0.15"/>
    <n v="1.3"/>
    <n v="1000000"/>
    <n v="1170902"/>
    <n v="0"/>
    <n v="1000000"/>
    <n v="0"/>
    <n v="0"/>
    <e v="#DIV/0!"/>
    <n v="150"/>
    <n v="150"/>
    <n v="0"/>
    <n v="1300"/>
    <n v="556"/>
    <n v="-744"/>
    <n v="0"/>
    <n v="406"/>
    <n v="0.73021582733812951"/>
  </r>
  <r>
    <s v="ElcaKozmetik0116_Doprhin8_Interest_Bond_MS"/>
    <n v="2016"/>
    <x v="0"/>
    <s v="Q1"/>
    <d v="2016-01-07T00:00:00"/>
    <d v="2016-01-31T00:00:00"/>
    <n v="0"/>
    <s v="MS"/>
    <x v="2"/>
    <s v="ElcaKozmetik0116_Doprhin8_Interest_MS"/>
    <s v="Completed"/>
    <s v="Bond Digital"/>
    <s v="RON"/>
    <s v="Xaxis Display Plus"/>
    <s v="cpm"/>
    <s v="Selected Sites"/>
    <s v="Ad Bundles"/>
    <n v="0.5"/>
    <n v="1.3"/>
    <n v="500000"/>
    <n v="500020"/>
    <n v="0"/>
    <n v="500000"/>
    <m/>
    <n v="0"/>
    <e v="#DIV/0!"/>
    <n v="250"/>
    <n v="250"/>
    <n v="0"/>
    <n v="650"/>
    <n v="650"/>
    <n v="0"/>
    <n v="0"/>
    <n v="400"/>
    <n v="0.61538461538461542"/>
  </r>
  <r>
    <s v="ElcaKozmetik0116_Doprhin8_Interest_Medyanet_MS"/>
    <n v="2016"/>
    <x v="0"/>
    <s v="Q1"/>
    <d v="2016-01-07T00:00:00"/>
    <d v="2016-01-31T00:00:00"/>
    <n v="0"/>
    <s v="MS"/>
    <x v="2"/>
    <s v="ElcaKozmetik0116_Doprhin8_Interest_MS"/>
    <s v="Completed"/>
    <s v="Medyanet"/>
    <s v="RON"/>
    <s v="Xaxis Display Plus"/>
    <s v="cpm"/>
    <s v="Selected Sites"/>
    <s v="Ad Bundles"/>
    <n v="0.1"/>
    <n v="1.3"/>
    <n v="500000"/>
    <n v="505658"/>
    <n v="0"/>
    <n v="500000"/>
    <n v="212"/>
    <n v="4.1925570247083996E-4"/>
    <n v="3.0660377358490565"/>
    <n v="50"/>
    <n v="50"/>
    <n v="0"/>
    <n v="650"/>
    <n v="650"/>
    <n v="0"/>
    <n v="0"/>
    <n v="600"/>
    <n v="0.92307692307692313"/>
  </r>
  <r>
    <s v="ElcaKozmetik0116_Doprhin8_Interest_Nokta_MS"/>
    <n v="2016"/>
    <x v="0"/>
    <s v="Q1"/>
    <d v="2016-01-07T00:00:00"/>
    <d v="2016-01-31T00:00:00"/>
    <n v="0"/>
    <s v="MS"/>
    <x v="2"/>
    <s v="ElcaKozmetik0116_Doprhin8_Interest_MS"/>
    <s v="Completed"/>
    <s v="Nokta"/>
    <s v="RON"/>
    <s v="Xaxis Display Plus"/>
    <s v="cpm"/>
    <s v="Selected Sites"/>
    <s v="Ad Bundles"/>
    <n v="0.1"/>
    <n v="1.3"/>
    <n v="500000"/>
    <n v="507591"/>
    <n v="0"/>
    <n v="500000"/>
    <n v="700"/>
    <n v="1.3790630645539421E-3"/>
    <n v="0.9285714285714286"/>
    <n v="50"/>
    <n v="50"/>
    <n v="0"/>
    <n v="650"/>
    <n v="650"/>
    <n v="0"/>
    <n v="0"/>
    <n v="600"/>
    <n v="0.92307692307692313"/>
  </r>
  <r>
    <s v="ElcaKozmetik0116_Doprhin8_Interest_Reklamz_MS"/>
    <n v="2016"/>
    <x v="0"/>
    <s v="Q1"/>
    <d v="2016-01-07T00:00:00"/>
    <d v="2016-01-31T00:00:00"/>
    <n v="0"/>
    <s v="MS"/>
    <x v="2"/>
    <s v="ElcaKozmetik0116_Doprhin8_Interest_MS"/>
    <s v="Completed"/>
    <s v="Reklamz"/>
    <s v="RON"/>
    <s v="Xaxis Display Plus"/>
    <s v="cpm"/>
    <s v="Selected Sites"/>
    <s v="Ad Bundles"/>
    <n v="0.1"/>
    <n v="1.3"/>
    <n v="100000"/>
    <n v="63775"/>
    <n v="36225"/>
    <n v="63775"/>
    <n v="135"/>
    <n v="2.1168169345354764E-3"/>
    <n v="0.96296296296296291"/>
    <n v="10"/>
    <n v="6.3775000000000004"/>
    <n v="-3.6224999999999996"/>
    <n v="130"/>
    <n v="130"/>
    <n v="0"/>
    <n v="0"/>
    <n v="123.6225"/>
    <n v="0.9509423076923077"/>
  </r>
  <r>
    <s v="Vodafone0116_Tabata_Mcare_Preroll_Acunn_MS"/>
    <n v="2016"/>
    <x v="0"/>
    <s v="Q1"/>
    <d v="2016-01-09T00:00:00"/>
    <d v="2016-01-31T00:00:00"/>
    <n v="0"/>
    <s v="MS"/>
    <x v="14"/>
    <s v="Vodafone0116_Tabata_Mcare_Preroll_MS"/>
    <s v="Completed"/>
    <s v="Acunn"/>
    <s v="RON"/>
    <s v="Xaxis Tv"/>
    <s v="cpv"/>
    <s v="Pre/Mid/Post Rolls RON"/>
    <s v="Online Video"/>
    <n v="0.01"/>
    <n v="0.03"/>
    <n v="66000"/>
    <n v="65270"/>
    <n v="730"/>
    <n v="65270"/>
    <n v="1261"/>
    <n v="1.9319748736019611E-2"/>
    <n v="0.98651863600317213"/>
    <n v="660"/>
    <n v="0"/>
    <n v="-660"/>
    <n v="1980"/>
    <n v="1244"/>
    <n v="-736"/>
    <n v="0"/>
    <n v="1244"/>
    <n v="1"/>
  </r>
  <r>
    <s v="Vodafone0116_Tabata_Mcare_Preroll_Bond_MS"/>
    <n v="2016"/>
    <x v="0"/>
    <s v="Q1"/>
    <d v="2016-01-09T00:00:00"/>
    <d v="2016-01-31T00:00:00"/>
    <n v="0"/>
    <s v="MS"/>
    <x v="14"/>
    <s v="Vodafone0116_Tabata_Mcare_Preroll_MS"/>
    <s v="Completed"/>
    <s v="Bond Digital"/>
    <s v="RON"/>
    <s v="Xaxis Tv"/>
    <s v="cpv"/>
    <s v="Pre/Mid/Post Rolls RON"/>
    <s v="Online Video"/>
    <n v="0.01"/>
    <n v="0.03"/>
    <n v="50000"/>
    <n v="50013"/>
    <n v="0"/>
    <n v="50000"/>
    <m/>
    <n v="0"/>
    <e v="#DIV/0!"/>
    <n v="500"/>
    <n v="545"/>
    <n v="45"/>
    <n v="1500"/>
    <n v="1500.3899999999999"/>
    <n v="0.38999999999987267"/>
    <n v="0"/>
    <n v="955.38999999999987"/>
    <n v="0.63676110877838421"/>
  </r>
  <r>
    <s v="Vodafone0116_Tabata_Mcare_Preroll_Digitalm_MS"/>
    <n v="2016"/>
    <x v="0"/>
    <s v="Q1"/>
    <d v="2016-01-09T00:00:00"/>
    <d v="2016-01-31T00:00:00"/>
    <n v="0"/>
    <s v="MS"/>
    <x v="14"/>
    <s v="Vodafone0116_Tabata_Mcare_Preroll_MS"/>
    <s v="Completed"/>
    <s v="Digitalm"/>
    <s v="RON"/>
    <s v="Xaxis Tv"/>
    <s v="cpv"/>
    <s v="Pre/Mid/Post Rolls RON"/>
    <s v="Online Video"/>
    <n v="6.0000000000000001E-3"/>
    <n v="0.03"/>
    <n v="75000"/>
    <n v="75189"/>
    <n v="0"/>
    <n v="75000"/>
    <n v="1001"/>
    <n v="1.3313117610288739E-2"/>
    <n v="2.2534165834165836"/>
    <n v="450"/>
    <n v="450"/>
    <n v="0"/>
    <n v="2250"/>
    <n v="2255.67"/>
    <n v="5.6700000000000728"/>
    <n v="0"/>
    <n v="1805.67"/>
    <n v="0.80050273311255637"/>
  </r>
  <r>
    <s v="GSK0116_Breath_Right_Preroll_Acunn_MC"/>
    <n v="2016"/>
    <x v="0"/>
    <s v="Q1"/>
    <d v="2016-01-08T00:00:00"/>
    <d v="2016-01-31T00:00:00"/>
    <n v="0"/>
    <s v="MC"/>
    <x v="0"/>
    <s v="GSK0116_Breath_Right_Preroll_MC"/>
    <s v="Completed"/>
    <s v="Acunn"/>
    <s v="RON"/>
    <s v="Xaxis Tv"/>
    <s v="cpv"/>
    <s v="Pre/Mid/Post Rolls RON"/>
    <s v="Online Video"/>
    <n v="0.01"/>
    <n v="3.3000000000000002E-2"/>
    <n v="150000"/>
    <n v="152193"/>
    <n v="0"/>
    <n v="150000"/>
    <n v="23605"/>
    <n v="0.15509911756782507"/>
    <n v="0.18385935183223892"/>
    <n v="1500"/>
    <n v="0"/>
    <n v="-1500"/>
    <n v="4950"/>
    <n v="4340"/>
    <n v="-610"/>
    <n v="0"/>
    <n v="4340"/>
    <n v="1"/>
  </r>
  <r>
    <s v="GSK0116_Breath_Right_Preroll_Bond_MC"/>
    <n v="2016"/>
    <x v="0"/>
    <s v="Q1"/>
    <d v="2016-01-08T00:00:00"/>
    <d v="2016-01-31T00:00:00"/>
    <n v="0"/>
    <s v="MC"/>
    <x v="0"/>
    <s v="GSK0116_Breath_Right_Preroll_MC"/>
    <s v="Completed"/>
    <s v="Bond Digital"/>
    <s v="RON"/>
    <s v="Xaxis Tv"/>
    <s v="cpv"/>
    <s v="Pre/Mid/Post Rolls RON"/>
    <s v="Online Video"/>
    <n v="0.01"/>
    <n v="3.3000000000000002E-2"/>
    <n v="20000"/>
    <n v="0"/>
    <n v="20000"/>
    <n v="0"/>
    <m/>
    <e v="#DIV/0!"/>
    <e v="#DIV/0!"/>
    <n v="200"/>
    <n v="0"/>
    <n v="-200"/>
    <n v="660"/>
    <n v="0"/>
    <n v="-660"/>
    <n v="0"/>
    <n v="0"/>
    <e v="#DIV/0!"/>
  </r>
  <r>
    <s v="GSK0116_Breath_Right_Preroll_Nokta_MC"/>
    <n v="2016"/>
    <x v="0"/>
    <s v="Q1"/>
    <d v="2016-01-08T00:00:00"/>
    <d v="2016-01-31T00:00:00"/>
    <n v="0"/>
    <s v="MC"/>
    <x v="0"/>
    <s v="GSK0116_Breath_Right_Preroll_MC"/>
    <s v="Completed"/>
    <s v="Nokta"/>
    <s v="RON"/>
    <s v="Xaxis Tv"/>
    <s v="cpv"/>
    <s v="Pre/Mid/Post Rolls RON"/>
    <s v="Online Video"/>
    <n v="1.2E-2"/>
    <n v="3.3000000000000002E-2"/>
    <n v="50000"/>
    <n v="50346"/>
    <n v="0"/>
    <n v="50000"/>
    <n v="7809"/>
    <n v="0.15510666189965439"/>
    <n v="0.21275681905493662"/>
    <n v="600"/>
    <n v="600"/>
    <n v="0"/>
    <n v="1650"/>
    <n v="1661.4180000000001"/>
    <n v="11.41800000000012"/>
    <n v="0"/>
    <n v="1061.4180000000001"/>
    <n v="0.63886270643510545"/>
  </r>
  <r>
    <s v="GSK0116_Corega_Preroll_Acunn_MC"/>
    <n v="2016"/>
    <x v="0"/>
    <s v="Q1"/>
    <d v="2016-01-08T00:00:00"/>
    <d v="2016-01-31T00:00:00"/>
    <n v="0"/>
    <s v="MC"/>
    <x v="0"/>
    <s v="GSK0116_Corega_Preroll_MC"/>
    <s v="Completed"/>
    <s v="Acunn"/>
    <s v="RON"/>
    <s v="Xaxis Tv"/>
    <s v="cpv"/>
    <s v="Pre/Mid/Post Rolls RON"/>
    <s v="Online Video"/>
    <n v="0.01"/>
    <n v="3.3000000000000002E-2"/>
    <n v="100000"/>
    <n v="102988"/>
    <n v="0"/>
    <n v="100000"/>
    <n v="18683"/>
    <n v="0.18140948460014758"/>
    <n v="0.16164427554461275"/>
    <n v="1000"/>
    <n v="0"/>
    <n v="-1000"/>
    <n v="3300"/>
    <n v="3020"/>
    <n v="-280"/>
    <n v="0"/>
    <n v="3020"/>
    <n v="1"/>
  </r>
  <r>
    <s v="GSK0116_Corega_Preroll_Adinteraction_MC"/>
    <n v="2016"/>
    <x v="0"/>
    <s v="Q1"/>
    <d v="2016-01-08T00:00:00"/>
    <d v="2016-01-31T00:00:00"/>
    <n v="0"/>
    <s v="MC"/>
    <x v="0"/>
    <s v="GSK0116_Corega_Preroll_MC"/>
    <s v="Completed"/>
    <s v="Adinteraction"/>
    <s v="RON"/>
    <s v="Xaxis Tv"/>
    <s v="cpv"/>
    <s v="Pre/Mid/Post Rolls RON"/>
    <s v="Online Video"/>
    <n v="1.0999999999999999E-2"/>
    <n v="3.3000000000000002E-2"/>
    <n v="30000"/>
    <n v="40430"/>
    <n v="0"/>
    <n v="30000"/>
    <n v="4134"/>
    <n v="0.10225080385852089"/>
    <n v="0.23947750362844702"/>
    <n v="330"/>
    <n v="330"/>
    <n v="0"/>
    <n v="990"/>
    <n v="990"/>
    <n v="0"/>
    <n v="0"/>
    <n v="660"/>
    <n v="0.66666666666666663"/>
  </r>
  <r>
    <s v="GSK0116_Corega_Preroll_Nokta_MC"/>
    <n v="2016"/>
    <x v="0"/>
    <s v="Q1"/>
    <d v="2016-01-08T00:00:00"/>
    <d v="2016-01-31T00:00:00"/>
    <n v="0"/>
    <s v="MC"/>
    <x v="0"/>
    <s v="GSK0116_Corega_Preroll_MC"/>
    <s v="Completed"/>
    <s v="Nokta"/>
    <s v="RON"/>
    <s v="Xaxis Tv"/>
    <s v="cpv"/>
    <s v="Pre/Mid/Post Rolls RON"/>
    <s v="Online Video"/>
    <n v="1.2E-2"/>
    <n v="3.3000000000000002E-2"/>
    <n v="30000"/>
    <n v="30176"/>
    <n v="0"/>
    <n v="30000"/>
    <n v="5444"/>
    <n v="0.18040827147401908"/>
    <n v="0.18185157972079352"/>
    <n v="360"/>
    <n v="360"/>
    <n v="0"/>
    <n v="990"/>
    <n v="990"/>
    <n v="0"/>
    <n v="0"/>
    <n v="630"/>
    <n v="0.63636363636363635"/>
  </r>
  <r>
    <s v="Bayer0116_Bepanthol_Skin_Care_Preroll_Acunn_MC"/>
    <n v="2016"/>
    <x v="0"/>
    <s v="Q1"/>
    <d v="2016-01-11T00:00:00"/>
    <d v="2016-01-31T00:00:00"/>
    <n v="0"/>
    <s v="MC"/>
    <x v="7"/>
    <s v="Bayer0116_Bepanthol_Skin_Care_Preroll_MC"/>
    <s v="Completed"/>
    <s v="Acunn"/>
    <s v="RON"/>
    <s v="Xaxis Tv"/>
    <s v="cpv"/>
    <s v="Pre/Mid/Post Rolls RON"/>
    <s v="Online Video"/>
    <n v="0.01"/>
    <n v="3.3000000000000002E-2"/>
    <n v="150000"/>
    <n v="83688"/>
    <n v="66312"/>
    <n v="83688"/>
    <n v="1979"/>
    <n v="2.3647356849249592E-2"/>
    <n v="1.3955048004042447"/>
    <n v="1500"/>
    <n v="0"/>
    <n v="-1500"/>
    <n v="4950"/>
    <n v="2761.7040000000002"/>
    <n v="-2188.2959999999998"/>
    <n v="0"/>
    <n v="2761.7040000000002"/>
    <n v="1"/>
  </r>
  <r>
    <s v="Bayer0116_Bepanthol_Skin_Care_Preroll_Adinteraction_MC"/>
    <n v="2016"/>
    <x v="0"/>
    <s v="Q1"/>
    <d v="2016-01-11T00:00:00"/>
    <d v="2016-01-31T00:00:00"/>
    <n v="0"/>
    <s v="MC"/>
    <x v="7"/>
    <s v="Bayer0116_Bepanthol_Skin_Care_Preroll_MC"/>
    <s v="Completed"/>
    <s v="Adinteraction"/>
    <s v="RON"/>
    <s v="Xaxis Tv"/>
    <s v="cpv"/>
    <s v="Pre/Mid/Post Rolls RON"/>
    <s v="Online Video"/>
    <n v="1.0999999999999999E-2"/>
    <n v="3.3000000000000002E-2"/>
    <n v="25000"/>
    <n v="28313"/>
    <n v="0"/>
    <n v="25000"/>
    <n v="1949"/>
    <n v="6.8837636421431855E-2"/>
    <n v="0.47938891739353517"/>
    <n v="275"/>
    <n v="275"/>
    <n v="0"/>
    <n v="825"/>
    <n v="934.32900000000006"/>
    <n v="109.32900000000006"/>
    <n v="0"/>
    <n v="659.32900000000006"/>
    <n v="0.70567112869235571"/>
  </r>
  <r>
    <s v="Bayer0116_Bepanthol_Skin_Care_Preroll_Digitalm_MC"/>
    <n v="2016"/>
    <x v="0"/>
    <s v="Q1"/>
    <d v="2016-01-11T00:00:00"/>
    <d v="2016-01-31T00:00:00"/>
    <n v="0"/>
    <s v="MC"/>
    <x v="7"/>
    <s v="Bayer0116_Bepanthol_Skin_Care_Preroll_MC"/>
    <s v="Completed"/>
    <s v="Digitalm"/>
    <s v="RON"/>
    <s v="Xaxis Tv"/>
    <s v="cpv"/>
    <s v="Pre/Mid/Post Rolls RON"/>
    <s v="Online Video"/>
    <n v="6.0000000000000001E-3"/>
    <n v="3.3000000000000002E-2"/>
    <n v="50000"/>
    <n v="51618"/>
    <n v="0"/>
    <n v="50000"/>
    <n v="796"/>
    <n v="1.5420977178503622E-2"/>
    <n v="2.1399422110552764"/>
    <n v="300"/>
    <n v="300"/>
    <n v="0"/>
    <n v="1650"/>
    <n v="1703.394"/>
    <n v="53.394000000000005"/>
    <n v="0"/>
    <n v="1403.394"/>
    <n v="0.82388102811211028"/>
  </r>
  <r>
    <s v="Bayer0116_Bepanthol_Skin_Care_Preroll_Nokta_MC"/>
    <n v="2016"/>
    <x v="0"/>
    <s v="Q1"/>
    <d v="2016-01-11T00:00:00"/>
    <d v="2016-01-31T00:00:00"/>
    <n v="0"/>
    <s v="MC"/>
    <x v="7"/>
    <s v="Bayer0116_Bepanthol_Skin_Care_Preroll_MC"/>
    <s v="Completed"/>
    <s v="Nokta"/>
    <s v="RON"/>
    <s v="Xaxis Tv"/>
    <s v="cpv"/>
    <s v="Pre/Mid/Post Rolls RON"/>
    <s v="Online Video"/>
    <n v="1.2E-2"/>
    <n v="3.3000000000000002E-2"/>
    <n v="50000"/>
    <n v="50664"/>
    <n v="0"/>
    <n v="50000"/>
    <n v="3819"/>
    <n v="7.5378967314069165E-2"/>
    <n v="0.43778790259230166"/>
    <n v="600"/>
    <n v="600"/>
    <n v="0"/>
    <n v="1650"/>
    <n v="1671.912"/>
    <n v="21.912000000000035"/>
    <n v="0"/>
    <n v="1071.912"/>
    <n v="0.64112943743450612"/>
  </r>
  <r>
    <s v="Akbank0116_Wings_Interest_Medyanet_MC"/>
    <n v="2016"/>
    <x v="0"/>
    <s v="Q1"/>
    <d v="2016-01-11T00:00:00"/>
    <d v="2016-01-31T00:00:00"/>
    <n v="0"/>
    <s v="MC"/>
    <x v="9"/>
    <s v="Akbank0116_Wings_Interest_MC"/>
    <s v="Completed"/>
    <s v="Medyanet"/>
    <s v="RON"/>
    <s v="Xaxis Display Plus"/>
    <s v="cpm"/>
    <s v="Selected Sites"/>
    <s v="Ad Bundles"/>
    <n v="0.1"/>
    <n v="1"/>
    <n v="2000000"/>
    <n v="2011859"/>
    <n v="0"/>
    <n v="2000000"/>
    <m/>
    <n v="0"/>
    <e v="#DIV/0!"/>
    <n v="200"/>
    <n v="200"/>
    <n v="0"/>
    <n v="2000"/>
    <n v="1500"/>
    <n v="-500"/>
    <n v="0"/>
    <n v="1300"/>
    <n v="0.8666666666666667"/>
  </r>
  <r>
    <s v="Akbank0116_Wings_Interest_Nokta_MC"/>
    <n v="2016"/>
    <x v="0"/>
    <s v="Q1"/>
    <d v="2016-01-11T00:00:00"/>
    <d v="2016-01-31T00:00:00"/>
    <n v="0"/>
    <s v="MC"/>
    <x v="9"/>
    <s v="Akbank0116_Wings_Interest_MC"/>
    <s v="Completed"/>
    <s v="Nokta"/>
    <s v="RON"/>
    <s v="Xaxis Display Plus"/>
    <s v="cpm"/>
    <s v="Selected Sites"/>
    <s v="Ad Bundles"/>
    <n v="0.1"/>
    <n v="1"/>
    <n v="500000"/>
    <n v="507480"/>
    <n v="0"/>
    <n v="500000"/>
    <m/>
    <n v="0"/>
    <e v="#DIV/0!"/>
    <n v="50"/>
    <n v="50"/>
    <n v="0"/>
    <n v="500"/>
    <n v="500"/>
    <n v="0"/>
    <n v="0"/>
    <n v="450"/>
    <n v="0.9"/>
  </r>
  <r>
    <s v="Akbank0116_Kobi_Danismanlik_Interest_Digitalm_MC"/>
    <n v="2016"/>
    <x v="0"/>
    <s v="Q1"/>
    <d v="2016-01-11T00:00:00"/>
    <d v="2016-01-31T00:00:00"/>
    <n v="0"/>
    <s v="MC"/>
    <x v="9"/>
    <s v="Akbank0116_Kobi_Danismanlik_Interest_MC"/>
    <s v="Completed"/>
    <s v="Medyanet"/>
    <s v="RON"/>
    <s v="Xaxis Display Plus"/>
    <s v="cpm"/>
    <s v="Selected Sites"/>
    <s v="Ad Bundles"/>
    <n v="0.1"/>
    <n v="1"/>
    <n v="1000000"/>
    <n v="1008516"/>
    <n v="0"/>
    <n v="1000000"/>
    <m/>
    <n v="0"/>
    <e v="#DIV/0!"/>
    <n v="100"/>
    <n v="100"/>
    <n v="0"/>
    <n v="1000"/>
    <n v="1000"/>
    <n v="0"/>
    <n v="0"/>
    <n v="900"/>
    <n v="0.9"/>
  </r>
  <r>
    <s v="Akbank0116_Kobi_Danismanlik_Interest_Medyanet_MC"/>
    <n v="2016"/>
    <x v="0"/>
    <s v="Q1"/>
    <d v="2016-01-11T00:00:00"/>
    <d v="2016-01-31T00:00:00"/>
    <n v="0"/>
    <s v="MC"/>
    <x v="9"/>
    <s v="Akbank0116_Kobi_Danismanlik_Interest_MC"/>
    <s v="Completed"/>
    <s v="Digitalm"/>
    <s v="RON"/>
    <s v="Xaxis Display Plus"/>
    <s v="cpm"/>
    <s v="Selected Sites"/>
    <s v="Ad Bundles"/>
    <n v="0.2"/>
    <n v="1"/>
    <n v="1500000"/>
    <n v="1578143"/>
    <n v="0"/>
    <n v="1500000"/>
    <n v="155"/>
    <n v="9.8216701528315239E-5"/>
    <n v="6.4516129032258061"/>
    <n v="300"/>
    <n v="300"/>
    <n v="0"/>
    <n v="1500"/>
    <n v="1000"/>
    <n v="-500"/>
    <n v="0"/>
    <n v="700"/>
    <n v="0.7"/>
  </r>
  <r>
    <s v="Akbank0116_Multinational_Best_Locak_Interest_Appnexus_MC"/>
    <n v="2016"/>
    <x v="0"/>
    <s v="Q1"/>
    <d v="2016-01-11T00:00:00"/>
    <d v="2016-01-31T00:00:00"/>
    <n v="0"/>
    <s v="MC"/>
    <x v="9"/>
    <s v="Akbank0116_Multinational_Best_Locak_Interest_MC"/>
    <s v="Completed"/>
    <s v="Appnexus"/>
    <s v="RON"/>
    <s v="Xaxis Display Plus"/>
    <s v="cpm"/>
    <s v="Selected Sites"/>
    <s v="Ad Bundles"/>
    <m/>
    <n v="100"/>
    <n v="104800"/>
    <n v="63637"/>
    <n v="41163"/>
    <n v="63637"/>
    <m/>
    <n v="0"/>
    <e v="#DIV/0!"/>
    <n v="0"/>
    <n v="900"/>
    <n v="900"/>
    <n v="10480"/>
    <n v="0"/>
    <n v="-10480"/>
    <n v="0"/>
    <n v="-900"/>
    <e v="#DIV/0!"/>
  </r>
  <r>
    <s v="Danone0116_Bebelac_Gold_Preroll_Acunn_MEC"/>
    <n v="2016"/>
    <x v="0"/>
    <s v="Q1"/>
    <d v="2016-01-12T00:00:00"/>
    <d v="2016-01-31T00:00:00"/>
    <n v="0"/>
    <s v="MEC"/>
    <x v="17"/>
    <s v="Danone0116_Bebelac_Gold_Preroll_MEC"/>
    <s v="Completed"/>
    <s v="Acunn"/>
    <s v="RON"/>
    <s v="Xaxis Tv"/>
    <s v="cpv"/>
    <s v="Pre/Mid/Post Rolls RON"/>
    <s v="Online Video"/>
    <n v="0.01"/>
    <n v="0.03"/>
    <n v="25000"/>
    <n v="38804"/>
    <n v="0"/>
    <n v="25000"/>
    <n v="6877"/>
    <n v="0.17722399752602824"/>
    <n v="3.6353060927730114E-2"/>
    <n v="250"/>
    <n v="0"/>
    <n v="-250"/>
    <n v="750"/>
    <n v="250"/>
    <n v="-500"/>
    <n v="0"/>
    <n v="250"/>
    <n v="1"/>
  </r>
  <r>
    <s v="Danone0116_Bebelac_Gold_Preroll_Bond_MEC"/>
    <n v="2016"/>
    <x v="0"/>
    <s v="Q1"/>
    <d v="2016-01-12T00:00:00"/>
    <d v="2016-01-31T00:00:00"/>
    <n v="0"/>
    <s v="MEC"/>
    <x v="17"/>
    <s v="Danone0116_Bebelac_Gold_Preroll_MEC"/>
    <s v="Completed"/>
    <s v="Bond Digital"/>
    <s v="RON"/>
    <s v="Xaxis Tv"/>
    <s v="cpv"/>
    <s v="Pre/Mid/Post Rolls RON"/>
    <s v="Online Video"/>
    <n v="0.01"/>
    <n v="0.03"/>
    <n v="10000"/>
    <n v="0"/>
    <n v="10000"/>
    <n v="0"/>
    <m/>
    <e v="#DIV/0!"/>
    <e v="#DIV/0!"/>
    <n v="100"/>
    <n v="0"/>
    <n v="-100"/>
    <n v="300"/>
    <n v="300"/>
    <n v="0"/>
    <n v="0"/>
    <n v="300"/>
    <n v="1"/>
  </r>
  <r>
    <s v="Danone0116_Bebelac_Gold_Preroll_Digitalm_MEC"/>
    <n v="2016"/>
    <x v="0"/>
    <s v="Q1"/>
    <d v="2016-01-12T00:00:00"/>
    <d v="2016-01-31T00:00:00"/>
    <n v="0"/>
    <s v="MEC"/>
    <x v="17"/>
    <s v="Danone0116_Bebelac_Gold_Preroll_MEC"/>
    <s v="Completed"/>
    <s v="Digitalm"/>
    <s v="RON"/>
    <s v="Xaxis Tv"/>
    <s v="cpv"/>
    <s v="Pre/Mid/Post Rolls RON"/>
    <s v="Online Video"/>
    <n v="6.0000000000000001E-3"/>
    <n v="0.03"/>
    <n v="15000"/>
    <n v="15018"/>
    <n v="0"/>
    <n v="15000"/>
    <n v="461"/>
    <n v="3.0696497536289787E-2"/>
    <n v="0.97613882863340562"/>
    <n v="90"/>
    <n v="90"/>
    <n v="0"/>
    <n v="450"/>
    <n v="450"/>
    <n v="0"/>
    <n v="0"/>
    <n v="360"/>
    <n v="0.8"/>
  </r>
  <r>
    <s v="Akbank0116_Serbest_Hesap_Interest_Bond_MC"/>
    <n v="2016"/>
    <x v="0"/>
    <s v="Q1"/>
    <d v="2016-01-12T00:00:00"/>
    <d v="2016-01-27T00:00:00"/>
    <n v="0"/>
    <s v="MC"/>
    <x v="9"/>
    <s v="Akbank0116_Serbest_Hesap_Interest_MC"/>
    <s v="Completed"/>
    <s v="Bond Digital"/>
    <s v="RON"/>
    <s v="Xaxis Display Plus"/>
    <s v="cpm"/>
    <s v="Selected Sites"/>
    <s v="Ad Bundles"/>
    <n v="0.5"/>
    <n v="0.8"/>
    <n v="566666"/>
    <n v="566044"/>
    <n v="622"/>
    <n v="566044"/>
    <m/>
    <n v="0"/>
    <e v="#DIV/0!"/>
    <n v="283.33300000000003"/>
    <n v="283.02199999999999"/>
    <n v="-0.31100000000003547"/>
    <n v="453.33280000000008"/>
    <n v="453.33280000000008"/>
    <n v="0"/>
    <n v="0"/>
    <n v="170.31080000000009"/>
    <n v="0.37568603021885921"/>
  </r>
  <r>
    <s v="Akbank0116_Serbest_Hesap_Interest_Digitalm_MC"/>
    <n v="2016"/>
    <x v="0"/>
    <s v="Q1"/>
    <d v="2016-01-12T00:00:00"/>
    <d v="2016-01-27T00:00:00"/>
    <n v="0"/>
    <s v="MC"/>
    <x v="9"/>
    <s v="Akbank0116_Serbest_Hesap_Interest_MC"/>
    <s v="Completed"/>
    <s v="Digitalm"/>
    <s v="RON"/>
    <s v="Xaxis Display Plus"/>
    <s v="cpm"/>
    <s v="Selected Sites"/>
    <s v="Ad Bundles"/>
    <n v="0.2"/>
    <n v="0.8"/>
    <n v="2000000"/>
    <n v="2070390"/>
    <n v="0"/>
    <n v="2000000"/>
    <n v="321"/>
    <n v="1.5504325272050194E-4"/>
    <n v="3.9875389408099688"/>
    <n v="400"/>
    <n v="400"/>
    <n v="0"/>
    <n v="1600"/>
    <n v="1280"/>
    <n v="-320"/>
    <n v="0"/>
    <n v="880"/>
    <n v="0.6875"/>
  </r>
  <r>
    <s v="Akbank0116_Serbest_Hesap_Interest_Medyanet_MC"/>
    <n v="2016"/>
    <x v="0"/>
    <s v="Q1"/>
    <d v="2016-01-12T00:00:00"/>
    <d v="2016-01-27T00:00:00"/>
    <n v="0"/>
    <s v="MC"/>
    <x v="9"/>
    <s v="Akbank0116_Serbest_Hesap_Interest_MC"/>
    <s v="Completed"/>
    <s v="Medyanet"/>
    <s v="RON"/>
    <s v="Xaxis Display Plus"/>
    <s v="cpm"/>
    <s v="Selected Sites"/>
    <s v="Ad Bundles"/>
    <n v="0.1"/>
    <n v="0.8"/>
    <n v="2000000"/>
    <n v="2011859"/>
    <n v="0"/>
    <n v="2000000"/>
    <m/>
    <n v="0"/>
    <e v="#DIV/0!"/>
    <n v="200"/>
    <n v="200"/>
    <n v="0"/>
    <n v="1600"/>
    <n v="1600"/>
    <n v="0"/>
    <n v="0"/>
    <n v="1400"/>
    <n v="0.875"/>
  </r>
  <r>
    <s v="GSK0116_Hypernova_SYNC_Clipkit_MC"/>
    <n v="2016"/>
    <x v="0"/>
    <s v="Q1"/>
    <d v="2016-01-12T00:00:00"/>
    <d v="2016-01-31T00:00:00"/>
    <n v="0"/>
    <s v="MC"/>
    <x v="0"/>
    <s v="GSK0116_Paradontax_SYNC_MC"/>
    <s v="Completed"/>
    <s v="Clipkit"/>
    <s v="RON"/>
    <s v="Xaxis SYNC"/>
    <s v="cpv"/>
    <s v="Pre/Mid/Post Rolls RON"/>
    <s v="Online Video"/>
    <n v="3.9E-2"/>
    <n v="0.06"/>
    <n v="333333"/>
    <n v="334482"/>
    <n v="0"/>
    <n v="333333"/>
    <n v="21839"/>
    <n v="6.5292003755060057E-2"/>
    <n v="0.91579193186501207"/>
    <n v="12999.986999999999"/>
    <n v="12999.986999999999"/>
    <n v="0"/>
    <n v="19999.98"/>
    <n v="19999.98"/>
    <n v="0"/>
    <n v="0"/>
    <n v="6999.9930000000004"/>
    <n v="0.35000000000000003"/>
  </r>
  <r>
    <s v="GSK0116_Paradontax_Preroll_Acunn_MC"/>
    <n v="2016"/>
    <x v="0"/>
    <s v="Q1"/>
    <d v="2016-01-12T00:00:00"/>
    <d v="2016-01-31T00:00:00"/>
    <n v="0"/>
    <s v="MC"/>
    <x v="0"/>
    <s v="GSK0116_Paradontax_Preroll_MC"/>
    <s v="Completed"/>
    <s v="Acunn"/>
    <s v="RON"/>
    <s v="Xaxis Tv"/>
    <s v="cpv"/>
    <s v="Pre/Mid/Post Rolls RON"/>
    <s v="Online Video"/>
    <n v="0.01"/>
    <n v="3.3000000000000002E-2"/>
    <n v="175000"/>
    <n v="176906"/>
    <n v="0"/>
    <n v="175000"/>
    <n v="11099"/>
    <n v="6.273953398980249E-2"/>
    <n v="0.23650779349490944"/>
    <n v="1750"/>
    <n v="0"/>
    <n v="-1750"/>
    <n v="5775"/>
    <n v="2625"/>
    <n v="-3150"/>
    <n v="0"/>
    <n v="2625"/>
    <n v="1"/>
  </r>
  <r>
    <s v="GSK0116_Paradontax_Preroll_Nokta_MC"/>
    <n v="2016"/>
    <x v="0"/>
    <s v="Q1"/>
    <d v="2016-01-12T00:00:00"/>
    <d v="2016-01-31T00:00:00"/>
    <n v="0"/>
    <s v="MC"/>
    <x v="0"/>
    <s v="GSK0116_Paradontax_Preroll_MC"/>
    <s v="Completed"/>
    <s v="Nokta"/>
    <s v="RON"/>
    <s v="Xaxis Tv"/>
    <s v="cpv"/>
    <s v="Pre/Mid/Post Rolls RON"/>
    <s v="Online Video"/>
    <n v="1.2E-2"/>
    <n v="3.3000000000000002E-2"/>
    <n v="75000"/>
    <n v="75291"/>
    <n v="0"/>
    <n v="75000"/>
    <n v="11414"/>
    <n v="0.15159846462392584"/>
    <n v="0.21450411775013142"/>
    <n v="900"/>
    <n v="900"/>
    <n v="0"/>
    <n v="2475"/>
    <n v="2448.35"/>
    <n v="-26.650000000000091"/>
    <n v="0"/>
    <n v="1548.35"/>
    <n v="0.63240549758000286"/>
  </r>
  <r>
    <s v="Danone0116_Uzmana_Sor_Preroll_Acunn_MEC"/>
    <n v="2016"/>
    <x v="0"/>
    <s v="Q1"/>
    <d v="2016-01-14T00:00:00"/>
    <d v="2016-01-27T00:00:00"/>
    <n v="0"/>
    <s v="MEC"/>
    <x v="17"/>
    <s v="Danone0116_Uzmana_Sor_Preroll_MEC"/>
    <s v="Completed"/>
    <s v="Acunn"/>
    <s v="RON"/>
    <s v="Xaxis Tv"/>
    <s v="cpv"/>
    <s v="Pre/Mid/Post Rolls RON"/>
    <s v="Online Video"/>
    <n v="0.01"/>
    <n v="3.3000000000000002E-2"/>
    <n v="75000"/>
    <n v="71578"/>
    <n v="3422"/>
    <n v="71578"/>
    <n v="11585"/>
    <n v="0.16185140685685545"/>
    <n v="0.17065170479067759"/>
    <n v="750"/>
    <n v="0"/>
    <n v="-750"/>
    <n v="2475"/>
    <n v="1977"/>
    <n v="-498"/>
    <n v="0"/>
    <n v="1977"/>
    <n v="1"/>
  </r>
  <r>
    <s v="Danone0116_Uzmana_Sor_Preroll_Clickvol_MEC"/>
    <n v="2016"/>
    <x v="0"/>
    <s v="Q1"/>
    <d v="2016-01-14T00:00:00"/>
    <d v="2016-01-27T00:00:00"/>
    <n v="0"/>
    <s v="MEC"/>
    <x v="17"/>
    <s v="Danone0116_Uzmana_Sor_Preroll_MEC"/>
    <s v="Completed"/>
    <s v="Clickvol"/>
    <s v="RON"/>
    <s v="Xaxis Tv"/>
    <s v="cpv"/>
    <s v="Pre/Mid/Post Rolls RON"/>
    <s v="Online Video"/>
    <n v="1.4999999999999999E-2"/>
    <n v="3.3000000000000002E-2"/>
    <n v="25000"/>
    <n v="704"/>
    <n v="24296"/>
    <n v="704"/>
    <n v="214"/>
    <n v="0.30397727272727271"/>
    <n v="0.10856074766355139"/>
    <n v="375"/>
    <n v="10.559999999999999"/>
    <n v="-364.44"/>
    <n v="825"/>
    <n v="23.231999999999999"/>
    <n v="-801.76800000000003"/>
    <n v="0"/>
    <n v="12.672000000000001"/>
    <n v="0.54545454545454553"/>
  </r>
  <r>
    <s v="Danone0116_Uzmana_Sor_Interest_Appnexus_MEC"/>
    <n v="2016"/>
    <x v="0"/>
    <s v="Q1"/>
    <d v="2016-01-14T00:00:00"/>
    <d v="2016-01-27T00:00:00"/>
    <n v="0"/>
    <s v="MEC"/>
    <x v="17"/>
    <s v="Danone0116_Uzmana_Sor_Interest_MEC"/>
    <s v="Completed"/>
    <s v="Appnexus"/>
    <s v="RON"/>
    <s v="Xaxis Display Plus"/>
    <s v="cpm"/>
    <s v="Selected Sites"/>
    <s v="Ad Bundles"/>
    <m/>
    <n v="1.5"/>
    <n v="200000"/>
    <n v="110681"/>
    <n v="89319"/>
    <n v="110681"/>
    <m/>
    <n v="0"/>
    <e v="#DIV/0!"/>
    <n v="0"/>
    <n v="240"/>
    <n v="240"/>
    <n v="300"/>
    <n v="166.0215"/>
    <n v="-133.9785"/>
    <n v="0"/>
    <n v="-73.978499999999997"/>
    <n v="-0.44559590173561853"/>
  </r>
  <r>
    <s v="Danone0116_Uzmana_Sor_Interest_Bond_MEC"/>
    <n v="2016"/>
    <x v="0"/>
    <s v="Q1"/>
    <d v="2016-01-14T00:00:00"/>
    <d v="2016-01-27T00:00:00"/>
    <n v="0"/>
    <s v="MEC"/>
    <x v="17"/>
    <s v="Danone0116_Uzmana_Sor_Interest_MEC"/>
    <s v="Completed"/>
    <s v="Bond Digital"/>
    <s v="RON"/>
    <s v="Xaxis Display Plus"/>
    <s v="cpm"/>
    <s v="Selected Sites"/>
    <s v="Ad Bundles"/>
    <n v="0.5"/>
    <n v="1.5"/>
    <n v="250000"/>
    <n v="250039"/>
    <n v="0"/>
    <n v="250000"/>
    <m/>
    <n v="0"/>
    <e v="#DIV/0!"/>
    <n v="125"/>
    <n v="125"/>
    <n v="0"/>
    <n v="375"/>
    <n v="375.05849999999998"/>
    <n v="5.8499999999980901E-2"/>
    <n v="0"/>
    <n v="250.05849999999998"/>
    <n v="0.66671865855593193"/>
  </r>
  <r>
    <s v="Danone0116_Uzmana_Sor_Interest_Clickvol_MEC"/>
    <n v="2016"/>
    <x v="0"/>
    <s v="Q1"/>
    <d v="2016-01-14T00:00:00"/>
    <d v="2016-01-27T00:00:00"/>
    <n v="0"/>
    <s v="MEC"/>
    <x v="17"/>
    <s v="Danone0116_Uzmana_Sor_Interest_MEC"/>
    <s v="Completed"/>
    <s v="Clickvol"/>
    <s v="RON"/>
    <s v="Xaxis Display Plus"/>
    <s v="cpm"/>
    <s v="Selected Sites"/>
    <s v="Ad Bundles"/>
    <n v="0.5"/>
    <n v="1.5"/>
    <n v="500000"/>
    <n v="138046"/>
    <n v="361954"/>
    <n v="138046"/>
    <m/>
    <n v="0"/>
    <e v="#DIV/0!"/>
    <n v="250"/>
    <n v="69.022999999999996"/>
    <n v="-180.977"/>
    <n v="750"/>
    <n v="207.06899999999999"/>
    <n v="-542.93100000000004"/>
    <n v="0"/>
    <n v="138.04599999999999"/>
    <n v="0.66666666666666663"/>
  </r>
  <r>
    <s v="Danone0116_Uzmana_Sor_Interest_Digitalm_MEC"/>
    <n v="2016"/>
    <x v="0"/>
    <s v="Q1"/>
    <d v="2016-01-14T00:00:00"/>
    <d v="2016-01-27T00:00:00"/>
    <n v="0"/>
    <s v="MEC"/>
    <x v="17"/>
    <s v="Danone0116_Uzmana_Sor_Interest_MEC"/>
    <s v="Completed"/>
    <s v="Digitalm"/>
    <s v="RON"/>
    <s v="Xaxis Display Plus"/>
    <s v="cpm"/>
    <s v="Selected Sites"/>
    <s v="Ad Bundles"/>
    <n v="0.2"/>
    <n v="1.5"/>
    <n v="1000000"/>
    <n v="1116495"/>
    <n v="0"/>
    <n v="1000000"/>
    <n v="197"/>
    <n v="1.7644503558009663E-4"/>
    <n v="7.1675126903553297"/>
    <n v="200"/>
    <n v="200"/>
    <n v="0"/>
    <n v="1500"/>
    <n v="1412"/>
    <n v="-88"/>
    <n v="0"/>
    <n v="1212"/>
    <n v="0.85835694050991507"/>
  </r>
  <r>
    <s v="Danone0116_Uzmana_Sor_Interest_Nokta_MEC"/>
    <n v="2016"/>
    <x v="0"/>
    <s v="Q1"/>
    <d v="2016-01-14T00:00:00"/>
    <d v="2016-01-27T00:00:00"/>
    <n v="0"/>
    <s v="MEC"/>
    <x v="17"/>
    <s v="Danone0116_Uzmana_Sor_Interest_MEC"/>
    <s v="Completed"/>
    <s v="Nokta"/>
    <s v="RON"/>
    <s v="Xaxis Display Plus"/>
    <s v="cpm"/>
    <s v="Selected Sites"/>
    <s v="Ad Bundles"/>
    <n v="0.1"/>
    <n v="1.5"/>
    <n v="300000"/>
    <n v="300135"/>
    <n v="0"/>
    <n v="300000"/>
    <m/>
    <n v="0"/>
    <e v="#DIV/0!"/>
    <n v="30"/>
    <n v="30"/>
    <n v="0"/>
    <n v="450"/>
    <n v="450.20249999999999"/>
    <n v="0.20249999999998636"/>
    <n v="0"/>
    <n v="420.20249999999999"/>
    <n v="0.93336331983940557"/>
  </r>
  <r>
    <s v="Lassa0116_El_Classico_Preroll_Acunn_MC"/>
    <n v="2016"/>
    <x v="0"/>
    <s v="Q1"/>
    <d v="2016-01-14T00:00:00"/>
    <d v="2016-01-31T00:00:00"/>
    <n v="0"/>
    <s v="MC"/>
    <x v="18"/>
    <s v="Lassa0116_El_Classico_Preroll_MC"/>
    <s v="Completed"/>
    <s v="Acunn"/>
    <s v="RON"/>
    <s v="Xaxis Tv"/>
    <s v="cpv"/>
    <s v="Pre/Mid/Post Rolls RON"/>
    <s v="Online Video"/>
    <n v="0.01"/>
    <n v="0.06"/>
    <n v="40000"/>
    <n v="42541"/>
    <n v="0"/>
    <n v="40000"/>
    <n v="1234"/>
    <n v="2.900731059448532E-2"/>
    <n v="1.9448946515397083"/>
    <n v="400"/>
    <n v="0"/>
    <n v="-400"/>
    <n v="2400"/>
    <n v="2400"/>
    <n v="0"/>
    <n v="0"/>
    <n v="2400"/>
    <n v="1"/>
  </r>
  <r>
    <s v="Lassa0116_El_Classico_Preroll_Bond_MC"/>
    <n v="2016"/>
    <x v="0"/>
    <s v="Q1"/>
    <d v="2016-01-14T00:00:00"/>
    <d v="2016-01-31T00:00:00"/>
    <n v="0"/>
    <s v="MC"/>
    <x v="18"/>
    <s v="Lassa0116_El_Classico_Preroll_MC"/>
    <s v="Completed"/>
    <s v="Bond Digital"/>
    <s v="RON"/>
    <s v="Xaxis Tv"/>
    <s v="cpv"/>
    <s v="Pre/Mid/Post Rolls RON"/>
    <s v="Online Video"/>
    <n v="0.01"/>
    <n v="0.06"/>
    <n v="40000"/>
    <n v="40007"/>
    <n v="0"/>
    <n v="40000"/>
    <m/>
    <n v="0"/>
    <e v="#DIV/0!"/>
    <n v="400"/>
    <n v="400"/>
    <n v="0"/>
    <n v="2400"/>
    <n v="1200"/>
    <n v="-1200"/>
    <n v="0"/>
    <n v="800"/>
    <n v="0.66666666666666663"/>
  </r>
  <r>
    <s v="Lassa0116_El_Classico_Preroll_Digitalm_MC"/>
    <n v="2016"/>
    <x v="0"/>
    <s v="Q1"/>
    <d v="2016-01-14T00:00:00"/>
    <d v="2016-01-31T00:00:00"/>
    <n v="0"/>
    <s v="MC"/>
    <x v="18"/>
    <s v="Lassa0116_El_Classico_Preroll_MC"/>
    <s v="Completed"/>
    <s v="Digitalm"/>
    <s v="RON"/>
    <s v="Xaxis Tv"/>
    <s v="cpv"/>
    <s v="Pre/Mid/Post Rolls RON"/>
    <s v="Online Video"/>
    <n v="6.0000000000000001E-3"/>
    <n v="0.06"/>
    <n v="20000"/>
    <n v="21188"/>
    <n v="0"/>
    <n v="20000"/>
    <n v="246"/>
    <n v="1.1610345478572776E-2"/>
    <n v="4.8780487804878048"/>
    <n v="120"/>
    <n v="120"/>
    <n v="0"/>
    <n v="1200"/>
    <n v="1200"/>
    <n v="0"/>
    <n v="0"/>
    <n v="1080"/>
    <n v="0.9"/>
  </r>
  <r>
    <s v="Lassa0116_El_Classico_Preroll_Midyo_MC"/>
    <n v="2016"/>
    <x v="0"/>
    <s v="Q1"/>
    <d v="2016-01-14T00:00:00"/>
    <d v="2016-01-31T00:00:00"/>
    <n v="0"/>
    <s v="MC"/>
    <x v="18"/>
    <s v="Lassa0116_El_Classico_Preroll_MC"/>
    <s v="Completed"/>
    <s v="Midyo"/>
    <s v="RON"/>
    <s v="Xaxis Tv"/>
    <s v="cpv"/>
    <s v="Pre/Mid/Post Rolls RON"/>
    <s v="Online Video"/>
    <n v="5.0000000000000001E-3"/>
    <n v="0.06"/>
    <n v="20000"/>
    <n v="23088"/>
    <n v="0"/>
    <n v="20000"/>
    <n v="2620"/>
    <n v="0.11347886347886348"/>
    <n v="0.4580152671755725"/>
    <n v="100"/>
    <n v="100"/>
    <n v="0"/>
    <n v="1200"/>
    <n v="1200"/>
    <n v="0"/>
    <n v="0"/>
    <n v="1100"/>
    <n v="0.91666666666666663"/>
  </r>
  <r>
    <s v="GSK0116_Sensodyne_Hypernova_Faz2_interest_Bond_MC"/>
    <n v="2016"/>
    <x v="0"/>
    <s v="Q1"/>
    <d v="2016-01-14T00:00:00"/>
    <d v="2016-01-31T00:00:00"/>
    <n v="0"/>
    <s v="MC"/>
    <x v="0"/>
    <s v="GSK0116_Sensodyne_Hypernova_Faz2_interest_MC"/>
    <s v="Completed"/>
    <s v="Bond Digital"/>
    <s v="RON"/>
    <s v="Xaxis Display Plus"/>
    <s v="cpm"/>
    <s v="Selected Sites"/>
    <s v="Ad Bundles"/>
    <n v="0.5"/>
    <n v="1"/>
    <n v="3000000"/>
    <n v="512378"/>
    <n v="2487622"/>
    <n v="512378"/>
    <m/>
    <n v="0"/>
    <e v="#DIV/0!"/>
    <n v="1500"/>
    <n v="256.18900000000002"/>
    <n v="-1243.8109999999999"/>
    <n v="3000"/>
    <n v="512.37800000000004"/>
    <n v="-2487.6219999999998"/>
    <n v="0"/>
    <n v="256.18900000000002"/>
    <n v="0.5"/>
  </r>
  <r>
    <s v="GSK0116_Sensodyne_Hypernova_Faz2_interest_Clickvol_MC"/>
    <n v="2016"/>
    <x v="0"/>
    <s v="Q1"/>
    <d v="2016-01-14T00:00:00"/>
    <d v="2016-01-31T00:00:00"/>
    <n v="0"/>
    <s v="MC"/>
    <x v="0"/>
    <s v="GSK0116_Sensodyne_Hypernova_Faz2_interest_MC"/>
    <s v="Completed"/>
    <s v="Clickvol"/>
    <s v="RON"/>
    <s v="Xaxis Display Plus"/>
    <s v="cpm"/>
    <s v="Selected Sites"/>
    <s v="Ad Bundles"/>
    <n v="0.5"/>
    <n v="1"/>
    <n v="500000"/>
    <n v="137550"/>
    <n v="362450"/>
    <n v="137550"/>
    <m/>
    <n v="0"/>
    <e v="#DIV/0!"/>
    <n v="250"/>
    <n v="68.775000000000006"/>
    <n v="-181.22499999999999"/>
    <n v="500"/>
    <n v="137.55000000000001"/>
    <n v="-362.45"/>
    <n v="0"/>
    <n v="68.775000000000006"/>
    <n v="0.5"/>
  </r>
  <r>
    <s v="GSK0116_Sensodyne_Hypernova_Faz2_interest_Digitalm_MC"/>
    <n v="2016"/>
    <x v="0"/>
    <s v="Q1"/>
    <d v="2016-01-14T00:00:00"/>
    <d v="2016-01-31T00:00:00"/>
    <n v="0"/>
    <s v="MC"/>
    <x v="0"/>
    <s v="GSK0116_Sensodyne_Hypernova_Faz2_interest_MC"/>
    <s v="Completed"/>
    <s v="Digitalm"/>
    <s v="RON"/>
    <s v="Xaxis Display Plus"/>
    <s v="cpm"/>
    <s v="Selected Sites"/>
    <s v="Ad Bundles"/>
    <n v="0.2"/>
    <n v="1"/>
    <n v="2000000"/>
    <n v="3202619"/>
    <n v="0"/>
    <n v="2000000"/>
    <m/>
    <n v="0"/>
    <e v="#DIV/0!"/>
    <n v="400"/>
    <n v="400"/>
    <n v="0"/>
    <n v="2000"/>
    <n v="3202.6190000000001"/>
    <n v="1202.6190000000001"/>
    <n v="0"/>
    <n v="2802.6190000000001"/>
    <n v="0.87510222102597901"/>
  </r>
  <r>
    <s v="GSK0116_Sensodyne_Hypernova_Faz2_interest_Ligatus_MC"/>
    <n v="2016"/>
    <x v="0"/>
    <s v="Q1"/>
    <d v="2016-01-14T00:00:00"/>
    <d v="2016-01-31T00:00:00"/>
    <n v="0"/>
    <s v="MC"/>
    <x v="0"/>
    <s v="GSK0116_Sensodyne_Hypernova_Faz2_interest_MC"/>
    <s v="Completed"/>
    <s v="Ligatus"/>
    <s v="RON"/>
    <s v="Xaxis Display Plus"/>
    <s v="cpc"/>
    <s v="Selected Sites"/>
    <s v="Ad Bundles"/>
    <n v="0.3"/>
    <n v="1"/>
    <n v="5000"/>
    <m/>
    <n v="5000"/>
    <n v="0"/>
    <n v="5000"/>
    <e v="#DIV/0!"/>
    <n v="0"/>
    <n v="1.5"/>
    <n v="1500"/>
    <n v="1498.5"/>
    <n v="5"/>
    <n v="0"/>
    <n v="-5"/>
    <n v="0"/>
    <n v="-1500"/>
    <e v="#DIV/0!"/>
  </r>
  <r>
    <s v="GSK0116_Sensodyne_Hypernova_Faz2_interest_Reklamz_MC"/>
    <n v="2016"/>
    <x v="0"/>
    <s v="Q1"/>
    <d v="2016-01-14T00:00:00"/>
    <d v="2016-01-31T00:00:00"/>
    <n v="0"/>
    <s v="MC"/>
    <x v="0"/>
    <s v="GSK0116_Sensodyne_Hypernova_Faz2_interest_MC"/>
    <s v="Completed"/>
    <s v="Reklamz"/>
    <s v="RON"/>
    <s v="Xaxis Display Plus"/>
    <s v="cpm"/>
    <s v="Selected Sites"/>
    <s v="Ad Bundles"/>
    <n v="0.1"/>
    <n v="1"/>
    <n v="2000000"/>
    <n v="1215102"/>
    <n v="784898"/>
    <n v="1215102"/>
    <m/>
    <n v="0"/>
    <e v="#DIV/0!"/>
    <n v="200"/>
    <n v="121.51020000000001"/>
    <n v="-78.489799999999988"/>
    <n v="2000"/>
    <n v="1215.1020000000001"/>
    <n v="-784.89799999999991"/>
    <n v="0"/>
    <n v="1093.5918000000001"/>
    <n v="0.9"/>
  </r>
  <r>
    <s v="Bimeks0116_Kdv_Bi_Para_Interstitial_Acunn_MEC"/>
    <n v="2016"/>
    <x v="0"/>
    <s v="Q1"/>
    <d v="2016-01-15T00:00:00"/>
    <d v="2016-01-17T00:00:00"/>
    <n v="0"/>
    <s v="MEC"/>
    <x v="10"/>
    <s v="Bimeks0116_Kdv_Bi_Para_Interstitial_MEC"/>
    <s v="Completed"/>
    <s v="Acunn"/>
    <s v="RON"/>
    <s v="Xaxis Rich Media"/>
    <s v="cpm"/>
    <s v="Interstitial"/>
    <s v="Interstitial"/>
    <n v="1.5"/>
    <n v="4.5"/>
    <n v="400000"/>
    <n v="479577"/>
    <n v="0"/>
    <n v="400000"/>
    <n v="2124"/>
    <n v="4.4289029707429671E-3"/>
    <n v="0.84745762711864403"/>
    <n v="600"/>
    <n v="0"/>
    <n v="-600"/>
    <n v="1800"/>
    <n v="1800"/>
    <n v="0"/>
    <n v="0"/>
    <n v="1800"/>
    <n v="1"/>
  </r>
  <r>
    <s v="Bimeks0116_Kdv_Bi_Para_Interstitial_Bond_MEC"/>
    <n v="2016"/>
    <x v="0"/>
    <s v="Q1"/>
    <d v="2016-01-15T00:00:00"/>
    <d v="2016-01-17T00:00:00"/>
    <n v="0"/>
    <s v="MEC"/>
    <x v="10"/>
    <s v="Bimeks0116_Kdv_Bi_Para_Interstitial_MEC"/>
    <s v="Completed"/>
    <s v="Bond Digital"/>
    <s v="RON"/>
    <s v="Xaxis Rich Media"/>
    <s v="cpm"/>
    <s v="Interstitial"/>
    <s v="Interstitial"/>
    <n v="2.25"/>
    <n v="4.5"/>
    <n v="100000"/>
    <n v="111839"/>
    <n v="0"/>
    <n v="100000"/>
    <n v="9500"/>
    <n v="8.494353490285142E-2"/>
    <n v="5.2631578947368418E-2"/>
    <n v="225"/>
    <n v="225"/>
    <n v="0"/>
    <n v="450"/>
    <n v="500"/>
    <n v="50"/>
    <n v="0"/>
    <n v="275"/>
    <n v="0.55000000000000004"/>
  </r>
  <r>
    <s v="Bimeks0116_Kdv_Bi_Para_Interstitial_Digitalm_MEC"/>
    <n v="2016"/>
    <x v="0"/>
    <s v="Q1"/>
    <d v="2016-01-15T00:00:00"/>
    <d v="2016-01-17T00:00:00"/>
    <n v="0"/>
    <s v="MEC"/>
    <x v="10"/>
    <s v="Bimeks0116_Kdv_Bi_Para_Interstitial_MEC"/>
    <s v="Completed"/>
    <s v="Digitalm"/>
    <s v="RON"/>
    <s v="Xaxis Rich Media"/>
    <s v="cpm"/>
    <s v="Interstitial"/>
    <s v="Interstitial"/>
    <n v="2.5"/>
    <n v="4.5"/>
    <n v="200000"/>
    <n v="200436"/>
    <n v="0"/>
    <n v="200000"/>
    <n v="1686"/>
    <n v="8.4116625755852239E-3"/>
    <n v="0.53380782918149461"/>
    <n v="500"/>
    <n v="500"/>
    <n v="0"/>
    <n v="900"/>
    <n v="900"/>
    <n v="0"/>
    <n v="0"/>
    <n v="400"/>
    <n v="0.44444444444444442"/>
  </r>
  <r>
    <s v="Bimeks0116_Kdv_Bi_Para_Interstitial_Medyanet_MEC"/>
    <n v="2016"/>
    <x v="0"/>
    <s v="Q1"/>
    <d v="2016-01-15T00:00:00"/>
    <d v="2016-01-17T00:00:00"/>
    <n v="0"/>
    <s v="MEC"/>
    <x v="10"/>
    <s v="Bimeks0116_Kdv_Bi_Para_Interstitial_MEC"/>
    <s v="Completed"/>
    <s v="Medyanet"/>
    <s v="RON"/>
    <s v="Xaxis Rich Media"/>
    <s v="cpm"/>
    <s v="Interstitial"/>
    <s v="Interstitial"/>
    <n v="0.5"/>
    <n v="4.5"/>
    <n v="400000"/>
    <n v="421167"/>
    <n v="0"/>
    <n v="400000"/>
    <n v="3855"/>
    <n v="9.1531387786792408E-3"/>
    <n v="0.46692607003891051"/>
    <n v="200"/>
    <n v="200"/>
    <n v="0"/>
    <n v="1800"/>
    <n v="1800"/>
    <n v="0"/>
    <n v="0"/>
    <n v="1600"/>
    <n v="0.88888888888888884"/>
  </r>
  <r>
    <s v="Bayer0116_Bepanthol_Skin_Care_SYNC_Clipkit_MC"/>
    <n v="2016"/>
    <x v="0"/>
    <s v="Q1"/>
    <d v="2016-01-15T00:00:00"/>
    <d v="2016-01-31T00:00:00"/>
    <n v="0"/>
    <s v="MC"/>
    <x v="7"/>
    <s v="Bayer0116_Bepanthol_Skin_Care_SYNC_MC"/>
    <s v="Completed"/>
    <s v="Clipkit"/>
    <s v="RON"/>
    <s v="Xaxis SYNC"/>
    <s v="cpv"/>
    <s v="Pre/Mid/Post Rolls RON"/>
    <s v="Online Video"/>
    <n v="3.9E-2"/>
    <n v="0.06"/>
    <n v="244000"/>
    <n v="247365"/>
    <n v="0"/>
    <n v="244000"/>
    <n v="16342"/>
    <n v="6.6064317910779616E-2"/>
    <n v="0.89548402888263368"/>
    <n v="9516"/>
    <n v="9516"/>
    <n v="0"/>
    <n v="14640"/>
    <n v="14634"/>
    <n v="-6"/>
    <n v="0"/>
    <n v="5118"/>
    <n v="0.34973349733497333"/>
  </r>
  <r>
    <s v="Teknosa0116_Turuncu_Indirim_Faz3_Interstitial_Acunn_MC"/>
    <n v="2016"/>
    <x v="0"/>
    <s v="Q1"/>
    <d v="2016-01-15T00:00:00"/>
    <d v="2016-01-18T00:00:00"/>
    <n v="0"/>
    <s v="MC"/>
    <x v="6"/>
    <s v="Teknosa0116_Turuncu_Indirim_Faz3_Interstitial_MC"/>
    <s v="Completed"/>
    <s v="Acunn"/>
    <s v="RON"/>
    <s v="Xaxis Rich Media"/>
    <s v="cpm"/>
    <s v="Interstitial"/>
    <s v="Interstitial"/>
    <n v="1.5"/>
    <n v="4.25"/>
    <n v="400000"/>
    <n v="427882"/>
    <n v="0"/>
    <n v="400000"/>
    <n v="1920"/>
    <n v="4.4872184387284341E-3"/>
    <n v="0.65104166666666663"/>
    <n v="600"/>
    <n v="0"/>
    <n v="-600"/>
    <n v="1700"/>
    <n v="1250"/>
    <n v="-450"/>
    <n v="0"/>
    <n v="1250"/>
    <n v="1"/>
  </r>
  <r>
    <s v="Teknosa0116_Turuncu_Indirim_Faz3_Interstitial_Bond_MC"/>
    <n v="2016"/>
    <x v="0"/>
    <s v="Q1"/>
    <d v="2016-01-15T00:00:00"/>
    <d v="2016-01-18T00:00:00"/>
    <n v="0"/>
    <s v="MC"/>
    <x v="6"/>
    <s v="Teknosa0116_Turuncu_Indirim_Faz3_Interstitial_MC"/>
    <s v="Completed"/>
    <s v="Bond Digital"/>
    <s v="RON"/>
    <s v="Xaxis Rich Media"/>
    <s v="cpm"/>
    <s v="Interstitial"/>
    <s v="Interstitial"/>
    <n v="2.25"/>
    <n v="4.25"/>
    <n v="200000"/>
    <n v="203567"/>
    <n v="0"/>
    <n v="200000"/>
    <n v="2815"/>
    <n v="1.3828371003158665E-2"/>
    <n v="0.44404973357015987"/>
    <n v="450"/>
    <n v="450"/>
    <n v="0"/>
    <n v="850"/>
    <n v="1250"/>
    <n v="400"/>
    <n v="0"/>
    <n v="800"/>
    <n v="0.64"/>
  </r>
  <r>
    <s v="Teknosa0116_Turuncu_Indirim_Faz3_Interstitial_Medyanet_MC"/>
    <n v="2016"/>
    <x v="0"/>
    <s v="Q1"/>
    <d v="2016-01-15T00:00:00"/>
    <d v="2016-01-18T00:00:00"/>
    <n v="0"/>
    <s v="MC"/>
    <x v="6"/>
    <s v="Teknosa0116_Turuncu_Indirim_Faz3_Interstitial_MC"/>
    <s v="Completed"/>
    <s v="Medyanet"/>
    <s v="RON"/>
    <s v="Xaxis Rich Media"/>
    <s v="cpm"/>
    <s v="Interstitial"/>
    <s v="Interstitial"/>
    <n v="0.5"/>
    <n v="4.25"/>
    <n v="400000"/>
    <n v="256059"/>
    <n v="143941"/>
    <n v="256059"/>
    <n v="1796"/>
    <n v="7.014008490230767E-3"/>
    <n v="0.97438752783964366"/>
    <n v="200"/>
    <n v="128.02950000000001"/>
    <n v="-71.970499999999987"/>
    <n v="1700"/>
    <n v="1750"/>
    <n v="50"/>
    <n v="0"/>
    <n v="1621.9704999999999"/>
    <n v="0.92684028571428567"/>
  </r>
  <r>
    <s v="Vestel0116_LCD_Istanbul_Contextual_Bond_MC"/>
    <n v="2016"/>
    <x v="0"/>
    <s v="Q1"/>
    <d v="2016-01-15T00:00:00"/>
    <d v="2016-01-31T00:00:00"/>
    <n v="0"/>
    <s v="MC"/>
    <x v="19"/>
    <s v="Vestel0116_LCD_Istanbul_Contextual_MC"/>
    <s v="Completed"/>
    <s v="Bond Digital"/>
    <s v="RON"/>
    <s v="Xaxis Contextual"/>
    <s v="cpm"/>
    <s v="Selected Sites"/>
    <s v="Ad Bundles"/>
    <n v="0.5"/>
    <n v="1.3"/>
    <n v="1000000"/>
    <n v="1001328"/>
    <n v="0"/>
    <n v="1000000"/>
    <m/>
    <n v="0"/>
    <e v="#DIV/0!"/>
    <n v="500"/>
    <n v="500"/>
    <n v="0"/>
    <n v="1300"/>
    <n v="1300"/>
    <n v="0"/>
    <n v="0"/>
    <n v="800"/>
    <n v="0.61538461538461542"/>
  </r>
  <r>
    <s v="Vestel0116_LCD_Istanbul_Contextual_Digitalm_MC"/>
    <n v="2016"/>
    <x v="0"/>
    <s v="Q1"/>
    <d v="2016-01-15T00:00:00"/>
    <d v="2016-01-31T00:00:00"/>
    <n v="0"/>
    <s v="MC"/>
    <x v="19"/>
    <s v="Vestel0116_LCD_Istanbul_Contextual_MC"/>
    <s v="Completed"/>
    <s v="Digitalm"/>
    <s v="RON"/>
    <s v="Xaxis Contextual"/>
    <s v="cpm"/>
    <s v="Selected Sites"/>
    <s v="Ad Bundles"/>
    <n v="0.2"/>
    <n v="1.3"/>
    <n v="3000000"/>
    <n v="3088786"/>
    <n v="0"/>
    <n v="3000000"/>
    <n v="1251"/>
    <n v="4.0501349073713752E-4"/>
    <n v="2.2382094324540369"/>
    <n v="600"/>
    <n v="600"/>
    <n v="0"/>
    <n v="3900"/>
    <n v="2800"/>
    <n v="-1100"/>
    <n v="0"/>
    <n v="2200"/>
    <n v="0.7857142857142857"/>
  </r>
  <r>
    <s v="Vestel0116_LCD_Istanbul_Contextual_Medyanet_MC"/>
    <n v="2016"/>
    <x v="0"/>
    <s v="Q1"/>
    <d v="2016-01-15T00:00:00"/>
    <d v="2016-01-31T00:00:00"/>
    <n v="0"/>
    <s v="MC"/>
    <x v="19"/>
    <s v="Vestel0116_LCD_Istanbul_Contextual_MC"/>
    <s v="Completed"/>
    <s v="Medyanet"/>
    <s v="RON"/>
    <s v="Xaxis Contextual"/>
    <s v="cpm"/>
    <s v="Selected Sites"/>
    <s v="Ad Bundles"/>
    <n v="0.1"/>
    <n v="1.3"/>
    <n v="3000000"/>
    <n v="3088646"/>
    <n v="0"/>
    <n v="3000000"/>
    <m/>
    <n v="0"/>
    <e v="#DIV/0!"/>
    <n v="300"/>
    <n v="300"/>
    <n v="0"/>
    <n v="3900"/>
    <n v="3900"/>
    <n v="0"/>
    <n v="0"/>
    <n v="3600"/>
    <n v="0.92307692307692313"/>
  </r>
  <r>
    <s v="Vestel0116_LCD_Istanbul_Disi_Contextual_Adhood_MC"/>
    <n v="2016"/>
    <x v="0"/>
    <s v="Q1"/>
    <d v="2016-01-15T00:00:00"/>
    <d v="2016-01-31T00:00:00"/>
    <n v="0"/>
    <s v="MC"/>
    <x v="19"/>
    <s v="Vestel0116_LCD_Istanbul_Disi_Contextual_MC"/>
    <s v="Completed"/>
    <s v="Adhood"/>
    <s v="RON"/>
    <s v="Xaxis Contextual"/>
    <s v="cpm"/>
    <s v="Selected Sites"/>
    <s v="Ad Bundles"/>
    <n v="0.15"/>
    <n v="1.5"/>
    <n v="1500000"/>
    <n v="1655055"/>
    <n v="0"/>
    <n v="1500000"/>
    <m/>
    <n v="0"/>
    <e v="#DIV/0!"/>
    <n v="225"/>
    <n v="225"/>
    <n v="0"/>
    <n v="2250"/>
    <n v="3000"/>
    <n v="750"/>
    <n v="0"/>
    <n v="2775"/>
    <n v="0.92500000000000004"/>
  </r>
  <r>
    <s v="Bayer0116_Supradyn_SYNC_Clipkit_MC"/>
    <n v="2016"/>
    <x v="0"/>
    <s v="Q1"/>
    <d v="2016-01-15T00:00:00"/>
    <d v="2016-01-31T00:00:00"/>
    <n v="0"/>
    <s v="MC"/>
    <x v="7"/>
    <s v="Bayer0116_Supradyn_SYNC_MC"/>
    <s v="Completed"/>
    <s v="Clipkit"/>
    <s v="RON"/>
    <s v="Xaxis SYNC"/>
    <s v="cpv"/>
    <s v="Pre/Mid/Post Rolls RON"/>
    <s v="Online Video"/>
    <n v="3.9E-2"/>
    <n v="0.06"/>
    <n v="325200"/>
    <n v="328255"/>
    <n v="0"/>
    <n v="325200"/>
    <n v="24269"/>
    <n v="7.3933374967631874E-2"/>
    <n v="0.80398862746713917"/>
    <n v="12682.8"/>
    <n v="12682.8"/>
    <n v="0"/>
    <n v="19512"/>
    <n v="19512"/>
    <n v="0"/>
    <n v="0"/>
    <n v="6829.2000000000007"/>
    <n v="0.35000000000000003"/>
  </r>
  <r>
    <s v="Bayer0116_Supradyn_Preroll_Acunn_MC"/>
    <n v="2016"/>
    <x v="0"/>
    <s v="Q1"/>
    <d v="2016-01-15T00:00:00"/>
    <d v="2016-01-31T00:00:00"/>
    <n v="0"/>
    <s v="MC"/>
    <x v="7"/>
    <s v="Bayer0116_Supradyn_Preroll_MC"/>
    <s v="Completed"/>
    <s v="Acunn"/>
    <s v="RON"/>
    <s v="Xaxis Tv"/>
    <s v="cpv"/>
    <s v="Pre/Mid/Post Rolls RON"/>
    <s v="Online Video"/>
    <n v="0.01"/>
    <n v="3.3000000000000002E-2"/>
    <n v="50000"/>
    <n v="49505"/>
    <n v="495"/>
    <n v="49505"/>
    <n v="1465"/>
    <n v="2.9592970407029594E-2"/>
    <n v="1.1262798634812288"/>
    <n v="500"/>
    <n v="0"/>
    <n v="-500"/>
    <n v="1650"/>
    <n v="1650"/>
    <n v="0"/>
    <n v="0"/>
    <n v="1650"/>
    <n v="1"/>
  </r>
  <r>
    <s v="Bayer0116_Supradyn_Preroll_Bond_MC"/>
    <n v="2016"/>
    <x v="0"/>
    <s v="Q1"/>
    <d v="2016-01-15T00:00:00"/>
    <d v="2016-01-31T00:00:00"/>
    <n v="0"/>
    <s v="MC"/>
    <x v="7"/>
    <s v="Bayer0116_Supradyn_Preroll_MC"/>
    <s v="Completed"/>
    <s v="Bond Digital"/>
    <s v="RON"/>
    <s v="Xaxis Tv"/>
    <s v="cpv"/>
    <s v="Pre/Mid/Post Rolls RON"/>
    <s v="Online Video"/>
    <n v="0.01"/>
    <n v="3.3000000000000002E-2"/>
    <n v="25000"/>
    <n v="26218"/>
    <n v="0"/>
    <n v="25000"/>
    <m/>
    <n v="0"/>
    <e v="#DIV/0!"/>
    <n v="250"/>
    <n v="250"/>
    <n v="0"/>
    <n v="825"/>
    <n v="825"/>
    <n v="0"/>
    <n v="0"/>
    <n v="575"/>
    <n v="0.69696969696969702"/>
  </r>
  <r>
    <s v="Bayer0116_Supradyn_Preroll_Commedya_MC"/>
    <n v="2016"/>
    <x v="0"/>
    <s v="Q1"/>
    <d v="2016-01-15T00:00:00"/>
    <d v="2016-01-31T00:00:00"/>
    <n v="0"/>
    <s v="MC"/>
    <x v="7"/>
    <s v="Bayer0116_Supradyn_Preroll_MC"/>
    <s v="Completed"/>
    <s v="Commedya"/>
    <s v="RON"/>
    <s v="Xaxis Tv"/>
    <s v="cpv"/>
    <s v="Pre/Mid/Post Rolls RON"/>
    <s v="Online Video"/>
    <n v="0.02"/>
    <n v="3.3000000000000002E-2"/>
    <n v="100000"/>
    <n v="148916"/>
    <n v="0"/>
    <n v="100000"/>
    <m/>
    <n v="0"/>
    <e v="#DIV/0!"/>
    <n v="2000"/>
    <n v="2000"/>
    <n v="0"/>
    <n v="3300"/>
    <n v="1700"/>
    <n v="-1600"/>
    <n v="0"/>
    <n v="-300"/>
    <n v="-0.17647058823529413"/>
  </r>
  <r>
    <s v="Bayer0116_Supradyn_Preroll_Midyo_MC"/>
    <n v="2016"/>
    <x v="0"/>
    <s v="Q1"/>
    <d v="2016-01-15T00:00:00"/>
    <d v="2016-01-31T00:00:00"/>
    <n v="0"/>
    <s v="MC"/>
    <x v="7"/>
    <s v="Bayer0116_Supradyn_Preroll_MC"/>
    <s v="Completed"/>
    <s v="Midyo"/>
    <s v="RON"/>
    <s v="Xaxis Tv"/>
    <s v="cpv"/>
    <s v="Pre/Mid/Post Rolls RON"/>
    <s v="Online Video"/>
    <n v="5.0000000000000001E-3"/>
    <n v="3.3000000000000002E-2"/>
    <n v="25000"/>
    <n v="26944"/>
    <n v="0"/>
    <n v="25000"/>
    <n v="2889"/>
    <n v="0.10722238717339667"/>
    <n v="0.28556593977154726"/>
    <n v="125"/>
    <n v="125"/>
    <n v="0"/>
    <n v="825"/>
    <n v="825"/>
    <n v="0"/>
    <n v="0"/>
    <n v="700"/>
    <n v="0.84848484848484851"/>
  </r>
  <r>
    <s v="SaxoBank0116_Essential_Trades_interest_Adinteraction_MX"/>
    <n v="2016"/>
    <x v="0"/>
    <s v="Q1"/>
    <d v="2016-01-18T00:00:00"/>
    <d v="2016-01-26T00:00:00"/>
    <n v="0"/>
    <s v="MX"/>
    <x v="20"/>
    <s v="SaxoBank0116_Essential_Trades_interest_MX"/>
    <s v="Completed"/>
    <s v="Adinteraction"/>
    <s v="RON"/>
    <s v="Xaxis Display Plus"/>
    <s v="cpm"/>
    <s v="Selected Sites"/>
    <s v="Ad Bundles"/>
    <n v="0.15"/>
    <n v="1.3"/>
    <n v="250000"/>
    <n v="272563"/>
    <n v="0"/>
    <n v="250000"/>
    <n v="65"/>
    <n v="2.3847697596518971E-4"/>
    <n v="5"/>
    <n v="37.5"/>
    <n v="37.5"/>
    <n v="0"/>
    <n v="325"/>
    <n v="325"/>
    <n v="0"/>
    <n v="0"/>
    <n v="287.5"/>
    <n v="0.88461538461538458"/>
  </r>
  <r>
    <s v="SaxoBank0116_Essential_Trades_interest_Digitalm_MX"/>
    <n v="2016"/>
    <x v="0"/>
    <s v="Q1"/>
    <d v="2016-01-18T00:00:00"/>
    <d v="2016-01-26T00:00:00"/>
    <n v="0"/>
    <s v="MX"/>
    <x v="20"/>
    <s v="SaxoBank0116_Essential_Trades_interest_MX"/>
    <s v="Completed"/>
    <s v="Digitalm"/>
    <s v="RON"/>
    <s v="Xaxis Display Plus"/>
    <s v="cpm"/>
    <s v="Selected Sites"/>
    <s v="Ad Bundles"/>
    <n v="0.2"/>
    <n v="1.3"/>
    <n v="500000"/>
    <n v="583482"/>
    <n v="0"/>
    <n v="500000"/>
    <n v="110"/>
    <n v="1.8852338204091985E-4"/>
    <n v="0.45454545454545453"/>
    <n v="100"/>
    <n v="100"/>
    <n v="0"/>
    <n v="650"/>
    <n v="50"/>
    <n v="-600"/>
    <n v="0"/>
    <n v="-50"/>
    <n v="-1"/>
  </r>
  <r>
    <s v="SaxoBank0116_Essential_Trades_interest_Medyanet_MX"/>
    <n v="2016"/>
    <x v="0"/>
    <s v="Q1"/>
    <d v="2016-01-18T00:00:00"/>
    <d v="2016-01-26T00:00:00"/>
    <n v="0"/>
    <s v="MX"/>
    <x v="20"/>
    <s v="SaxoBank0116_Essential_Trades_interest_MX"/>
    <s v="Completed"/>
    <s v="Medyanet"/>
    <s v="RON"/>
    <s v="Xaxis Display Plus"/>
    <s v="cpm"/>
    <s v="Selected Sites"/>
    <s v="Ad Bundles"/>
    <n v="0.1"/>
    <n v="1.3"/>
    <n v="500000"/>
    <n v="525752"/>
    <n v="0"/>
    <n v="500000"/>
    <m/>
    <n v="0"/>
    <e v="#DIV/0!"/>
    <n v="50"/>
    <n v="50"/>
    <n v="0"/>
    <n v="650"/>
    <n v="650"/>
    <n v="0"/>
    <n v="0"/>
    <n v="600"/>
    <n v="0.92307692307692313"/>
  </r>
  <r>
    <s v="SaxoBank0116_Essential_Trades_interest_Nokta_MX"/>
    <n v="2016"/>
    <x v="0"/>
    <s v="Q1"/>
    <d v="2016-01-18T00:00:00"/>
    <d v="2016-01-26T00:00:00"/>
    <n v="0"/>
    <s v="MX"/>
    <x v="20"/>
    <s v="SaxoBank0116_Essential_Trades_interest_MX"/>
    <s v="Completed"/>
    <s v="Nokta"/>
    <s v="RON"/>
    <s v="Xaxis Display Plus"/>
    <s v="cpm"/>
    <s v="Selected Sites"/>
    <s v="Ad Bundles"/>
    <n v="0.1"/>
    <n v="1.3"/>
    <n v="250000"/>
    <n v="262172"/>
    <n v="0"/>
    <n v="250000"/>
    <m/>
    <n v="0"/>
    <e v="#DIV/0!"/>
    <n v="25"/>
    <n v="25"/>
    <n v="0"/>
    <n v="325"/>
    <n v="325"/>
    <n v="0"/>
    <n v="0"/>
    <n v="300"/>
    <n v="0.92307692307692313"/>
  </r>
  <r>
    <s v="SaxoBank0116_Essential_Trades_Mobil_Move_MX"/>
    <n v="2016"/>
    <x v="0"/>
    <s v="Q1"/>
    <d v="2016-01-18T00:00:00"/>
    <d v="2016-01-26T00:00:00"/>
    <n v="0"/>
    <s v="MX"/>
    <x v="20"/>
    <s v="SaxoBank0116_Essential_Trades_Mobil_MX"/>
    <s v="Completed"/>
    <s v="Move"/>
    <s v="RON"/>
    <s v="Xaxis Mobil"/>
    <s v="cpm"/>
    <s v="Selected Sites"/>
    <s v="Ad Bundles"/>
    <n v="2"/>
    <n v="7.5"/>
    <n v="193333"/>
    <n v="220145"/>
    <n v="0"/>
    <n v="193333"/>
    <n v="655"/>
    <n v="2.9753117263621705E-3"/>
    <n v="2.2137366412213741"/>
    <n v="386.666"/>
    <n v="390"/>
    <n v="3.3340000000000032"/>
    <n v="1449.9974999999999"/>
    <n v="1449.9974999999999"/>
    <n v="0"/>
    <n v="0"/>
    <n v="1059.9974999999999"/>
    <n v="0.73103401902417076"/>
  </r>
  <r>
    <s v="Vodafone0116_Yazar_Kasa_Pos_interest_Adhood_MS"/>
    <n v="2016"/>
    <x v="0"/>
    <s v="Q1"/>
    <d v="2016-01-18T00:00:00"/>
    <d v="2016-01-31T00:00:00"/>
    <n v="0"/>
    <s v="MS"/>
    <x v="14"/>
    <s v="Vodafone0116_Yazar_Kasa_Pos_interest_MS"/>
    <s v="Completed"/>
    <s v="Adhood"/>
    <s v="RON"/>
    <s v="Xaxis Display Plus"/>
    <s v="cpm"/>
    <s v="Selected Sites"/>
    <s v="Ad Bundles"/>
    <n v="0.15"/>
    <n v="0.8"/>
    <n v="4000000"/>
    <n v="4012351"/>
    <n v="0"/>
    <n v="4000000"/>
    <m/>
    <n v="0"/>
    <e v="#DIV/0!"/>
    <n v="600"/>
    <n v="600"/>
    <n v="0"/>
    <n v="3200"/>
    <n v="1600"/>
    <n v="-1600"/>
    <n v="0"/>
    <n v="1000"/>
    <n v="0.625"/>
  </r>
  <r>
    <s v="Vodafone0116_Yazar_Kasa_Pos_interest_Adinteraction_MS"/>
    <n v="2016"/>
    <x v="0"/>
    <s v="Q1"/>
    <d v="2016-01-18T00:00:00"/>
    <d v="2016-01-31T00:00:00"/>
    <n v="0"/>
    <s v="MS"/>
    <x v="14"/>
    <s v="Vodafone0116_Yazar_Kasa_Pos_interest_MS"/>
    <s v="Completed"/>
    <s v="Adinteraction"/>
    <s v="RON"/>
    <s v="Xaxis Display Plus"/>
    <s v="cpm"/>
    <s v="Selected Sites"/>
    <s v="Ad Bundles"/>
    <n v="0.15"/>
    <n v="0.8"/>
    <n v="1000000"/>
    <n v="1120432"/>
    <n v="0"/>
    <n v="1000000"/>
    <m/>
    <n v="0"/>
    <e v="#DIV/0!"/>
    <n v="150"/>
    <n v="150"/>
    <n v="0"/>
    <n v="800"/>
    <n v="800"/>
    <n v="0"/>
    <n v="0"/>
    <n v="650"/>
    <n v="0.8125"/>
  </r>
  <r>
    <s v="Vodafone0116_Yazar_Kasa_Pos_interest_Bond_MS"/>
    <n v="2016"/>
    <x v="0"/>
    <s v="Q1"/>
    <d v="2016-01-18T00:00:00"/>
    <d v="2016-01-31T00:00:00"/>
    <n v="0"/>
    <s v="MS"/>
    <x v="14"/>
    <s v="Vodafone0116_Yazar_Kasa_Pos_interest_MS"/>
    <s v="Completed"/>
    <s v="Bond Digital"/>
    <s v="RON"/>
    <s v="Xaxis Display Plus"/>
    <s v="cpm"/>
    <s v="Selected Sites"/>
    <s v="Ad Bundles"/>
    <n v="0.5"/>
    <n v="0.8"/>
    <n v="2000000"/>
    <n v="2000096"/>
    <n v="0"/>
    <n v="2000000"/>
    <m/>
    <n v="0"/>
    <e v="#DIV/0!"/>
    <n v="1000"/>
    <n v="1000"/>
    <n v="0"/>
    <n v="1600"/>
    <n v="1600"/>
    <n v="0"/>
    <n v="0"/>
    <n v="600"/>
    <n v="0.375"/>
  </r>
  <r>
    <s v="Vodafone0116_Yazar_Kasa_Pos_interest_Digitalm_MS"/>
    <n v="2016"/>
    <x v="0"/>
    <s v="Q1"/>
    <d v="2016-01-18T00:00:00"/>
    <d v="2016-01-31T00:00:00"/>
    <n v="0"/>
    <s v="MS"/>
    <x v="14"/>
    <s v="Vodafone0116_Yazar_Kasa_Pos_interest_MS"/>
    <s v="Completed"/>
    <s v="Digitalm"/>
    <s v="RON"/>
    <s v="Xaxis Display Plus"/>
    <s v="cpm"/>
    <s v="Selected Sites"/>
    <s v="Ad Bundles"/>
    <n v="0.2"/>
    <n v="0.8"/>
    <n v="3000000"/>
    <n v="3107640"/>
    <n v="0"/>
    <n v="3000000"/>
    <n v="1629"/>
    <n v="5.2419199135034949E-4"/>
    <n v="1.4732965009208103"/>
    <n v="600"/>
    <n v="600"/>
    <n v="0"/>
    <n v="2400"/>
    <n v="2400"/>
    <n v="0"/>
    <n v="0"/>
    <n v="1800"/>
    <n v="0.75"/>
  </r>
  <r>
    <s v="Vodafone0116_Yazar_Kasa_Pos_interest_Medyanet_MS"/>
    <n v="2016"/>
    <x v="0"/>
    <s v="Q1"/>
    <d v="2016-01-18T00:00:00"/>
    <d v="2016-01-31T00:00:00"/>
    <n v="0"/>
    <s v="MS"/>
    <x v="14"/>
    <s v="Vodafone0116_Yazar_Kasa_Pos_interest_MS"/>
    <s v="Completed"/>
    <s v="Medyanet"/>
    <s v="RON"/>
    <s v="Xaxis Display Plus"/>
    <s v="cpm"/>
    <s v="Selected Sites"/>
    <s v="Ad Bundles"/>
    <n v="0.1"/>
    <n v="0.8"/>
    <n v="4000000"/>
    <n v="4048132"/>
    <n v="0"/>
    <n v="4000000"/>
    <m/>
    <n v="0"/>
    <e v="#DIV/0!"/>
    <n v="400"/>
    <n v="400"/>
    <n v="0"/>
    <n v="3200"/>
    <n v="3200"/>
    <n v="0"/>
    <n v="0"/>
    <n v="2800"/>
    <n v="0.875"/>
  </r>
  <r>
    <s v="Vodafone0116_Yazar_Kasa_Pos_interest_Nokta_MS"/>
    <n v="2016"/>
    <x v="0"/>
    <s v="Q1"/>
    <d v="2016-01-18T00:00:00"/>
    <d v="2016-01-31T00:00:00"/>
    <n v="0"/>
    <s v="MS"/>
    <x v="14"/>
    <s v="Vodafone0116_Yazar_Kasa_Pos_interest_MS"/>
    <s v="Completed"/>
    <s v="Nokta"/>
    <s v="RON"/>
    <s v="Xaxis Display Plus"/>
    <s v="cpm"/>
    <s v="Selected Sites"/>
    <s v="Ad Bundles"/>
    <n v="0.1"/>
    <n v="0.8"/>
    <n v="1000000"/>
    <n v="1016793"/>
    <n v="0"/>
    <n v="1000000"/>
    <m/>
    <n v="0"/>
    <e v="#DIV/0!"/>
    <n v="100"/>
    <n v="100"/>
    <n v="0"/>
    <n v="800"/>
    <n v="800"/>
    <n v="0"/>
    <n v="0"/>
    <n v="700"/>
    <n v="0.875"/>
  </r>
  <r>
    <s v="Vodafone0116_Yazar_Kasa_Pos_interest_Reklamstore_MS"/>
    <n v="2016"/>
    <x v="0"/>
    <s v="Q1"/>
    <d v="2016-01-18T00:00:00"/>
    <d v="2016-01-31T00:00:00"/>
    <n v="0"/>
    <s v="MS"/>
    <x v="14"/>
    <s v="Vodafone0116_Yazar_Kasa_Pos_interest_MS"/>
    <s v="Completed"/>
    <s v="Reklamstore"/>
    <s v="RON"/>
    <s v="Xaxis Display Plus"/>
    <s v="cpm"/>
    <s v="Selected Sites"/>
    <s v="Ad Bundles"/>
    <n v="0.17"/>
    <n v="0.8"/>
    <n v="2000000"/>
    <n v="2000565"/>
    <n v="0"/>
    <n v="2000000"/>
    <n v="1347"/>
    <n v="6.7330978998432944E-4"/>
    <n v="1.1878247958426131"/>
    <n v="340"/>
    <n v="340"/>
    <n v="0"/>
    <n v="1600"/>
    <n v="1600"/>
    <n v="0"/>
    <n v="0"/>
    <n v="1260"/>
    <n v="0.78749999999999998"/>
  </r>
  <r>
    <s v="GSK0116_Panaheat_Preroll_Acunn_MC"/>
    <n v="2016"/>
    <x v="0"/>
    <s v="Q1"/>
    <d v="2016-01-15T00:00:00"/>
    <d v="2016-01-31T00:00:00"/>
    <n v="0"/>
    <s v="MC"/>
    <x v="0"/>
    <s v="GSK0116_Panaheat_Preroll_MC"/>
    <s v="Completed"/>
    <s v="Acunn"/>
    <s v="RON"/>
    <s v="Xaxis Tv"/>
    <s v="cpv"/>
    <s v="Pre/Mid/Post Rolls RON"/>
    <s v="Online Video"/>
    <n v="0.01"/>
    <n v="3.3000000000000002E-2"/>
    <n v="110000"/>
    <n v="97944"/>
    <n v="12056"/>
    <n v="97944"/>
    <m/>
    <n v="0"/>
    <e v="#DIV/0!"/>
    <n v="1100"/>
    <n v="0"/>
    <n v="-1100"/>
    <n v="3630"/>
    <n v="2232.15"/>
    <n v="-1397.85"/>
    <n v="0"/>
    <n v="2232.15"/>
    <n v="1"/>
  </r>
  <r>
    <s v="GSK0116_Panaheat_Preroll_Nokta_MC"/>
    <n v="2016"/>
    <x v="0"/>
    <s v="Q1"/>
    <d v="2016-01-15T00:00:00"/>
    <d v="2016-01-31T00:00:00"/>
    <n v="0"/>
    <s v="MC"/>
    <x v="0"/>
    <s v="GSK0116_Panaheat_Preroll_MC"/>
    <s v="Completed"/>
    <s v="Nokta"/>
    <s v="RON"/>
    <s v="Xaxis Tv"/>
    <s v="cpv"/>
    <s v="Pre/Mid/Post Rolls RON"/>
    <s v="Online Video"/>
    <n v="1.2E-2"/>
    <n v="3.3000000000000002E-2"/>
    <n v="51000"/>
    <n v="51388"/>
    <n v="0"/>
    <n v="51000"/>
    <n v="8516"/>
    <n v="0.16571962325834824"/>
    <n v="0.12547909816815406"/>
    <n v="612"/>
    <n v="612"/>
    <n v="0"/>
    <n v="1683"/>
    <n v="1068.58"/>
    <n v="-614.42000000000007"/>
    <n v="0"/>
    <n v="456.57999999999993"/>
    <n v="0.42727732130490925"/>
  </r>
  <r>
    <s v="Akbank0116_Direk_Kredi_Preroll_Acunn_MC"/>
    <n v="2016"/>
    <x v="0"/>
    <s v="Q1"/>
    <d v="2016-01-18T00:00:00"/>
    <d v="2016-01-31T00:00:00"/>
    <n v="0"/>
    <s v="MC"/>
    <x v="9"/>
    <s v="Akbank0116_Direk_Kredi_Preroll_MC"/>
    <s v="Completed"/>
    <s v="Acunn"/>
    <s v="RON"/>
    <s v="Xaxis Tv"/>
    <s v="cpv"/>
    <s v="Pre/Mid/Post Rolls RON"/>
    <s v="Online Video"/>
    <n v="0.01"/>
    <n v="3.3000000000000002E-2"/>
    <n v="50000"/>
    <n v="47038"/>
    <n v="2962"/>
    <n v="47038"/>
    <n v="6011"/>
    <n v="0.12779029720651389"/>
    <n v="0.25823556812510401"/>
    <n v="500"/>
    <n v="0"/>
    <n v="-500"/>
    <n v="1650"/>
    <n v="1552.2540000000001"/>
    <n v="-97.745999999999867"/>
    <n v="0"/>
    <n v="1552.2540000000001"/>
    <n v="1"/>
  </r>
  <r>
    <s v="Akbank0116_Direk_Kredi_Preroll_Nokta_MC"/>
    <n v="2016"/>
    <x v="0"/>
    <s v="Q1"/>
    <d v="2016-01-18T00:00:00"/>
    <d v="2016-01-31T00:00:00"/>
    <n v="0"/>
    <s v="MC"/>
    <x v="9"/>
    <s v="Akbank0116_Direk_Kredi_Preroll_MC"/>
    <s v="Completed"/>
    <s v="Nokta"/>
    <s v="RON"/>
    <s v="Xaxis Tv"/>
    <s v="cpv"/>
    <s v="Pre/Mid/Post Rolls RON"/>
    <s v="Online Video"/>
    <n v="1.2E-2"/>
    <n v="3.3000000000000002E-2"/>
    <n v="50000"/>
    <n v="50271"/>
    <n v="0"/>
    <n v="50000"/>
    <n v="8784"/>
    <n v="0.17473294742495674"/>
    <n v="0.16484517304189436"/>
    <n v="600"/>
    <n v="600"/>
    <n v="0"/>
    <n v="1650"/>
    <n v="1448"/>
    <n v="-202"/>
    <n v="0"/>
    <n v="848"/>
    <n v="0.58563535911602205"/>
  </r>
  <r>
    <s v="DogusCay0116_Chips_Master_Preroll_Acunn_MC"/>
    <n v="2016"/>
    <x v="0"/>
    <s v="Q1"/>
    <d v="2016-01-18T00:00:00"/>
    <d v="2016-01-31T00:00:00"/>
    <n v="0"/>
    <s v="MC"/>
    <x v="21"/>
    <s v="DogusCay0116_Chips_Master_Preroll_MC"/>
    <s v="Completed"/>
    <s v="Acunn"/>
    <s v="RON"/>
    <s v="Xaxis Tv"/>
    <s v="cpv"/>
    <s v="Pre/Mid/Post Rolls RON"/>
    <s v="Online Video"/>
    <n v="0.01"/>
    <n v="3.3000000000000002E-2"/>
    <n v="100000"/>
    <n v="45271"/>
    <n v="54729"/>
    <n v="45271"/>
    <n v="1896"/>
    <n v="4.188111594619072E-2"/>
    <n v="0.78794462025316458"/>
    <n v="1000"/>
    <n v="0"/>
    <n v="-1000"/>
    <n v="3300"/>
    <n v="1493.943"/>
    <n v="-1806.057"/>
    <n v="0"/>
    <n v="1493.943"/>
    <n v="1"/>
  </r>
  <r>
    <s v="DogusCay0116_Chips_Master_Preroll_Bond_MC"/>
    <n v="2016"/>
    <x v="0"/>
    <s v="Q1"/>
    <d v="2016-01-18T00:00:00"/>
    <d v="2016-01-31T00:00:00"/>
    <n v="0"/>
    <s v="MC"/>
    <x v="21"/>
    <s v="DogusCay0116_Chips_Master_Preroll_MC"/>
    <s v="Completed"/>
    <s v="Bond Digital"/>
    <s v="RON"/>
    <s v="Xaxis Tv"/>
    <s v="cpv"/>
    <s v="Pre/Mid/Post Rolls RON"/>
    <s v="Online Video"/>
    <n v="0.01"/>
    <n v="3.3000000000000002E-2"/>
    <n v="50000"/>
    <n v="51181"/>
    <n v="0"/>
    <n v="50000"/>
    <m/>
    <n v="0"/>
    <e v="#DIV/0!"/>
    <n v="500"/>
    <n v="500"/>
    <n v="0"/>
    <n v="1650"/>
    <n v="1297"/>
    <n v="-353"/>
    <n v="0"/>
    <n v="797"/>
    <n v="0.61449498843484962"/>
  </r>
  <r>
    <s v="DogusCay0116_Chips_Master_Preroll_Digitalm_MC"/>
    <n v="2016"/>
    <x v="0"/>
    <s v="Q1"/>
    <d v="2016-01-18T00:00:00"/>
    <d v="2016-01-31T00:00:00"/>
    <n v="0"/>
    <s v="MC"/>
    <x v="21"/>
    <s v="DogusCay0116_Chips_Master_Preroll_MC"/>
    <s v="Completed"/>
    <s v="Digitalm"/>
    <s v="RON"/>
    <s v="Xaxis Tv"/>
    <s v="cpv"/>
    <s v="Pre/Mid/Post Rolls RON"/>
    <s v="Online Video"/>
    <n v="6.0000000000000001E-3"/>
    <n v="3.3000000000000002E-2"/>
    <n v="75000"/>
    <n v="75050"/>
    <n v="0"/>
    <n v="75000"/>
    <n v="1011"/>
    <n v="1.3471019320453031E-2"/>
    <n v="2.4497032640949556"/>
    <n v="450"/>
    <n v="450"/>
    <n v="0"/>
    <n v="2475"/>
    <n v="2476.65"/>
    <n v="1.6500000000000909"/>
    <n v="0"/>
    <n v="2026.65"/>
    <n v="0.81830294954878569"/>
  </r>
  <r>
    <s v="DogusCay0116_Chips_Master_Preroll_Midyo_MC"/>
    <n v="2016"/>
    <x v="0"/>
    <s v="Q1"/>
    <d v="2016-01-18T00:00:00"/>
    <d v="2016-01-31T00:00:00"/>
    <n v="0"/>
    <s v="MC"/>
    <x v="21"/>
    <s v="DogusCay0116_Chips_Master_Preroll_MC"/>
    <s v="Completed"/>
    <s v="Midyo"/>
    <s v="RON"/>
    <s v="Xaxis Tv"/>
    <s v="cpv"/>
    <s v="Pre/Mid/Post Rolls RON"/>
    <s v="Online Video"/>
    <n v="5.0000000000000001E-3"/>
    <n v="3.3000000000000002E-2"/>
    <n v="80000"/>
    <n v="82805"/>
    <n v="0"/>
    <n v="80000"/>
    <n v="9874"/>
    <n v="0.11924400700440795"/>
    <n v="0.27674346769293096"/>
    <n v="400"/>
    <n v="400"/>
    <n v="0"/>
    <n v="2640"/>
    <n v="2732.5650000000001"/>
    <n v="92.565000000000055"/>
    <n v="0"/>
    <n v="2332.5650000000001"/>
    <n v="0.85361738879038562"/>
  </r>
  <r>
    <s v="LittleCeasers0116_Lezzet_Imparatorlugu_Interstitial_Acunn_MC"/>
    <n v="2016"/>
    <x v="0"/>
    <s v="Q1"/>
    <d v="2016-01-18T00:00:00"/>
    <d v="2016-01-31T00:00:00"/>
    <n v="0"/>
    <s v="MC"/>
    <x v="22"/>
    <s v="LittleCeasers0116_Lezzet_Imparatorlugu_Interstitial__MC"/>
    <s v="Completed"/>
    <s v="Acunn"/>
    <s v="RON"/>
    <s v="Xaxis Rich Media"/>
    <s v="cpm"/>
    <s v="Interstitial"/>
    <s v="Interstitial"/>
    <n v="1.5"/>
    <n v="4.25"/>
    <n v="700000"/>
    <n v="766965"/>
    <n v="0"/>
    <n v="700000"/>
    <n v="3615"/>
    <n v="4.713383270423031E-3"/>
    <n v="0.6369986168741355"/>
    <n v="1050"/>
    <n v="0"/>
    <n v="-1050"/>
    <n v="2975"/>
    <n v="2302.75"/>
    <n v="-672.25"/>
    <n v="0"/>
    <n v="2302.75"/>
    <n v="1"/>
  </r>
  <r>
    <s v="LittleCeasers0116_Lezzet_Imparatorlugu_Interstitial_Medyanet_MC"/>
    <n v="2016"/>
    <x v="0"/>
    <s v="Q1"/>
    <d v="2016-01-18T00:00:00"/>
    <d v="2016-01-31T00:00:00"/>
    <n v="0"/>
    <s v="MC"/>
    <x v="22"/>
    <s v="LittleCeasers0116_Lezzet_Imparatorlugu_Interstitial__MC"/>
    <s v="Completed"/>
    <s v="Medyanet"/>
    <s v="RON"/>
    <s v="Xaxis Rich Media"/>
    <s v="cpm"/>
    <s v="Interstitial"/>
    <s v="Interstitial"/>
    <n v="0.5"/>
    <n v="4.25"/>
    <n v="300000"/>
    <n v="307715"/>
    <n v="0"/>
    <n v="300000"/>
    <n v="2179"/>
    <n v="7.0812277594527401E-3"/>
    <n v="0.58513079394217526"/>
    <n v="150"/>
    <n v="150"/>
    <n v="0"/>
    <n v="1275"/>
    <n v="1275"/>
    <n v="0"/>
    <n v="0"/>
    <n v="1125"/>
    <n v="0.88235294117647056"/>
  </r>
  <r>
    <s v="Bimeks0116_Dell_Notebook_Intersitital_Acunn_MEC"/>
    <n v="2016"/>
    <x v="0"/>
    <s v="Q1"/>
    <d v="2016-01-18T00:00:00"/>
    <d v="2016-01-31T00:00:00"/>
    <n v="0"/>
    <s v="MEC"/>
    <x v="10"/>
    <s v="Bimeks0116_Dell_Notebook_Intersitital_MEC"/>
    <s v="Completed"/>
    <s v="Acunn"/>
    <s v="RON"/>
    <s v="Xaxis Rich Media"/>
    <s v="cpm"/>
    <s v="Interstitial"/>
    <s v="Interstitial"/>
    <n v="1.5"/>
    <n v="4.5"/>
    <n v="650000"/>
    <n v="647243"/>
    <n v="2757"/>
    <n v="647243"/>
    <n v="3955"/>
    <n v="6.1105334472524231E-3"/>
    <n v="0.73957016434892542"/>
    <n v="975"/>
    <n v="0"/>
    <n v="-975"/>
    <n v="2925"/>
    <n v="2925"/>
    <n v="0"/>
    <n v="0"/>
    <n v="2925"/>
    <n v="1"/>
  </r>
  <r>
    <s v="Bimeks0116_Dell_Notebook_Intersitital_Bond_MEC"/>
    <n v="2016"/>
    <x v="0"/>
    <s v="Q1"/>
    <d v="2016-01-18T00:00:00"/>
    <d v="2016-01-31T00:00:00"/>
    <n v="0"/>
    <s v="MEC"/>
    <x v="10"/>
    <s v="Bimeks0116_Dell_Notebook_Intersitital_MEC"/>
    <s v="Completed"/>
    <s v="Bond Digital"/>
    <s v="RON"/>
    <s v="Xaxis Rich Media"/>
    <s v="cpm"/>
    <s v="Interstitial"/>
    <s v="Interstitial"/>
    <n v="2.25"/>
    <n v="4.5"/>
    <n v="200000"/>
    <n v="203584"/>
    <n v="0"/>
    <n v="200000"/>
    <n v="2000"/>
    <n v="9.8239547312165987E-3"/>
    <n v="0.45"/>
    <n v="450"/>
    <n v="450"/>
    <n v="0"/>
    <n v="900"/>
    <n v="900"/>
    <n v="0"/>
    <n v="0"/>
    <n v="450"/>
    <n v="0.5"/>
  </r>
  <r>
    <s v="Bimeks0116_Dell_Notebook_Intersitital_Digitalm_MEC"/>
    <n v="2016"/>
    <x v="0"/>
    <s v="Q1"/>
    <d v="2016-01-18T00:00:00"/>
    <d v="2016-01-31T00:00:00"/>
    <n v="0"/>
    <s v="MEC"/>
    <x v="10"/>
    <s v="Bimeks0116_Dell_Notebook_Intersitital_MEC"/>
    <s v="Completed"/>
    <s v="Digitalm"/>
    <s v="RON"/>
    <s v="Xaxis Rich Media"/>
    <s v="cpm"/>
    <s v="Interstitial"/>
    <s v="Interstitial"/>
    <n v="2.5"/>
    <n v="4.5"/>
    <n v="200000"/>
    <n v="200134"/>
    <n v="0"/>
    <n v="200000"/>
    <n v="1335"/>
    <n v="6.6705307444012507E-3"/>
    <n v="0.69288389513108617"/>
    <n v="500"/>
    <n v="500"/>
    <n v="0"/>
    <n v="900"/>
    <n v="925"/>
    <n v="25"/>
    <n v="0"/>
    <n v="425"/>
    <n v="0.45945945945945948"/>
  </r>
  <r>
    <s v="Bimeks0116_Dell_Notebook_Intersitital_Medyanet_MEC"/>
    <n v="2016"/>
    <x v="0"/>
    <s v="Q1"/>
    <d v="2016-01-18T00:00:00"/>
    <d v="2016-01-31T00:00:00"/>
    <n v="0"/>
    <s v="MEC"/>
    <x v="10"/>
    <s v="Bimeks0116_Dell_Notebook_Intersitital_MEC"/>
    <s v="Completed"/>
    <s v="Medyanet"/>
    <s v="RON"/>
    <s v="Xaxis Rich Media"/>
    <s v="cpm"/>
    <s v="Interstitial"/>
    <s v="Interstitial"/>
    <n v="0.5"/>
    <n v="4.5"/>
    <n v="500000"/>
    <n v="501822"/>
    <n v="0"/>
    <n v="500000"/>
    <n v="5463"/>
    <n v="1.0886330212704904E-2"/>
    <n v="0.41186161449752884"/>
    <n v="250"/>
    <n v="250"/>
    <n v="0"/>
    <n v="2250"/>
    <n v="2250"/>
    <n v="0"/>
    <n v="0"/>
    <n v="2000"/>
    <n v="0.88888888888888884"/>
  </r>
  <r>
    <s v="Danone0116_Bebelac_Gold_Superiorty_Preroll_Clikvol_MEC"/>
    <n v="2016"/>
    <x v="0"/>
    <s v="Q1"/>
    <d v="2016-01-19T00:00:00"/>
    <d v="2016-01-31T00:00:00"/>
    <n v="0"/>
    <s v="MEC"/>
    <x v="17"/>
    <s v="Danone0116_Bebelac_Gold_Superiorty_Preroll_MEC"/>
    <s v="Completed"/>
    <s v="Clickvol"/>
    <s v="RON"/>
    <s v="Xaxis Tv"/>
    <s v="cpv"/>
    <s v="Pre/Mid/Post Rolls RON"/>
    <s v="Online Video"/>
    <n v="1.4999999999999999E-2"/>
    <n v="3.3000000000000002E-2"/>
    <n v="25000"/>
    <n v="704"/>
    <n v="24296"/>
    <n v="704"/>
    <n v="214"/>
    <n v="0.30397727272727271"/>
    <n v="0.10856074766355139"/>
    <n v="375"/>
    <n v="10.559999999999999"/>
    <n v="-364.44"/>
    <n v="825"/>
    <n v="23.231999999999999"/>
    <n v="-801.76800000000003"/>
    <n v="0"/>
    <n v="12.672000000000001"/>
    <n v="0.54545454545454553"/>
  </r>
  <r>
    <s v="Danone0116_Bebelac_Gold_Superiorty_Preroll_Vidyoda_MEC"/>
    <n v="2016"/>
    <x v="0"/>
    <s v="Q1"/>
    <d v="2016-01-19T00:00:00"/>
    <d v="2016-01-31T00:00:00"/>
    <n v="0"/>
    <s v="MEC"/>
    <x v="17"/>
    <s v="Danone0116_Bebelac_Gold_Superiorty_Preroll_MEC"/>
    <s v="Completed"/>
    <s v="Vidyoda"/>
    <s v="RON"/>
    <s v="Xaxis Tv"/>
    <s v="cpv"/>
    <s v="Pre/Mid/Post Rolls RON"/>
    <s v="Online Video"/>
    <n v="0.01"/>
    <n v="3.3000000000000002E-2"/>
    <n v="50000"/>
    <n v="50084"/>
    <n v="0"/>
    <n v="50000"/>
    <n v="2325"/>
    <n v="4.6422011021483904E-2"/>
    <n v="0.63526881720430106"/>
    <n v="500"/>
    <n v="500"/>
    <n v="0"/>
    <n v="1650"/>
    <n v="1477"/>
    <n v="-173"/>
    <n v="0"/>
    <n v="977"/>
    <n v="0.66147596479350035"/>
  </r>
  <r>
    <s v="Danone0116_Bebelac_Gold_Superiority_Contextual_Digitalm_MEC"/>
    <n v="2016"/>
    <x v="0"/>
    <s v="Q1"/>
    <d v="2016-01-19T00:00:00"/>
    <d v="2016-01-31T00:00:00"/>
    <n v="0"/>
    <s v="MEC"/>
    <x v="17"/>
    <s v="Danone0116_Bebelac_Gold_Superiority_Contextual_MEC"/>
    <s v="Completed"/>
    <s v="Digitalm"/>
    <s v="RON"/>
    <s v="Xaxis Contextual"/>
    <s v="cpm"/>
    <s v="Selected Sites"/>
    <s v="Ad Bundles"/>
    <n v="0.2"/>
    <n v="2.4"/>
    <n v="300000"/>
    <n v="313385"/>
    <n v="0"/>
    <n v="300000"/>
    <n v="385"/>
    <n v="1.2285208290122374E-3"/>
    <n v="1.9535688311688313"/>
    <n v="60"/>
    <n v="60"/>
    <n v="0"/>
    <n v="720"/>
    <n v="752.12400000000002"/>
    <n v="32.124000000000024"/>
    <n v="0"/>
    <n v="692.12400000000002"/>
    <n v="0.92022592019401062"/>
  </r>
  <r>
    <s v="Danone0116_Bebelac_Gold_Superiority_Contextual_Medyanet_MEC"/>
    <n v="2016"/>
    <x v="0"/>
    <s v="Q1"/>
    <d v="2016-01-19T00:00:00"/>
    <d v="2016-01-31T00:00:00"/>
    <n v="0"/>
    <s v="MEC"/>
    <x v="17"/>
    <s v="Danone0116_Bebelac_Gold_Superiority_Contextual_MEC"/>
    <s v="Completed"/>
    <s v="Medyanet"/>
    <s v="RON"/>
    <s v="Xaxis Contextual"/>
    <s v="cpm"/>
    <s v="Selected Sites"/>
    <s v="Ad Bundles"/>
    <n v="0.1"/>
    <n v="2.4"/>
    <n v="350000"/>
    <n v="436572"/>
    <n v="0"/>
    <n v="350000"/>
    <m/>
    <n v="0"/>
    <e v="#DIV/0!"/>
    <n v="35"/>
    <n v="35"/>
    <n v="0"/>
    <n v="840"/>
    <n v="563"/>
    <n v="-277"/>
    <n v="0"/>
    <n v="528"/>
    <n v="0.93783303730017764"/>
  </r>
  <r>
    <s v="Danone0116_Bebelac_Gold_Superiority_Contextual_Reklamz_MEC"/>
    <n v="2016"/>
    <x v="0"/>
    <s v="Q1"/>
    <d v="2016-01-19T00:00:00"/>
    <d v="2016-01-31T00:00:00"/>
    <n v="0"/>
    <s v="MEC"/>
    <x v="17"/>
    <s v="Danone0116_Bebelac_Gold_Superiority_Contextual_MEC"/>
    <s v="Completed"/>
    <s v="Reklamz"/>
    <s v="RON"/>
    <s v="Xaxis Contextual"/>
    <s v="cpm"/>
    <s v="Selected Sites"/>
    <s v="Ad Bundles"/>
    <n v="0.1"/>
    <n v="2.4"/>
    <n v="225000"/>
    <n v="77356"/>
    <n v="147644"/>
    <n v="77356"/>
    <m/>
    <n v="0"/>
    <e v="#DIV/0!"/>
    <n v="22.5"/>
    <n v="7.7355999999999998"/>
    <n v="-14.7644"/>
    <n v="540"/>
    <n v="185.65439999999998"/>
    <n v="-354.34559999999999"/>
    <n v="0"/>
    <n v="177.91879999999998"/>
    <n v="0.95833333333333326"/>
  </r>
  <r>
    <s v="Vodafone0116_Victor_Preroll_Digitalm_MS"/>
    <n v="2016"/>
    <x v="0"/>
    <s v="Q1"/>
    <d v="2016-01-20T00:00:00"/>
    <d v="2016-01-31T00:00:00"/>
    <n v="0"/>
    <s v="MS"/>
    <x v="14"/>
    <s v="Vodafone0116_Victor_Preroll_MS"/>
    <s v="Completed"/>
    <s v="Digitalm"/>
    <s v="RON"/>
    <s v="Xaxis Tv"/>
    <s v="cpv"/>
    <s v="Pre/Mid/Post Rolls RON"/>
    <s v="Online Video"/>
    <n v="6.0000000000000001E-3"/>
    <n v="3.3000000000000002E-2"/>
    <n v="30000"/>
    <n v="30073"/>
    <n v="0"/>
    <n v="30000"/>
    <n v="433"/>
    <n v="1.4398297476141389E-2"/>
    <n v="1.9399538106235565"/>
    <n v="180"/>
    <n v="180"/>
    <n v="0"/>
    <n v="990"/>
    <n v="840"/>
    <n v="-150"/>
    <n v="0"/>
    <n v="660"/>
    <n v="0.7857142857142857"/>
  </r>
  <r>
    <s v="Vodafone0116_Victor_Preroll_Sem_MS"/>
    <n v="2016"/>
    <x v="0"/>
    <s v="Q1"/>
    <d v="2016-01-20T00:00:00"/>
    <d v="2016-01-31T00:00:00"/>
    <n v="0"/>
    <s v="MS"/>
    <x v="14"/>
    <s v="Vodafone0116_Victor_Preroll_MS"/>
    <s v="Completed"/>
    <s v="Sem Digital"/>
    <s v="RON"/>
    <s v="Xaxis Tv"/>
    <s v="cpv"/>
    <s v="Pre/Mid/Post Rolls RON"/>
    <s v="Online Video"/>
    <n v="0.02"/>
    <n v="3.3000000000000002E-2"/>
    <n v="20000"/>
    <n v="77920"/>
    <n v="0"/>
    <n v="20000"/>
    <n v="209"/>
    <n v="2.6822381930184805E-3"/>
    <n v="3.1578947368421053"/>
    <n v="400"/>
    <n v="400"/>
    <n v="0"/>
    <n v="660"/>
    <n v="660"/>
    <n v="0"/>
    <n v="0"/>
    <n v="260"/>
    <n v="0.39393939393939392"/>
  </r>
  <r>
    <s v="Teknosa0116_Turuncu_Indirim_Faz4_Interstitial_Acunn_MC"/>
    <n v="2016"/>
    <x v="0"/>
    <s v="Q1"/>
    <d v="2016-01-22T00:00:00"/>
    <d v="2016-01-25T00:00:00"/>
    <n v="0"/>
    <s v="MC"/>
    <x v="6"/>
    <s v="Teknosa0116_Turuncu_Indirim_Faz4_Interstitial_MC"/>
    <s v="Completed"/>
    <s v="Acunn"/>
    <s v="RON"/>
    <s v="Xaxis Rich Media"/>
    <s v="cpm"/>
    <s v="Interstitial"/>
    <s v="Interstitial"/>
    <n v="1.5"/>
    <n v="4.25"/>
    <n v="500000"/>
    <n v="244927"/>
    <n v="255073"/>
    <n v="244927"/>
    <n v="2401"/>
    <n v="9.8029208703001303E-3"/>
    <n v="0.8013327780091628"/>
    <n v="750"/>
    <n v="0"/>
    <n v="-750"/>
    <n v="2125"/>
    <n v="1924"/>
    <n v="-201"/>
    <n v="0"/>
    <n v="1924"/>
    <n v="1"/>
  </r>
  <r>
    <s v="Teknosa0116_Turuncu_Indirim_Faz4_Interstitial_Bond_MC"/>
    <n v="2016"/>
    <x v="0"/>
    <s v="Q1"/>
    <d v="2016-01-22T00:00:00"/>
    <d v="2016-01-25T00:00:00"/>
    <n v="0"/>
    <s v="MC"/>
    <x v="6"/>
    <s v="Teknosa0116_Turuncu_Indirim_Faz4_Interstitial_MC"/>
    <s v="Completed"/>
    <s v="Bond Digital"/>
    <s v="RON"/>
    <s v="Xaxis Rich Media"/>
    <s v="cpm"/>
    <s v="Interstitial"/>
    <s v="Interstitial"/>
    <n v="2.25"/>
    <n v="4.25"/>
    <n v="500000"/>
    <n v="291261"/>
    <n v="208739"/>
    <n v="291261"/>
    <n v="3743"/>
    <n v="1.285101678563213E-2"/>
    <n v="0.33071313117819928"/>
    <n v="1125"/>
    <n v="655.33725000000004"/>
    <n v="-469.66274999999996"/>
    <n v="2125"/>
    <n v="1237.85925"/>
    <n v="-887.14075000000003"/>
    <n v="0"/>
    <n v="582.52199999999993"/>
    <n v="0.47058823529411759"/>
  </r>
  <r>
    <s v="Teknosa0116_Turuncu_Indirim_Faz4_Interstitial_Medyanet_MC"/>
    <n v="2016"/>
    <x v="0"/>
    <s v="Q1"/>
    <d v="2016-01-22T00:00:00"/>
    <d v="2016-01-25T00:00:00"/>
    <n v="0"/>
    <s v="MC"/>
    <x v="6"/>
    <s v="Teknosa0116_Turuncu_Indirim_Faz4_Interstitial_MC"/>
    <s v="Completed"/>
    <s v="Medyanet"/>
    <s v="RON"/>
    <s v="Xaxis Rich Media"/>
    <s v="cpm"/>
    <s v="Interstitial"/>
    <s v="Interstitial"/>
    <n v="0.5"/>
    <n v="4.25"/>
    <n v="250000"/>
    <n v="256059"/>
    <n v="0"/>
    <n v="250000"/>
    <n v="1796"/>
    <n v="7.014008490230767E-3"/>
    <n v="0.6059302616926503"/>
    <n v="125"/>
    <n v="125"/>
    <n v="0"/>
    <n v="1062.5"/>
    <n v="1088.2507499999999"/>
    <n v="25.750749999999925"/>
    <n v="0"/>
    <n v="963.25074999999993"/>
    <n v="0.88513676650349193"/>
  </r>
  <r>
    <s v="Huawei0116_Mate_S_interest_Bond_MX"/>
    <n v="2016"/>
    <x v="0"/>
    <s v="Q1"/>
    <d v="2016-01-22T00:00:00"/>
    <d v="2016-01-31T00:00:00"/>
    <n v="0"/>
    <s v="MX"/>
    <x v="23"/>
    <s v="Huawei0116_Mate_S_interest_MX"/>
    <s v="Completed"/>
    <s v="Bond Digital"/>
    <s v="RON"/>
    <s v="Xaxis Display Plus"/>
    <s v="cpm"/>
    <s v="Selected Sites"/>
    <s v="Ad Bundles"/>
    <n v="0.5"/>
    <n v="2"/>
    <n v="250000"/>
    <n v="252986"/>
    <n v="0"/>
    <n v="250000"/>
    <m/>
    <n v="0"/>
    <e v="#DIV/0!"/>
    <n v="125"/>
    <n v="125"/>
    <n v="0"/>
    <n v="500"/>
    <n v="505.97199999999998"/>
    <n v="5.97199999999998"/>
    <n v="0"/>
    <n v="380.97199999999998"/>
    <n v="0.75295075616832552"/>
  </r>
  <r>
    <s v="Huawei0116_Mate_S_interest_Medyanet_MX"/>
    <n v="2016"/>
    <x v="0"/>
    <s v="Q1"/>
    <d v="2016-01-22T00:00:00"/>
    <d v="2016-01-31T00:00:00"/>
    <n v="0"/>
    <s v="MX"/>
    <x v="23"/>
    <s v="Huawei0116_Mate_S_interest_MX"/>
    <s v="Completed"/>
    <s v="Medyanet"/>
    <s v="RON"/>
    <s v="Xaxis Display Plus"/>
    <s v="cpm"/>
    <s v="Selected Sites"/>
    <s v="Ad Bundles"/>
    <n v="0.1"/>
    <n v="2"/>
    <n v="1250000"/>
    <n v="1259955"/>
    <n v="0"/>
    <n v="1250000"/>
    <m/>
    <n v="0"/>
    <e v="#DIV/0!"/>
    <n v="125"/>
    <n v="125"/>
    <n v="0"/>
    <n v="2500"/>
    <n v="1559"/>
    <n v="-941"/>
    <n v="0"/>
    <n v="1434"/>
    <n v="0.91982039769082746"/>
  </r>
  <r>
    <s v="Huawei0116_Mate_S_interest_Reklamz_MX"/>
    <n v="2016"/>
    <x v="0"/>
    <s v="Q1"/>
    <d v="2016-01-22T00:00:00"/>
    <d v="2016-01-31T00:00:00"/>
    <n v="0"/>
    <s v="MX"/>
    <x v="23"/>
    <s v="Huawei0116_Mate_S_interest_MX"/>
    <s v="Completed"/>
    <s v="Reklamz"/>
    <s v="RON"/>
    <s v="Xaxis Display Plus"/>
    <s v="cpm"/>
    <s v="Selected Sites"/>
    <s v="Ad Bundles"/>
    <n v="0.1"/>
    <n v="2"/>
    <n v="250000"/>
    <n v="60862"/>
    <n v="189138"/>
    <n v="60862"/>
    <m/>
    <n v="0"/>
    <e v="#DIV/0!"/>
    <n v="25"/>
    <n v="6.0862000000000007"/>
    <n v="-18.913799999999998"/>
    <n v="500"/>
    <n v="121.724"/>
    <n v="-378.27600000000001"/>
    <n v="0"/>
    <n v="115.6378"/>
    <n v="0.95"/>
  </r>
  <r>
    <s v="Huawei0116_Mate_S_interest_Sem_MX"/>
    <n v="2016"/>
    <x v="0"/>
    <s v="Q1"/>
    <d v="2016-01-22T00:00:00"/>
    <d v="2016-01-31T00:00:00"/>
    <n v="0"/>
    <s v="MX"/>
    <x v="23"/>
    <s v="Huawei0116_Mate_S_interest_MX"/>
    <s v="Completed"/>
    <s v="Sem Digital"/>
    <s v="RON"/>
    <s v="Xaxis Display Plus"/>
    <s v="cpm"/>
    <s v="Selected Sites"/>
    <s v="Ad Bundles"/>
    <n v="0.2"/>
    <n v="2"/>
    <n v="250000"/>
    <n v="406856"/>
    <n v="0"/>
    <n v="250000"/>
    <m/>
    <n v="0"/>
    <e v="#DIV/0!"/>
    <n v="50"/>
    <n v="50"/>
    <n v="0"/>
    <n v="500"/>
    <n v="813.71199999999999"/>
    <n v="313.71199999999999"/>
    <n v="0"/>
    <n v="763.71199999999999"/>
    <n v="0.93855319818314098"/>
  </r>
  <r>
    <s v="Arzum0116_Face_Cleasing_interest_Clicvol_MEC"/>
    <n v="2016"/>
    <x v="0"/>
    <s v="Q1"/>
    <d v="2016-01-25T00:00:00"/>
    <d v="2016-01-31T00:00:00"/>
    <n v="0"/>
    <s v="MEC"/>
    <x v="24"/>
    <s v="Arzum0116_Face_Cleasing_interest_MEC"/>
    <s v="Completed"/>
    <s v="Clickvol"/>
    <s v="RON"/>
    <s v="Xaxis Display Plus"/>
    <s v="cpm"/>
    <s v="Selected Sites"/>
    <s v="Ad Bundles"/>
    <n v="0.5"/>
    <n v="1.6"/>
    <n v="500000"/>
    <n v="218488"/>
    <n v="281512"/>
    <n v="218488"/>
    <m/>
    <n v="0"/>
    <e v="#DIV/0!"/>
    <n v="250"/>
    <n v="109.244"/>
    <n v="-140.756"/>
    <n v="800"/>
    <n v="349.58080000000007"/>
    <n v="-450.41919999999993"/>
    <n v="0"/>
    <n v="240.33680000000007"/>
    <n v="0.68750000000000011"/>
  </r>
  <r>
    <s v="Arzum0116_Face_Cleasing_interest_Digitalm_MEC"/>
    <n v="2016"/>
    <x v="0"/>
    <s v="Q1"/>
    <d v="2016-01-25T00:00:00"/>
    <d v="2016-01-31T00:00:00"/>
    <n v="0"/>
    <s v="MEC"/>
    <x v="24"/>
    <s v="Arzum0116_Face_Cleasing_interest_MEC"/>
    <s v="Completed"/>
    <s v="Digitalm"/>
    <s v="RON"/>
    <s v="Xaxis Display Plus"/>
    <s v="cpm"/>
    <s v="Selected Sites"/>
    <s v="Ad Bundles"/>
    <n v="0.2"/>
    <n v="1.6"/>
    <n v="1000000"/>
    <n v="1018195"/>
    <n v="0"/>
    <n v="1000000"/>
    <n v="493"/>
    <n v="4.8419016003810664E-4"/>
    <n v="3.3044868154158218"/>
    <n v="200"/>
    <n v="200"/>
    <n v="0"/>
    <n v="1600"/>
    <n v="1629.1120000000001"/>
    <n v="29.11200000000008"/>
    <n v="0"/>
    <n v="1429.1120000000001"/>
    <n v="0.87723373224185941"/>
  </r>
  <r>
    <s v="Arzum0116_Face_Cleasing_interest_Medyanet_MEC"/>
    <n v="2016"/>
    <x v="0"/>
    <s v="Q1"/>
    <d v="2016-01-25T00:00:00"/>
    <d v="2016-01-31T00:00:00"/>
    <n v="0"/>
    <s v="MEC"/>
    <x v="24"/>
    <s v="Arzum0116_Face_Cleasing_interest_MEC"/>
    <s v="Completed"/>
    <s v="Medyanet"/>
    <s v="RON"/>
    <s v="Xaxis Display Plus"/>
    <s v="cpm"/>
    <s v="Selected Sites"/>
    <s v="Ad Bundles"/>
    <n v="0.1"/>
    <n v="1.6"/>
    <n v="500000"/>
    <n v="504977"/>
    <n v="0"/>
    <n v="500000"/>
    <m/>
    <n v="0"/>
    <e v="#DIV/0!"/>
    <n v="50"/>
    <n v="50"/>
    <n v="0"/>
    <n v="800"/>
    <n v="807.96320000000003"/>
    <n v="7.9632000000000289"/>
    <n v="0"/>
    <n v="757.96320000000003"/>
    <n v="0.93811599340167973"/>
  </r>
  <r>
    <s v="Arzum0116_Face_Cleasing_interest_Sem_MEC"/>
    <n v="2016"/>
    <x v="0"/>
    <s v="Q1"/>
    <d v="2016-01-25T00:00:00"/>
    <d v="2016-01-31T00:00:00"/>
    <n v="0"/>
    <s v="MEC"/>
    <x v="24"/>
    <s v="Arzum0116_Face_Cleasing_interest_MEC"/>
    <s v="Completed"/>
    <s v="Sem Digital"/>
    <s v="RON"/>
    <s v="Xaxis Display Plus"/>
    <s v="cpm"/>
    <s v="Selected Sites"/>
    <s v="Ad Bundles"/>
    <n v="0.2"/>
    <n v="1.6"/>
    <n v="250000"/>
    <n v="367387"/>
    <n v="0"/>
    <n v="250000"/>
    <m/>
    <n v="0"/>
    <e v="#DIV/0!"/>
    <n v="50"/>
    <n v="50"/>
    <n v="0"/>
    <n v="400"/>
    <n v="587.81920000000002"/>
    <n v="187.81920000000002"/>
    <n v="0"/>
    <n v="537.81920000000002"/>
    <n v="0.91493983183944994"/>
  </r>
  <r>
    <s v="Arzum0116_Face_Cleasing_Pin_Overlay_Popmarker_MEC"/>
    <n v="2016"/>
    <x v="0"/>
    <s v="Q1"/>
    <d v="2016-01-25T00:00:00"/>
    <d v="2016-01-31T00:00:00"/>
    <n v="0"/>
    <s v="MEC"/>
    <x v="24"/>
    <s v="Arzum0116_Face_Cleasing_Pin_MEC"/>
    <s v="Completed"/>
    <s v="Popmarker"/>
    <s v="RON"/>
    <s v="Xaxis Pin"/>
    <s v="cpm"/>
    <s v="Selected Sites"/>
    <s v="Ad Bundles"/>
    <n v="1"/>
    <n v="3"/>
    <n v="150000"/>
    <n v="150137"/>
    <n v="0"/>
    <n v="150000"/>
    <m/>
    <n v="0"/>
    <e v="#DIV/0!"/>
    <n v="150"/>
    <n v="150"/>
    <n v="0"/>
    <n v="450"/>
    <n v="450"/>
    <n v="0"/>
    <n v="0"/>
    <n v="300"/>
    <n v="0.66666666666666663"/>
  </r>
  <r>
    <s v="Akbank0116_Direk_Kredi_Mobil_Move_MC"/>
    <n v="2016"/>
    <x v="0"/>
    <s v="Q1"/>
    <d v="2016-01-22T00:00:00"/>
    <d v="2016-01-31T00:00:00"/>
    <n v="0"/>
    <s v="MC"/>
    <x v="9"/>
    <s v="Akbank0116_Direk_Kredi_Mobil_MC"/>
    <s v="Completed"/>
    <s v="Move"/>
    <s v="RON"/>
    <s v="Xaxis Mobil"/>
    <s v="cpm"/>
    <s v="Selected Sites"/>
    <s v="Ad Bundles"/>
    <n v="2"/>
    <n v="7.5"/>
    <n v="267000"/>
    <n v="267067"/>
    <n v="0"/>
    <n v="267000"/>
    <n v="1018"/>
    <n v="3.8117775689246519E-3"/>
    <n v="1.9646365422396856"/>
    <n v="534"/>
    <n v="534"/>
    <n v="0"/>
    <n v="2002.5"/>
    <n v="2000"/>
    <n v="-2.5"/>
    <n v="0"/>
    <n v="1466"/>
    <n v="0.73299999999999998"/>
  </r>
  <r>
    <s v="Bimeks0116_Somestr_Interstitial_Acunn_MEC"/>
    <n v="2016"/>
    <x v="0"/>
    <s v="Q1"/>
    <d v="2016-01-22T00:00:00"/>
    <d v="2016-01-28T00:00:00"/>
    <n v="0"/>
    <s v="MEC"/>
    <x v="10"/>
    <s v="Bimeks0116_Somestr_Interstitial_MEC"/>
    <s v="Completed"/>
    <s v="Acunn"/>
    <s v="RON"/>
    <s v="Xaxis Rich Media"/>
    <s v="cpm"/>
    <s v="Interstitial"/>
    <s v="Interstitial"/>
    <n v="1.5"/>
    <n v="4.5"/>
    <n v="600000"/>
    <n v="607533"/>
    <n v="0"/>
    <n v="600000"/>
    <n v="3264"/>
    <n v="5.3725476640775066E-3"/>
    <n v="0.82720588235294112"/>
    <n v="900"/>
    <n v="0"/>
    <n v="-900"/>
    <n v="2700"/>
    <n v="2700"/>
    <n v="0"/>
    <n v="0"/>
    <n v="2700"/>
    <n v="1"/>
  </r>
  <r>
    <s v="Bimeks0116_Somestr_Interstitial_Bond_MEC"/>
    <n v="2016"/>
    <x v="0"/>
    <s v="Q1"/>
    <d v="2016-01-22T00:00:00"/>
    <d v="2016-01-28T00:00:00"/>
    <n v="0"/>
    <s v="MEC"/>
    <x v="10"/>
    <s v="Bimeks0116_Somestr_Interstitial_MEC"/>
    <s v="Completed"/>
    <s v="Bond Digital"/>
    <s v="RON"/>
    <s v="Xaxis Rich Media"/>
    <s v="cpm"/>
    <s v="Interstitial"/>
    <s v="Interstitial"/>
    <n v="2.25"/>
    <n v="4.5"/>
    <n v="500000"/>
    <n v="500037"/>
    <n v="0"/>
    <n v="500000"/>
    <n v="4156"/>
    <n v="8.3113849575131432E-3"/>
    <n v="0.54138594802694895"/>
    <n v="1125"/>
    <n v="1125"/>
    <n v="0"/>
    <n v="2250"/>
    <n v="2250"/>
    <n v="0"/>
    <n v="0"/>
    <n v="1125"/>
    <n v="0.5"/>
  </r>
  <r>
    <s v="Bimeks0116_Somestr_Interstitial_Digitalm_MEC"/>
    <n v="2016"/>
    <x v="0"/>
    <s v="Q1"/>
    <d v="2016-01-22T00:00:00"/>
    <d v="2016-01-28T00:00:00"/>
    <n v="0"/>
    <s v="MEC"/>
    <x v="10"/>
    <s v="Bimeks0116_Somestr_Interstitial_MEC"/>
    <s v="Completed"/>
    <s v="Digitalm"/>
    <s v="RON"/>
    <s v="Xaxis Rich Media"/>
    <s v="cpm"/>
    <s v="Interstitial"/>
    <s v="Interstitial"/>
    <n v="2.5"/>
    <n v="4.5"/>
    <n v="250000"/>
    <n v="250397"/>
    <n v="0"/>
    <n v="250000"/>
    <n v="1824"/>
    <n v="7.2844323214735001E-3"/>
    <n v="0.63048245614035092"/>
    <n v="625"/>
    <n v="625"/>
    <n v="0"/>
    <n v="1125"/>
    <n v="1150"/>
    <n v="25"/>
    <n v="0"/>
    <n v="525"/>
    <n v="0.45652173913043476"/>
  </r>
  <r>
    <s v="Bimeks0116_Somestr_Interstitial_medyanet_MEC"/>
    <n v="2016"/>
    <x v="0"/>
    <s v="Q1"/>
    <d v="2016-01-22T00:00:00"/>
    <d v="2016-01-28T00:00:00"/>
    <n v="0"/>
    <s v="MEC"/>
    <x v="10"/>
    <s v="Bimeks0116_Somestr_Interstitial_MEC"/>
    <s v="Completed"/>
    <s v="Medyanet"/>
    <s v="RON"/>
    <s v="Xaxis Rich Media"/>
    <s v="cpm"/>
    <s v="Interstitial"/>
    <s v="Interstitial"/>
    <n v="0.5"/>
    <n v="4.5"/>
    <n v="200000"/>
    <n v="200469"/>
    <n v="0"/>
    <n v="200000"/>
    <n v="1343"/>
    <n v="6.6992901645640968E-3"/>
    <n v="0.67014147431124349"/>
    <n v="100"/>
    <n v="100"/>
    <n v="0"/>
    <n v="900"/>
    <n v="900"/>
    <n v="0"/>
    <n v="0"/>
    <n v="800"/>
    <n v="0.88888888888888884"/>
  </r>
  <r>
    <s v="Bimeks0116_Apple_Notebook_Interstitial_Acunn_MEC"/>
    <n v="2016"/>
    <x v="0"/>
    <s v="Q1"/>
    <d v="2016-01-23T00:00:00"/>
    <d v="2016-01-24T00:00:00"/>
    <n v="0"/>
    <s v="MEC"/>
    <x v="10"/>
    <s v="Bimeks0116_Apple_Notebook_Interstitial_MEC"/>
    <s v="Completed"/>
    <s v="Acunn"/>
    <s v="RON"/>
    <s v="Xaxis Rich Media"/>
    <s v="cpm"/>
    <s v="Interstitial"/>
    <s v="Interstitial"/>
    <n v="1.5"/>
    <n v="4.5"/>
    <n v="500000"/>
    <n v="503126"/>
    <n v="0"/>
    <n v="500000"/>
    <n v="3282"/>
    <n v="6.5232168482646496E-3"/>
    <n v="0.68555758683729429"/>
    <n v="750"/>
    <n v="0"/>
    <n v="-750"/>
    <n v="2250"/>
    <n v="2250"/>
    <n v="0"/>
    <n v="0"/>
    <n v="2250"/>
    <n v="1"/>
  </r>
  <r>
    <s v="Bimeks0116_Apple_Notebook_Interstitial_DeskFive_MEC"/>
    <n v="2016"/>
    <x v="0"/>
    <s v="Q1"/>
    <d v="2016-01-23T00:00:00"/>
    <d v="2016-01-24T00:00:00"/>
    <n v="0"/>
    <s v="MEC"/>
    <x v="10"/>
    <s v="Bimeks0116_Apple_Notebook_Interstitial_MEC"/>
    <s v="Completed"/>
    <s v="Desk Five"/>
    <s v="RON"/>
    <s v="Xaxis Rich Media"/>
    <s v="cpm"/>
    <s v="Interstitial"/>
    <s v="Interstitial"/>
    <n v="2.5"/>
    <n v="4.5"/>
    <n v="150000"/>
    <n v="218927"/>
    <n v="0"/>
    <n v="150000"/>
    <n v="6799"/>
    <n v="3.105601410515834E-2"/>
    <n v="7.3540226503897632E-2"/>
    <n v="375"/>
    <n v="375"/>
    <n v="0"/>
    <n v="675"/>
    <n v="500"/>
    <n v="-175"/>
    <n v="0"/>
    <n v="125"/>
    <n v="0.25"/>
  </r>
  <r>
    <s v="Bimeks0116_Apple_Notebook_Interstitial_Medyanet_MEC"/>
    <n v="2016"/>
    <x v="0"/>
    <s v="Q1"/>
    <d v="2016-01-23T00:00:00"/>
    <d v="2016-01-24T00:00:00"/>
    <n v="0"/>
    <s v="MEC"/>
    <x v="10"/>
    <s v="Bimeks0116_Apple_Notebook_Interstitial_MEC"/>
    <s v="Completed"/>
    <s v="Medyanet"/>
    <s v="RON"/>
    <s v="Xaxis Rich Media"/>
    <s v="cpm"/>
    <s v="Interstitial"/>
    <s v="Interstitial"/>
    <n v="0.5"/>
    <n v="4.5"/>
    <n v="500000"/>
    <n v="508618"/>
    <n v="0"/>
    <n v="500000"/>
    <n v="4720"/>
    <n v="9.2800490741578156E-3"/>
    <n v="0.47669491525423729"/>
    <n v="250"/>
    <n v="250"/>
    <n v="0"/>
    <n v="2250"/>
    <n v="2250"/>
    <n v="0"/>
    <n v="0"/>
    <n v="2000"/>
    <n v="0.88888888888888884"/>
  </r>
  <r>
    <s v="Bimeks0116_En_Son_Nolur_Faz2_Interstitial_Acunn_MEC"/>
    <n v="2016"/>
    <x v="0"/>
    <s v="Q1"/>
    <d v="2016-01-28T00:00:00"/>
    <d v="2016-01-31T00:00:00"/>
    <n v="0"/>
    <s v="MEC"/>
    <x v="10"/>
    <s v="Bimeks0116_En_Son_Nolur_Faz2_Interstitial_MEC"/>
    <s v="Completed"/>
    <s v="Acunn"/>
    <s v="RON"/>
    <s v="Xaxis Rich Media"/>
    <s v="cpm"/>
    <s v="Interstitial"/>
    <s v="Interstitial"/>
    <n v="1.5"/>
    <n v="4.5"/>
    <n v="500000"/>
    <n v="466261"/>
    <n v="33739"/>
    <n v="466261"/>
    <n v="1016"/>
    <n v="2.1790370629325637E-3"/>
    <n v="2.065132381889764"/>
    <n v="750"/>
    <n v="0"/>
    <n v="-750"/>
    <n v="2250"/>
    <n v="2098.1745000000001"/>
    <n v="-151.82549999999992"/>
    <n v="0"/>
    <n v="2098.1745000000001"/>
    <n v="1"/>
  </r>
  <r>
    <s v="Bimeks0116_En_Son_Nolur_Faz2_Interstitial_Bond_MEC"/>
    <n v="2016"/>
    <x v="0"/>
    <s v="Q1"/>
    <d v="2016-01-28T00:00:00"/>
    <d v="2016-01-31T00:00:00"/>
    <n v="0"/>
    <s v="MEC"/>
    <x v="10"/>
    <s v="Bimeks0116_En_Son_Nolur_Faz2_Interstitial_MEC"/>
    <s v="Completed"/>
    <s v="Bond Digital"/>
    <s v="RON"/>
    <s v="Xaxis Rich Media"/>
    <s v="cpm"/>
    <s v="Interstitial"/>
    <s v="Interstitial"/>
    <n v="2.25"/>
    <n v="4.5"/>
    <n v="250000"/>
    <n v="250037"/>
    <n v="0"/>
    <n v="250000"/>
    <m/>
    <n v="0"/>
    <e v="#DIV/0!"/>
    <n v="562.5"/>
    <n v="562.5"/>
    <n v="0"/>
    <n v="1125"/>
    <n v="1275"/>
    <n v="150"/>
    <n v="0"/>
    <n v="712.5"/>
    <n v="0.55882352941176472"/>
  </r>
  <r>
    <s v="Bimeks0116_En_Son_Nolur_Faz2_Interstitial_Medyanet_MEC"/>
    <n v="2016"/>
    <x v="0"/>
    <s v="Q1"/>
    <d v="2016-01-28T00:00:00"/>
    <d v="2016-01-31T00:00:00"/>
    <n v="0"/>
    <s v="MEC"/>
    <x v="10"/>
    <s v="Bimeks0116_En_Son_Nolur_Faz2_Interstitial_MEC"/>
    <s v="Completed"/>
    <s v="Medyanet"/>
    <s v="RON"/>
    <s v="Xaxis Rich Media"/>
    <s v="cpm"/>
    <s v="Interstitial"/>
    <s v="Interstitial"/>
    <n v="0.5"/>
    <n v="4.5"/>
    <n v="250000"/>
    <n v="250287"/>
    <n v="0"/>
    <n v="250000"/>
    <n v="2834"/>
    <n v="1.1323001194628566E-2"/>
    <n v="0.39742113620324632"/>
    <n v="125"/>
    <n v="125"/>
    <n v="0"/>
    <n v="1125"/>
    <n v="1126.2915"/>
    <n v="1.2915000000000418"/>
    <n v="0"/>
    <n v="1001.2915"/>
    <n v="0.88901629817857986"/>
  </r>
  <r>
    <s v="Teknosa0116_Turuncu_Indırım_Faz5_Interstitial_Acunn_MC"/>
    <n v="2016"/>
    <x v="0"/>
    <s v="Q1"/>
    <d v="2016-01-29T00:00:00"/>
    <d v="2016-01-31T00:00:00"/>
    <n v="0"/>
    <s v="MC"/>
    <x v="6"/>
    <s v="Teknosa0116_Turuncu_Indırım_Faz5_Interstitial_MC"/>
    <s v="Completed"/>
    <s v="Acunn"/>
    <s v="RON"/>
    <s v="Xaxis Rich Media"/>
    <s v="cpm"/>
    <s v="Interstitial"/>
    <s v="Interstitial"/>
    <n v="1.5"/>
    <n v="4.25"/>
    <n v="400000"/>
    <n v="371491"/>
    <n v="28509"/>
    <n v="371491"/>
    <n v="1548"/>
    <n v="4.1669919325098047E-3"/>
    <n v="0.69638242894056845"/>
    <n v="600"/>
    <n v="0"/>
    <n v="-600"/>
    <n v="1700"/>
    <n v="1078"/>
    <n v="-622"/>
    <n v="0"/>
    <n v="1078"/>
    <n v="1"/>
  </r>
  <r>
    <s v="Teknosa0116_Turuncu_Indırım_Faz5_Interstitial_Bond_MC"/>
    <n v="2016"/>
    <x v="0"/>
    <s v="Q1"/>
    <d v="2016-01-29T00:00:00"/>
    <d v="2016-01-31T00:00:00"/>
    <n v="0"/>
    <s v="MC"/>
    <x v="6"/>
    <s v="Teknosa0116_Turuncu_Indırım_Faz5_Interstitial_Bond_MC"/>
    <s v="Completed"/>
    <s v="Bond Digital"/>
    <s v="RON"/>
    <s v="Xaxis Rich Media"/>
    <s v="cpm"/>
    <s v="Interstitial"/>
    <s v="Interstitial"/>
    <n v="2.25"/>
    <n v="4.25"/>
    <n v="300000"/>
    <n v="300887"/>
    <n v="0"/>
    <n v="300000"/>
    <m/>
    <n v="0"/>
    <e v="#DIV/0!"/>
    <n v="675"/>
    <n v="675"/>
    <n v="0"/>
    <n v="1275"/>
    <n v="808.38"/>
    <n v="-466.62"/>
    <n v="0"/>
    <n v="133.38"/>
    <n v="0.16499665998663995"/>
  </r>
  <r>
    <s v="Teknosa0116_Turuncu_Indırım_Faz5_Interstitial_Medyanet_MC"/>
    <n v="2016"/>
    <x v="0"/>
    <s v="Q1"/>
    <d v="2016-01-29T00:00:00"/>
    <d v="2016-01-31T00:00:00"/>
    <n v="0"/>
    <s v="MC"/>
    <x v="6"/>
    <s v="Teknosa0116_Turuncu_Indırım_Faz5_Interstitial_MC"/>
    <s v="Completed"/>
    <s v="Medyanet"/>
    <s v="RON"/>
    <s v="Xaxis Rich Media"/>
    <s v="cpm"/>
    <s v="Interstitial"/>
    <s v="Interstitial"/>
    <n v="0.5"/>
    <n v="4.25"/>
    <n v="800000"/>
    <n v="699715"/>
    <n v="100285"/>
    <n v="699715"/>
    <n v="5254"/>
    <n v="7.5087714283672636E-3"/>
    <n v="0.24267224971450324"/>
    <n v="400"/>
    <n v="349.85750000000002"/>
    <n v="-50.142499999999984"/>
    <n v="3400"/>
    <n v="1275"/>
    <n v="-2125"/>
    <n v="0"/>
    <n v="925.14249999999993"/>
    <n v="0.72560196078431372"/>
  </r>
  <r>
    <s v="Ikea0116_Somestr_Interstitial_Digitalm_MEC"/>
    <n v="2016"/>
    <x v="0"/>
    <s v="Q1"/>
    <d v="2016-01-29T00:00:00"/>
    <d v="2016-01-31T00:00:00"/>
    <n v="0"/>
    <s v="MEC"/>
    <x v="1"/>
    <s v="Ikea0116_Somestr_Interstitial_MEC"/>
    <s v="Completed"/>
    <s v="Digitalm"/>
    <s v="RON"/>
    <s v="Xaxis Rich Media"/>
    <s v="cpm"/>
    <s v="Interstitial"/>
    <s v="Interstitial"/>
    <n v="2.5"/>
    <n v="4.25"/>
    <n v="100000"/>
    <n v="100515"/>
    <n v="0"/>
    <n v="100000"/>
    <n v="913"/>
    <n v="9.08322140973984E-3"/>
    <n v="0.46549835706462211"/>
    <n v="250"/>
    <n v="250"/>
    <n v="0"/>
    <n v="425"/>
    <n v="425"/>
    <n v="0"/>
    <n v="0"/>
    <n v="175"/>
    <n v="0.41176470588235292"/>
  </r>
  <r>
    <s v="Bimeks0116_Binlerce_Urun_Kdv_Interstitial_Acunn_MEC"/>
    <n v="2016"/>
    <x v="0"/>
    <s v="Q1"/>
    <d v="2016-01-29T00:00:00"/>
    <d v="2016-01-31T00:00:00"/>
    <n v="0"/>
    <s v="MEC"/>
    <x v="10"/>
    <s v="Bimeks0116_Binlerce_Urun_Kdv_Interstitial_MEC"/>
    <s v="Completed"/>
    <s v="Acunn"/>
    <s v="RON"/>
    <s v="Xaxis Rich Media"/>
    <s v="cpm"/>
    <s v="Interstitial"/>
    <s v="Interstitial"/>
    <n v="1.5"/>
    <n v="4.5"/>
    <n v="500000"/>
    <n v="504102"/>
    <n v="0"/>
    <n v="500000"/>
    <n v="1836"/>
    <n v="3.6421200471333181E-3"/>
    <n v="1.2254901960784315"/>
    <n v="750"/>
    <n v="0"/>
    <n v="-750"/>
    <n v="2250"/>
    <n v="2250"/>
    <n v="0"/>
    <n v="0"/>
    <n v="2250"/>
    <n v="1"/>
  </r>
  <r>
    <s v="Bimeks0116_Binlerce_Urun_Kdv_Interstitial_Digitalm_MEC"/>
    <n v="2016"/>
    <x v="0"/>
    <s v="Q1"/>
    <d v="2016-01-29T00:00:00"/>
    <d v="2016-01-31T00:00:00"/>
    <n v="0"/>
    <s v="MEC"/>
    <x v="10"/>
    <s v="Bimeks0116_Binlerce_Urun_Kdv_Interstitial_MEC"/>
    <s v="Completed"/>
    <s v="Digitalm"/>
    <s v="RON"/>
    <s v="Xaxis Rich Media"/>
    <s v="cpm"/>
    <s v="Interstitial"/>
    <s v="Interstitial"/>
    <n v="2.5"/>
    <n v="4.5"/>
    <n v="250000"/>
    <n v="250397"/>
    <n v="0"/>
    <n v="250000"/>
    <n v="1824"/>
    <n v="7.2844323214735001E-3"/>
    <n v="0.52083333333333337"/>
    <n v="625"/>
    <n v="625"/>
    <n v="0"/>
    <n v="1125"/>
    <n v="950"/>
    <n v="-175"/>
    <n v="0"/>
    <n v="325"/>
    <n v="0.34210526315789475"/>
  </r>
  <r>
    <s v="Bimeks0116_Binlerce_Urun_Kdv_Interstitial_Medyanet_MEC"/>
    <n v="2016"/>
    <x v="0"/>
    <s v="Q1"/>
    <d v="2016-01-29T00:00:00"/>
    <d v="2016-01-31T00:00:00"/>
    <n v="0"/>
    <s v="MEC"/>
    <x v="10"/>
    <s v="Bimeks0116_Binlerce_Urun_Kdv_Interstitial_MEC"/>
    <s v="Completed"/>
    <s v="Medyanet"/>
    <s v="RON"/>
    <s v="Xaxis Rich Media"/>
    <s v="cpm"/>
    <s v="Interstitial"/>
    <s v="Interstitial"/>
    <n v="0.5"/>
    <n v="4.5"/>
    <n v="250000"/>
    <n v="246236"/>
    <n v="3764"/>
    <n v="246236"/>
    <n v="1968"/>
    <n v="7.9923325590084311E-3"/>
    <n v="0.57164634146341464"/>
    <n v="125"/>
    <n v="123.11799999999999"/>
    <n v="-1.882000000000005"/>
    <n v="1125"/>
    <n v="1125"/>
    <n v="0"/>
    <n v="0"/>
    <n v="1001.8820000000001"/>
    <n v="0.89056177777777779"/>
  </r>
  <r>
    <s v="Bimeks0116_Binlerce_Urun_Kdv_Interstitial_Bond_MEC"/>
    <n v="2016"/>
    <x v="0"/>
    <s v="Q1"/>
    <d v="2016-01-29T00:00:00"/>
    <d v="2016-01-31T00:00:00"/>
    <n v="0"/>
    <s v="MEC"/>
    <x v="10"/>
    <s v="Bimeks0116_Binlerce_Urun_Kdv_Interstitial_MEC"/>
    <s v="Completed"/>
    <s v="Bond Digital"/>
    <s v="RON"/>
    <s v="Xaxis Rich Media"/>
    <s v="cpm"/>
    <s v="Interstitial"/>
    <s v="Interstitial"/>
    <n v="2.25"/>
    <n v="4.5"/>
    <n v="150000"/>
    <n v="150071"/>
    <n v="0"/>
    <n v="150000"/>
    <n v="2134"/>
    <n v="1.421993589700875E-2"/>
    <n v="0.31630740393626994"/>
    <n v="337.5"/>
    <n v="337.5"/>
    <n v="0"/>
    <n v="675"/>
    <n v="675"/>
    <n v="0"/>
    <n v="0"/>
    <n v="337.5"/>
    <n v="0.5"/>
  </r>
  <r>
    <s v="Redbull_yeniyil_ligatus1"/>
    <n v="2016"/>
    <x v="0"/>
    <s v="Q1"/>
    <d v="2016-01-29T00:00:00"/>
    <d v="2016-01-31T00:00:00"/>
    <n v="0"/>
    <s v="MEC"/>
    <x v="11"/>
    <s v="Redbull_yeniyil_ligatus1"/>
    <s v="Completed"/>
    <s v="Ligatus"/>
    <s v="RON"/>
    <s v="Xaxis Display Plus"/>
    <s v="cpc"/>
    <s v="Selected Sites"/>
    <s v="Ad Bundles"/>
    <n v="0.3"/>
    <m/>
    <n v="722"/>
    <n v="722"/>
    <n v="0"/>
    <n v="722"/>
    <n v="722"/>
    <n v="1"/>
    <n v="0"/>
    <n v="0.21659999999999999"/>
    <n v="216"/>
    <n v="215.7834"/>
    <n v="0"/>
    <n v="0"/>
    <n v="0"/>
    <n v="0"/>
    <n v="-216"/>
    <e v="#DIV/0!"/>
  </r>
  <r>
    <s v="ElcaKozmetik_MK_Ligatus2"/>
    <n v="2016"/>
    <x v="0"/>
    <s v="Q1"/>
    <d v="2016-01-29T00:00:00"/>
    <d v="2016-01-31T00:00:00"/>
    <n v="0"/>
    <s v="MS"/>
    <x v="2"/>
    <s v="ElcaKozmetik_MK_Ligatus2"/>
    <s v="Completed"/>
    <s v="Ligatus"/>
    <s v="RON"/>
    <s v="Xaxis Display Plus"/>
    <s v="cpc"/>
    <s v="Selected Sites"/>
    <s v="Ad Bundles"/>
    <n v="0.3"/>
    <m/>
    <n v="3121"/>
    <n v="3121"/>
    <n v="0"/>
    <n v="3121"/>
    <n v="3121"/>
    <n v="1"/>
    <n v="0"/>
    <n v="0.93629999999999991"/>
    <n v="936"/>
    <n v="935.06370000000004"/>
    <n v="0"/>
    <n v="0"/>
    <n v="0"/>
    <n v="0"/>
    <n v="-936"/>
    <e v="#DIV/0!"/>
  </r>
  <r>
    <s v="Vodafone_Corp_Cozumler_LAL_Medyanet_OcakKalan_MS"/>
    <n v="2016"/>
    <x v="1"/>
    <s v="Q1"/>
    <d v="2016-02-01T00:00:00"/>
    <d v="2016-02-01T00:00:00"/>
    <n v="0"/>
    <s v="MS"/>
    <x v="14"/>
    <s v="Vodafone_Corp_Cozumler_LAL_OcakKalan_MS"/>
    <s v="Completed"/>
    <s v="Medyanet"/>
    <s v="RON"/>
    <s v="Xaxis Lookalike"/>
    <s v="cpm"/>
    <s v="Selected Sites"/>
    <s v="Ad Bundles"/>
    <n v="0.1"/>
    <n v="1.3"/>
    <n v="2900000"/>
    <n v="3158447"/>
    <n v="0"/>
    <n v="2900000"/>
    <m/>
    <n v="0"/>
    <e v="#DIV/0!"/>
    <n v="290"/>
    <n v="290"/>
    <n v="0"/>
    <n v="3770"/>
    <n v="0"/>
    <n v="-3770"/>
    <n v="0"/>
    <n v="-290"/>
    <e v="#DIV/0!"/>
  </r>
  <r>
    <s v="Vodafone_Corp_Cozumler_LAL_Adinteraction_OcakKalan_MS"/>
    <n v="2016"/>
    <x v="1"/>
    <s v="Q1"/>
    <d v="2016-02-01T00:00:00"/>
    <d v="2016-02-01T00:00:00"/>
    <n v="0"/>
    <s v="MS"/>
    <x v="14"/>
    <s v="Vodafone_Corp_Cozumler_LAL_OcakKalan_MS"/>
    <s v="Completed"/>
    <s v="Adinteraction"/>
    <s v="RON"/>
    <s v="Xaxis Lookalike"/>
    <s v="cpm"/>
    <s v="Selected Sites"/>
    <s v="Ad Bundles"/>
    <n v="0.15"/>
    <n v="1.3"/>
    <n v="2000000"/>
    <n v="2133781"/>
    <n v="0"/>
    <n v="2000000"/>
    <m/>
    <n v="0"/>
    <e v="#DIV/0!"/>
    <n v="300"/>
    <n v="300"/>
    <n v="0"/>
    <n v="2600"/>
    <n v="0"/>
    <n v="-2600"/>
    <n v="0"/>
    <n v="-300"/>
    <e v="#DIV/0!"/>
  </r>
  <r>
    <s v="Vodafone_Yazar_Kasa_interest_Adinteraction_OcakKalan_MS"/>
    <n v="2016"/>
    <x v="1"/>
    <s v="Q1"/>
    <d v="2016-02-01T00:00:00"/>
    <d v="2016-02-01T00:00:00"/>
    <n v="0"/>
    <s v="MS"/>
    <x v="14"/>
    <s v="Vodafone_Yazar_Kasa_interest_OcakKalan_MS"/>
    <s v="Completed"/>
    <s v="Adinteraction"/>
    <s v="RON"/>
    <s v="Xaxis Display Plus"/>
    <s v="cpm"/>
    <s v="Selected Sites"/>
    <s v="Ad Bundles"/>
    <n v="0.15"/>
    <n v="0.8"/>
    <n v="2000000"/>
    <n v="2228991"/>
    <n v="0"/>
    <n v="2000000"/>
    <m/>
    <n v="0"/>
    <e v="#DIV/0!"/>
    <n v="300"/>
    <n v="300"/>
    <n v="0"/>
    <n v="1600"/>
    <n v="0"/>
    <n v="-1600"/>
    <n v="0"/>
    <n v="-300"/>
    <e v="#DIV/0!"/>
  </r>
  <r>
    <s v="Altinbas0216_Sevgililer_Günü_SemDigital_Preroll_MEC"/>
    <n v="2016"/>
    <x v="1"/>
    <s v="Q1"/>
    <d v="2016-02-09T00:00:00"/>
    <d v="2016-02-14T00:00:00"/>
    <n v="0"/>
    <s v="MEC"/>
    <x v="25"/>
    <s v="Altinbas0216_Sevgililer_Günü_Preroll_MEC"/>
    <s v="Completed"/>
    <s v="Sem Digital"/>
    <s v="RON"/>
    <s v="Xaxis Tv"/>
    <s v="cpv"/>
    <s v="Pre/Mid/Post Rolls RON"/>
    <s v="Online Video"/>
    <n v="0.02"/>
    <n v="3.2500000000000001E-2"/>
    <n v="10000"/>
    <n v="20399"/>
    <n v="0"/>
    <n v="10000"/>
    <n v="149"/>
    <n v="7.3042796215500756E-3"/>
    <n v="4.4494463087248324"/>
    <n v="200"/>
    <n v="200"/>
    <n v="0"/>
    <n v="325"/>
    <n v="662.96749999999997"/>
    <n v="337.96749999999997"/>
    <n v="0"/>
    <n v="462.96749999999997"/>
    <n v="0.69832608687454512"/>
  </r>
  <r>
    <s v="Altinbas0216_Sevgililer_Günü_Clickvol_Preroll_MEC"/>
    <n v="2016"/>
    <x v="1"/>
    <s v="Q1"/>
    <d v="2016-02-09T00:00:00"/>
    <d v="2016-02-14T00:00:00"/>
    <n v="0"/>
    <s v="MEC"/>
    <x v="25"/>
    <s v="Altinbas0216_Sevgililer_Günü_Preroll_MEC"/>
    <s v="Completed"/>
    <s v="Clickvol"/>
    <s v="RON"/>
    <s v="Xaxis Tv"/>
    <s v="cpv"/>
    <s v="Pre/Mid/Post Rolls RON"/>
    <s v="Online Video"/>
    <m/>
    <n v="3.2500000000000001E-2"/>
    <n v="10000"/>
    <n v="305"/>
    <n v="9695"/>
    <n v="305"/>
    <n v="25"/>
    <n v="8.1967213114754092E-2"/>
    <n v="0.39649999999999996"/>
    <n v="0"/>
    <n v="0"/>
    <n v="0"/>
    <n v="325"/>
    <n v="9.9124999999999996"/>
    <n v="-315.08749999999998"/>
    <n v="0"/>
    <n v="9.9124999999999996"/>
    <n v="1"/>
  </r>
  <r>
    <s v="Altinbas0216_Sevgililer_Günü_Acunn_Preroll_MEC"/>
    <n v="2016"/>
    <x v="1"/>
    <s v="Q1"/>
    <d v="2016-02-09T00:00:00"/>
    <d v="2016-02-14T00:00:00"/>
    <n v="0"/>
    <s v="MEC"/>
    <x v="25"/>
    <s v="Altinbas0216_Sevgililer_Günü_Preroll_MEC"/>
    <s v="Completed"/>
    <s v="Acunn"/>
    <s v="RON"/>
    <s v="Xaxis Tv"/>
    <s v="cpv"/>
    <s v="Pre/Mid/Post Rolls RON"/>
    <s v="Online Video"/>
    <n v="0.01"/>
    <n v="3.2500000000000001E-2"/>
    <n v="100000"/>
    <n v="100081"/>
    <n v="0"/>
    <n v="100000"/>
    <n v="5769"/>
    <n v="5.7643308919774983E-2"/>
    <n v="0.33211995146472528"/>
    <n v="1000"/>
    <n v="0"/>
    <n v="-1000"/>
    <n v="3250"/>
    <n v="1916"/>
    <n v="-1334"/>
    <n v="0"/>
    <n v="1916"/>
    <n v="1"/>
  </r>
  <r>
    <s v="Altinbas0216_Sevgililer_Günü_Digitalm_Preroll_MEC"/>
    <n v="2016"/>
    <x v="1"/>
    <s v="Q1"/>
    <d v="2016-02-09T00:00:00"/>
    <d v="2016-02-14T00:00:00"/>
    <n v="0"/>
    <s v="MEC"/>
    <x v="25"/>
    <s v="Altinbas0216_Sevgililer_Günü_Preroll_MEC"/>
    <s v="Completed"/>
    <s v="Digitalm"/>
    <s v="RON"/>
    <s v="Xaxis Tv"/>
    <s v="cpv"/>
    <s v="Pre/Mid/Post Rolls RON"/>
    <s v="Online Video"/>
    <n v="6.0000000000000001E-3"/>
    <n v="3.2500000000000001E-2"/>
    <n v="50000"/>
    <n v="26203"/>
    <n v="23797"/>
    <n v="26203"/>
    <n v="731"/>
    <n v="2.7897568980651072E-2"/>
    <n v="1.1649760601915187"/>
    <n v="300"/>
    <n v="157.21799999999999"/>
    <n v="-142.78200000000001"/>
    <n v="1625"/>
    <n v="851.59750000000008"/>
    <n v="-773.40249999999992"/>
    <n v="0"/>
    <n v="694.37950000000012"/>
    <n v="0.81538461538461549"/>
  </r>
  <r>
    <s v="Altinbas0216_Sevgililer_Günü_Midyo_Preroll_MEC"/>
    <n v="2016"/>
    <x v="1"/>
    <s v="Q1"/>
    <d v="2016-02-09T00:00:00"/>
    <d v="2016-02-14T00:00:00"/>
    <n v="0"/>
    <s v="MEC"/>
    <x v="25"/>
    <s v="Altinbas0216_Sevgililer_Günü_Preroll_MEC"/>
    <s v="Completed"/>
    <s v="Midyo"/>
    <s v="RON"/>
    <s v="Xaxis Tv"/>
    <s v="cpv"/>
    <s v="Pre/Mid/Post Rolls RON"/>
    <s v="Online Video"/>
    <n v="5.0000000000000001E-3"/>
    <n v="3.2500000000000001E-2"/>
    <n v="40000"/>
    <n v="41533"/>
    <n v="0"/>
    <n v="40000"/>
    <n v="2501"/>
    <n v="6.0217176702862786E-2"/>
    <n v="0.53971311475409833"/>
    <n v="200"/>
    <n v="200"/>
    <n v="0"/>
    <n v="1300"/>
    <n v="1349.8225"/>
    <n v="49.822499999999991"/>
    <n v="0"/>
    <n v="1149.8225"/>
    <n v="0.85183237055242444"/>
  </r>
  <r>
    <s v="Altinbas0216_Sevgililer_Günü_Matrouge_Preroll_MEC"/>
    <n v="2016"/>
    <x v="1"/>
    <s v="Q1"/>
    <d v="2016-02-09T00:00:00"/>
    <d v="2016-02-14T00:00:00"/>
    <n v="0"/>
    <s v="MEC"/>
    <x v="25"/>
    <s v="Altinbas0216_Sevgililer_Günü_Preroll_MEC"/>
    <s v="Completed"/>
    <s v="Matrouge"/>
    <s v="RON"/>
    <s v="Xaxis Tv"/>
    <s v="cpv"/>
    <s v="Pre/Mid/Post Rolls RON"/>
    <s v="Online Video"/>
    <n v="0.02"/>
    <n v="3.2500000000000001E-2"/>
    <n v="5000"/>
    <n v="6478"/>
    <n v="0"/>
    <n v="5000"/>
    <n v="73"/>
    <n v="1.1268910157456005E-2"/>
    <n v="2.884041095890411"/>
    <n v="100"/>
    <n v="100"/>
    <n v="0"/>
    <n v="162.5"/>
    <n v="210.535"/>
    <n v="48.034999999999997"/>
    <n v="0"/>
    <n v="110.535"/>
    <n v="0.52501959294179112"/>
  </r>
  <r>
    <s v="Altinbas0216_Sevgililer_Günü_Clickvol_interest_MEC"/>
    <n v="2016"/>
    <x v="1"/>
    <s v="Q1"/>
    <d v="2016-02-09T00:00:00"/>
    <d v="2016-02-14T00:00:00"/>
    <n v="0"/>
    <s v="MEC"/>
    <x v="25"/>
    <s v="Altinbas0216_Sevgililer_Günü_interest_MEC"/>
    <s v="Completed"/>
    <s v="Clickvol"/>
    <s v="RON"/>
    <s v="Xaxis Display Plus"/>
    <s v="cpm"/>
    <s v="Selected Sites"/>
    <s v="Ad Bundles"/>
    <n v="0.5"/>
    <n v="0.8"/>
    <n v="100000"/>
    <n v="0"/>
    <n v="100000"/>
    <n v="0"/>
    <n v="0"/>
    <e v="#DIV/0!"/>
    <e v="#DIV/0!"/>
    <n v="50"/>
    <n v="0"/>
    <n v="-50"/>
    <n v="80"/>
    <n v="0"/>
    <n v="-80"/>
    <n v="0"/>
    <n v="0"/>
    <e v="#DIV/0!"/>
  </r>
  <r>
    <s v="Altinbas0216_Sevgililer_Günü_Popmarker_interest_MEC"/>
    <n v="2016"/>
    <x v="1"/>
    <s v="Q1"/>
    <d v="2016-02-09T00:00:00"/>
    <d v="2016-02-14T00:00:00"/>
    <n v="0"/>
    <s v="MEC"/>
    <x v="25"/>
    <s v="Altinbas0216_Sevgililer_Günü_interest_MEC"/>
    <s v="Completed"/>
    <s v="Popmarker"/>
    <s v="RON"/>
    <s v="Xaxis Display Plus"/>
    <s v="cpm"/>
    <s v="Selected Sites"/>
    <s v="Ad Bundles"/>
    <n v="1"/>
    <n v="0.8"/>
    <n v="1000000"/>
    <n v="279000"/>
    <n v="721000"/>
    <n v="279000"/>
    <m/>
    <n v="0"/>
    <e v="#DIV/0!"/>
    <n v="1000"/>
    <n v="279"/>
    <n v="-721"/>
    <n v="800"/>
    <n v="223.2"/>
    <n v="-576.79999999999995"/>
    <n v="0"/>
    <n v="-55.800000000000011"/>
    <n v="-0.25000000000000006"/>
  </r>
  <r>
    <s v="Altinbas0216_Sevgililer_Günü_Medyanet_interest_MEC"/>
    <n v="2016"/>
    <x v="1"/>
    <s v="Q1"/>
    <d v="2016-02-09T00:00:00"/>
    <d v="2016-02-14T00:00:00"/>
    <n v="0"/>
    <s v="MEC"/>
    <x v="25"/>
    <s v="Altinbas0216_Sevgililer_Günü_interest_MEC"/>
    <s v="Completed"/>
    <s v="Medyanet"/>
    <s v="RON"/>
    <s v="Xaxis Display Plus"/>
    <s v="cpm"/>
    <s v="Selected Sites"/>
    <s v="Ad Bundles"/>
    <n v="0.1"/>
    <n v="0.8"/>
    <n v="2000000"/>
    <n v="2055329"/>
    <n v="0"/>
    <n v="2000000"/>
    <m/>
    <n v="0"/>
    <e v="#DIV/0!"/>
    <n v="200"/>
    <n v="200"/>
    <n v="0"/>
    <n v="1600"/>
    <n v="936"/>
    <n v="-664"/>
    <n v="0"/>
    <n v="736"/>
    <n v="0.78632478632478631"/>
  </r>
  <r>
    <s v="Altinbas0216_Sevgililer_Günü_Digitalm_interest_MEC"/>
    <n v="2016"/>
    <x v="1"/>
    <s v="Q1"/>
    <d v="2016-02-09T00:00:00"/>
    <d v="2016-02-14T00:00:00"/>
    <n v="0"/>
    <s v="MEC"/>
    <x v="25"/>
    <s v="Altinbas0216_Sevgililer_Günü_interest_MEC"/>
    <s v="Completed"/>
    <s v="Digitalm"/>
    <s v="RON"/>
    <s v="Xaxis Display Plus"/>
    <s v="cpm"/>
    <s v="Selected Sites"/>
    <s v="Ad Bundles"/>
    <n v="0.2"/>
    <n v="0.8"/>
    <n v="2500000"/>
    <n v="2506146"/>
    <n v="0"/>
    <n v="2500000"/>
    <n v="1056"/>
    <n v="4.2136411845119956E-4"/>
    <n v="1.8985954545454544"/>
    <n v="500"/>
    <n v="500"/>
    <n v="0"/>
    <n v="2000"/>
    <n v="2004.9168"/>
    <n v="4.9167999999999665"/>
    <n v="0"/>
    <n v="1504.9168"/>
    <n v="0.75061309277272747"/>
  </r>
  <r>
    <s v="Altinbas0216_Sevgililer_Günü_Nokta_interest_MEC"/>
    <n v="2016"/>
    <x v="1"/>
    <s v="Q1"/>
    <d v="2016-02-09T00:00:00"/>
    <d v="2016-02-14T00:00:00"/>
    <n v="0"/>
    <s v="MEC"/>
    <x v="25"/>
    <s v="Altinbas0216_Sevgililer_Günü_interest_MEC"/>
    <s v="Completed"/>
    <s v="Nokta"/>
    <s v="RON"/>
    <s v="Xaxis Display Plus"/>
    <s v="cpm"/>
    <s v="Selected Sites"/>
    <s v="Ad Bundles"/>
    <n v="0.1"/>
    <n v="0.8"/>
    <n v="500000"/>
    <n v="507437"/>
    <n v="0"/>
    <n v="500000"/>
    <m/>
    <n v="0"/>
    <e v="#DIV/0!"/>
    <n v="50"/>
    <n v="50"/>
    <n v="0"/>
    <n v="400"/>
    <n v="405.94960000000003"/>
    <n v="5.9496000000000322"/>
    <n v="0"/>
    <n v="355.94960000000003"/>
    <n v="0.87683200081980617"/>
  </r>
  <r>
    <s v="Altinbas0216_Sevgililer_Günü_Commedya_interest_MEC"/>
    <n v="2016"/>
    <x v="1"/>
    <s v="Q1"/>
    <d v="2016-02-09T00:00:00"/>
    <d v="2016-02-14T00:00:00"/>
    <n v="0"/>
    <s v="MEC"/>
    <x v="25"/>
    <s v="Altinbas0216_Sevgililer_Günü_interest_MEC"/>
    <s v="Completed"/>
    <s v="Commedya"/>
    <s v="RON"/>
    <s v="Xaxis Display Plus"/>
    <s v="cpm"/>
    <s v="Selected Sites"/>
    <s v="Ad Bundles"/>
    <n v="0.1"/>
    <n v="0.8"/>
    <n v="500000"/>
    <n v="538291"/>
    <n v="0"/>
    <n v="500000"/>
    <m/>
    <n v="0"/>
    <e v="#DIV/0!"/>
    <n v="50"/>
    <n v="50"/>
    <n v="0"/>
    <n v="400"/>
    <n v="430.63280000000003"/>
    <n v="30.632800000000032"/>
    <n v="0"/>
    <n v="380.63280000000003"/>
    <n v="0.88389179830240516"/>
  </r>
  <r>
    <s v="Altinbas0216_Sevgililer_Günü_Clickvol_interstitial_MEC"/>
    <n v="2016"/>
    <x v="1"/>
    <s v="Q1"/>
    <d v="2016-02-09T00:00:00"/>
    <d v="2016-02-14T00:00:00"/>
    <n v="0"/>
    <s v="MEC"/>
    <x v="25"/>
    <s v="Altinbas0216_Sevgililer_Günü_interstitial_MEC"/>
    <s v="Completed"/>
    <s v="Clickvol"/>
    <s v="RON"/>
    <s v="Xaxis Rich Media"/>
    <s v="cpm"/>
    <s v="Interstitial"/>
    <s v="Interstitial"/>
    <n v="2.5"/>
    <n v="4"/>
    <n v="100000"/>
    <n v="44102"/>
    <n v="55898"/>
    <n v="44102"/>
    <n v="4086"/>
    <n v="9.2648859462155911E-2"/>
    <n v="4.3173764072442486E-2"/>
    <n v="250"/>
    <n v="110.255"/>
    <n v="-139.745"/>
    <n v="400"/>
    <n v="176.40799999999999"/>
    <n v="-223.59200000000001"/>
    <n v="0"/>
    <n v="66.152999999999992"/>
    <n v="0.375"/>
  </r>
  <r>
    <s v="Altinbas0216_Sevgililer_Günü_SemDigital_interstitial_MEC"/>
    <n v="2016"/>
    <x v="1"/>
    <s v="Q1"/>
    <d v="2016-02-09T00:00:00"/>
    <d v="2016-02-14T00:00:00"/>
    <n v="0"/>
    <s v="MEC"/>
    <x v="25"/>
    <s v="Altinbas0216_Sevgililer_Günü_interstitial_MEC"/>
    <s v="Completed"/>
    <s v="Sem Digital"/>
    <s v="RON"/>
    <s v="Xaxis Rich Media"/>
    <s v="cpm"/>
    <s v="Interstitial"/>
    <s v="Interstitial"/>
    <n v="1.5"/>
    <n v="4"/>
    <n v="50000"/>
    <n v="52856"/>
    <n v="0"/>
    <n v="50000"/>
    <n v="186"/>
    <n v="3.5189950052974118E-3"/>
    <n v="1.1366881720430109"/>
    <n v="75"/>
    <n v="75"/>
    <n v="0"/>
    <n v="200"/>
    <n v="211.42400000000001"/>
    <n v="11.424000000000007"/>
    <n v="0"/>
    <n v="136.42400000000001"/>
    <n v="0.64526260027243831"/>
  </r>
  <r>
    <s v="Altinbas0216_Sevgililer_Günü_Acunn_interstitial_MEC"/>
    <n v="2016"/>
    <x v="1"/>
    <s v="Q1"/>
    <d v="2016-02-09T00:00:00"/>
    <d v="2016-02-14T00:00:00"/>
    <n v="0"/>
    <s v="MEC"/>
    <x v="25"/>
    <s v="Altinbas0216_Sevgililer_Günü_interstitial_MEC"/>
    <s v="Completed"/>
    <s v="Acunn"/>
    <s v="RON"/>
    <s v="Xaxis Rich Media"/>
    <s v="cpm"/>
    <s v="Interstitial"/>
    <s v="Interstitial"/>
    <n v="1.5"/>
    <n v="4"/>
    <n v="550000"/>
    <n v="556125"/>
    <n v="0"/>
    <n v="550000"/>
    <n v="3922"/>
    <n v="7.0523713193976177E-3"/>
    <n v="0.51121876593574711"/>
    <n v="825"/>
    <n v="0"/>
    <n v="-825"/>
    <n v="2200"/>
    <n v="2005"/>
    <n v="-195"/>
    <n v="0"/>
    <n v="2005"/>
    <n v="1"/>
  </r>
  <r>
    <s v="Altinbas0216_Sevgililer_Günü_Medyanet_interstitial_MEC"/>
    <n v="2016"/>
    <x v="1"/>
    <s v="Q1"/>
    <d v="2016-02-09T00:00:00"/>
    <d v="2016-02-14T00:00:00"/>
    <n v="0"/>
    <s v="MEC"/>
    <x v="25"/>
    <s v="Altinbas0216_Sevgililer_Günü_interstitial_MEC"/>
    <s v="Completed"/>
    <s v="Medyanet"/>
    <s v="RON"/>
    <s v="Xaxis Rich Media"/>
    <s v="cpm"/>
    <s v="Interstitial"/>
    <s v="Interstitial"/>
    <n v="0.5"/>
    <n v="4"/>
    <n v="500000"/>
    <n v="501326"/>
    <n v="0"/>
    <n v="500000"/>
    <n v="3921"/>
    <n v="7.8212580237210921E-3"/>
    <n v="0.51142667686814591"/>
    <n v="250"/>
    <n v="250"/>
    <n v="0"/>
    <n v="2000"/>
    <n v="2005.3040000000001"/>
    <n v="5.3040000000000873"/>
    <n v="0"/>
    <n v="1755.3040000000001"/>
    <n v="0.87533062318730726"/>
  </r>
  <r>
    <s v="Altinbas0216_Sevgililer_Günü_Digitalm_interstitial_MEC"/>
    <n v="2016"/>
    <x v="1"/>
    <s v="Q1"/>
    <d v="2016-02-09T00:00:00"/>
    <d v="2016-02-14T00:00:00"/>
    <n v="0"/>
    <s v="MEC"/>
    <x v="25"/>
    <s v="Altinbas0216_Sevgililer_Günü_interstitial_MEC"/>
    <s v="Completed"/>
    <s v="Digitalm"/>
    <s v="RON"/>
    <s v="Xaxis Rich Media"/>
    <s v="cpm"/>
    <s v="Interstitial"/>
    <s v="Interstitial"/>
    <n v="2.5"/>
    <n v="4"/>
    <n v="150000"/>
    <n v="150643"/>
    <n v="0"/>
    <n v="150000"/>
    <n v="1055"/>
    <n v="7.0033124672238337E-3"/>
    <n v="0.57115829383886252"/>
    <n v="375"/>
    <n v="375"/>
    <n v="0"/>
    <n v="600"/>
    <n v="602.572"/>
    <n v="2.5720000000000027"/>
    <n v="0"/>
    <n v="227.572"/>
    <n v="0.37766773099314271"/>
  </r>
  <r>
    <s v="Arzum0216_Face_Cleasing_Pro_Clickvol_interest_MEC"/>
    <n v="2016"/>
    <x v="1"/>
    <s v="Q1"/>
    <d v="2016-02-01T00:00:00"/>
    <d v="2016-02-29T00:00:00"/>
    <n v="0"/>
    <s v="MEC"/>
    <x v="24"/>
    <s v="Arzum0216_Face_Cleasing_Pro_interest_MEC"/>
    <s v="Completed"/>
    <s v="Clickvol"/>
    <s v="RON"/>
    <s v="Xaxis Display Plus"/>
    <s v="cpm"/>
    <s v="Selected Sites"/>
    <s v="Ad Bundles"/>
    <n v="0.5"/>
    <n v="1.6"/>
    <n v="750000"/>
    <n v="16804"/>
    <n v="733196"/>
    <n v="16804"/>
    <n v="719"/>
    <n v="4.2787431563913354E-2"/>
    <n v="3.7394158553546594E-2"/>
    <n v="375"/>
    <n v="8.4019999999999992"/>
    <n v="-366.59800000000001"/>
    <n v="1200"/>
    <n v="26.886400000000002"/>
    <n v="-1173.1135999999999"/>
    <n v="0"/>
    <n v="18.484400000000001"/>
    <n v="0.6875"/>
  </r>
  <r>
    <s v="Arzum0216_Face_Cleasing_Pro_Clickvol_interest_MEC"/>
    <n v="2016"/>
    <x v="1"/>
    <s v="Q1"/>
    <d v="2016-02-01T00:00:00"/>
    <d v="2016-02-29T00:00:00"/>
    <n v="0"/>
    <s v="MEC"/>
    <x v="24"/>
    <s v="Arzum0216_Face_Cleasing_Pro_interest_MEC"/>
    <s v="Completed"/>
    <s v="Clickvol"/>
    <s v="RON"/>
    <s v="Xaxis Display Plus"/>
    <s v="cpc"/>
    <s v="Selected Sites"/>
    <s v="Ad Bundles"/>
    <n v="0.5"/>
    <n v="1.6"/>
    <n v="5000"/>
    <n v="757"/>
    <n v="4243"/>
    <n v="757"/>
    <m/>
    <n v="0"/>
    <e v="#DIV/0!"/>
    <n v="2.5"/>
    <n v="151"/>
    <n v="148.5"/>
    <n v="8"/>
    <n v="1.2112000000000001"/>
    <n v="-6.7888000000000002"/>
    <n v="0"/>
    <n v="-149.78880000000001"/>
    <n v="-123.66974900924703"/>
  </r>
  <r>
    <s v="Arzum0216_Face_Cleasing_Pro_Digitalm_interest_MEC"/>
    <n v="2016"/>
    <x v="1"/>
    <s v="Q1"/>
    <d v="2016-02-01T00:00:00"/>
    <d v="2016-02-29T00:00:00"/>
    <n v="0"/>
    <s v="MEC"/>
    <x v="24"/>
    <s v="Arzum0216_Face_Cleasing_Pro_interest_MEC"/>
    <s v="Completed"/>
    <s v="Digitalm"/>
    <s v="RON"/>
    <s v="Xaxis Display Plus"/>
    <s v="cpm"/>
    <s v="Selected Sites"/>
    <s v="Ad Bundles"/>
    <n v="0.2"/>
    <n v="1.6"/>
    <n v="400000"/>
    <n v="363457"/>
    <n v="36543"/>
    <n v="363457"/>
    <n v="135"/>
    <n v="3.7143320943055163E-4"/>
    <n v="4.3076385185185195"/>
    <n v="80"/>
    <n v="72.691400000000002"/>
    <n v="-7.3085999999999984"/>
    <n v="640"/>
    <n v="581.53120000000013"/>
    <n v="-58.468799999999874"/>
    <n v="0"/>
    <n v="508.83980000000014"/>
    <n v="0.875"/>
  </r>
  <r>
    <s v="Arzum0216_Face_Cleasing_Pro_Medyanet_interest_MEC"/>
    <n v="2016"/>
    <x v="1"/>
    <s v="Q1"/>
    <d v="2016-02-01T00:00:00"/>
    <d v="2016-02-29T00:00:00"/>
    <n v="0"/>
    <s v="MEC"/>
    <x v="24"/>
    <s v="Arzum0216_Face_Cleasing_Pro_interest_MEC"/>
    <s v="Completed"/>
    <s v="Medyanet"/>
    <s v="RON"/>
    <s v="Xaxis Display Plus"/>
    <s v="cpm"/>
    <s v="Selected Sites"/>
    <s v="Ad Bundles"/>
    <n v="0.1"/>
    <n v="1.6"/>
    <n v="1500000"/>
    <n v="1645208"/>
    <n v="0"/>
    <n v="1500000"/>
    <m/>
    <n v="0"/>
    <e v="#DIV/0!"/>
    <n v="150"/>
    <n v="150"/>
    <n v="0"/>
    <n v="2400"/>
    <n v="1615"/>
    <n v="-785"/>
    <n v="0"/>
    <n v="1465"/>
    <n v="0.90712074303405577"/>
  </r>
  <r>
    <s v="Arzum0216_Face_Cleasing_Pro_Bond_interest_MEC"/>
    <n v="2016"/>
    <x v="1"/>
    <s v="Q1"/>
    <d v="2016-02-01T00:00:00"/>
    <d v="2016-02-29T00:00:00"/>
    <n v="0"/>
    <s v="MEC"/>
    <x v="24"/>
    <s v="Arzum0216_Face_Cleasing_Pro_interest_MEC"/>
    <s v="Completed"/>
    <s v="Bond Digital"/>
    <s v="RON"/>
    <s v="Xaxis Display Plus"/>
    <s v="cpm"/>
    <s v="Selected Sites"/>
    <s v="Ad Bundles"/>
    <n v="0.5"/>
    <n v="1.6"/>
    <n v="250000"/>
    <n v="250446"/>
    <n v="0"/>
    <n v="250000"/>
    <m/>
    <n v="0"/>
    <e v="#DIV/0!"/>
    <n v="125"/>
    <n v="125"/>
    <n v="0"/>
    <n v="400"/>
    <n v="400.71360000000004"/>
    <n v="0.7136000000000422"/>
    <n v="0"/>
    <n v="275.71360000000004"/>
    <n v="0.68805650719117095"/>
  </r>
  <r>
    <s v="Arzum0216_Face_Cleasing_Pro_Popmarker_Pin_MEC"/>
    <n v="2016"/>
    <x v="1"/>
    <s v="Q1"/>
    <d v="2016-02-01T00:00:00"/>
    <d v="2016-02-29T00:00:00"/>
    <n v="0"/>
    <s v="MEC"/>
    <x v="24"/>
    <s v="Arzum0216_Face_Cleasing_Pro_Pin_MEC"/>
    <s v="Completed"/>
    <s v="Popmarker"/>
    <s v="RON"/>
    <s v="Xaxis Pin"/>
    <s v="cpm"/>
    <s v="Selected Sites"/>
    <s v="Ad Bundles"/>
    <n v="1"/>
    <n v="3"/>
    <n v="190000"/>
    <n v="190947"/>
    <n v="0"/>
    <n v="190000"/>
    <m/>
    <n v="0"/>
    <e v="#DIV/0!"/>
    <n v="190"/>
    <n v="190"/>
    <n v="0"/>
    <n v="570"/>
    <n v="570"/>
    <n v="0"/>
    <n v="0"/>
    <n v="380"/>
    <n v="0.66666666666666663"/>
  </r>
  <r>
    <s v="Bimeks0216_Binlerce_Urun_%5_Bipara_Medyanet_İnterstitial_MEC"/>
    <n v="2016"/>
    <x v="1"/>
    <s v="Q1"/>
    <d v="2016-02-03T00:00:00"/>
    <d v="2016-02-04T00:00:00"/>
    <n v="0"/>
    <s v="MEC"/>
    <x v="10"/>
    <s v="Bimeks0216_Binlerce_Urun_%5_Bipara_İnterstitial_MEC"/>
    <s v="Completed"/>
    <s v="Medyanet"/>
    <s v="RON"/>
    <s v="Xaxis Rich Media"/>
    <s v="cpm"/>
    <s v="Interstitial"/>
    <s v="Interstitial"/>
    <n v="0.5"/>
    <n v="4.5"/>
    <n v="250000"/>
    <n v="260895"/>
    <n v="0"/>
    <n v="250000"/>
    <n v="1677"/>
    <n v="6.4278732823549707E-3"/>
    <n v="0.67084078711985684"/>
    <n v="125"/>
    <n v="125"/>
    <n v="0"/>
    <n v="1125"/>
    <n v="1125"/>
    <n v="0"/>
    <n v="0"/>
    <n v="1000"/>
    <n v="0.88888888888888884"/>
  </r>
  <r>
    <s v="Bimeks0216_Binlerce_Urun_%5_Bipara_Bond_İnterstitial_MEC"/>
    <n v="2016"/>
    <x v="1"/>
    <s v="Q1"/>
    <d v="2016-02-03T00:00:00"/>
    <d v="2016-02-04T00:00:00"/>
    <n v="0"/>
    <s v="MEC"/>
    <x v="10"/>
    <s v="Bimeks0216_Binlerce_Urun_%5_Bipara_İnterstitial_MEC"/>
    <s v="Completed"/>
    <s v="Bond Digital"/>
    <s v="RON"/>
    <s v="Xaxis Rich Media"/>
    <s v="cpm"/>
    <s v="Interstitial"/>
    <s v="Interstitial"/>
    <n v="2.25"/>
    <n v="4.5"/>
    <n v="150000"/>
    <n v="151148"/>
    <n v="0"/>
    <n v="150000"/>
    <n v="1013"/>
    <n v="6.7020403842591369E-3"/>
    <n v="0.49358341559723595"/>
    <n v="337.5"/>
    <n v="337.5"/>
    <n v="0"/>
    <n v="675"/>
    <n v="500"/>
    <n v="-175"/>
    <n v="0"/>
    <n v="162.5"/>
    <n v="0.32500000000000001"/>
  </r>
  <r>
    <s v="Bimeks0216_Binlerce_Urun_%5_Bipara_Digitalm_İnterstitial_MEC"/>
    <n v="2016"/>
    <x v="1"/>
    <s v="Q1"/>
    <d v="2016-02-03T00:00:00"/>
    <d v="2016-02-04T00:00:00"/>
    <n v="0"/>
    <s v="MEC"/>
    <x v="10"/>
    <s v="Bimeks0216_Binlerce_Urun_%5_Bipara_İnterstitial_MEC"/>
    <s v="Completed"/>
    <s v="Digitalm"/>
    <s v="RON"/>
    <s v="Xaxis Rich Media"/>
    <s v="cpm"/>
    <s v="Interstitial"/>
    <s v="Interstitial"/>
    <n v="2.5"/>
    <n v="4.5"/>
    <n v="250000"/>
    <n v="252157"/>
    <n v="0"/>
    <n v="250000"/>
    <n v="1696"/>
    <n v="6.725968345118319E-3"/>
    <n v="0.66332547169811318"/>
    <n v="625"/>
    <n v="625"/>
    <n v="0"/>
    <n v="1125"/>
    <n v="1125"/>
    <n v="0"/>
    <n v="0"/>
    <n v="500"/>
    <n v="0.44444444444444442"/>
  </r>
  <r>
    <s v="Bimeks0216_Binlerce_Urun_%5_Bipara_Acunn_İnterstitial_MEC"/>
    <n v="2016"/>
    <x v="1"/>
    <s v="Q1"/>
    <d v="2016-02-03T00:00:00"/>
    <d v="2016-02-04T00:00:00"/>
    <n v="0"/>
    <s v="MEC"/>
    <x v="10"/>
    <s v="Bimeks0216_Binlerce_Urun_%5_Bipara_İnterstitial_MEC"/>
    <s v="Completed"/>
    <s v="Acunn"/>
    <s v="RON"/>
    <s v="Xaxis Rich Media"/>
    <s v="cpm"/>
    <s v="Interstitial"/>
    <s v="Interstitial"/>
    <n v="1.5"/>
    <n v="4.5"/>
    <n v="500000"/>
    <n v="501944"/>
    <n v="0"/>
    <n v="500000"/>
    <n v="1375"/>
    <n v="2.7393494094958802E-3"/>
    <n v="1.6363636363636365"/>
    <n v="750"/>
    <n v="0"/>
    <n v="-750"/>
    <n v="2250"/>
    <n v="2250"/>
    <n v="0"/>
    <n v="0"/>
    <n v="2250"/>
    <n v="1"/>
  </r>
  <r>
    <s v="Bimeks0216_Binlerce_Urun_Kdv_Kadar_Bipara_Medyanet_interstitial_MEC"/>
    <n v="2016"/>
    <x v="1"/>
    <s v="Q1"/>
    <d v="2016-02-04T00:00:00"/>
    <d v="2016-02-07T00:00:00"/>
    <n v="0"/>
    <s v="MEC"/>
    <x v="10"/>
    <s v="Bimeks0216_Binlerce_Urun_Kdv_Kadar_Bipara_interstitial_MEC"/>
    <s v="Completed"/>
    <s v="Medyanet"/>
    <s v="RON"/>
    <s v="Xaxis Rich Media"/>
    <s v="cpm"/>
    <s v="Interstitial"/>
    <s v="Interstitial"/>
    <n v="0.5"/>
    <n v="4.5"/>
    <n v="250000"/>
    <n v="258779"/>
    <n v="0"/>
    <n v="250000"/>
    <n v="2932"/>
    <n v="1.1330131115739685E-2"/>
    <n v="0.38369713506139153"/>
    <n v="125"/>
    <n v="125"/>
    <n v="0"/>
    <n v="1125"/>
    <n v="1125"/>
    <n v="0"/>
    <n v="0"/>
    <n v="1000"/>
    <n v="0.88888888888888884"/>
  </r>
  <r>
    <s v="Bimeks0216_Binlerce_Urun_Kdv_Kadar_Bipara_Acunn_interstitial_MEC"/>
    <n v="2016"/>
    <x v="1"/>
    <s v="Q1"/>
    <d v="2016-02-04T00:00:00"/>
    <d v="2016-02-07T00:00:00"/>
    <n v="0"/>
    <s v="MEC"/>
    <x v="10"/>
    <s v="Bimeks0216_Binlerce_Urun_Kdv_Kadar_Bipara_interstitial_MEC"/>
    <s v="Completed"/>
    <s v="Acunn"/>
    <s v="RON"/>
    <s v="Xaxis Rich Media"/>
    <s v="cpm"/>
    <s v="Interstitial"/>
    <s v="Interstitial"/>
    <n v="1.5"/>
    <n v="4.5"/>
    <n v="500000"/>
    <n v="505928"/>
    <n v="0"/>
    <n v="500000"/>
    <n v="4646"/>
    <n v="9.1831248715232208E-3"/>
    <n v="0.48428755919070166"/>
    <n v="750"/>
    <n v="0"/>
    <n v="-750"/>
    <n v="2250"/>
    <n v="2250"/>
    <n v="0"/>
    <n v="0"/>
    <n v="2250"/>
    <n v="1"/>
  </r>
  <r>
    <s v="Bimeks0216_Binlerce_Urun_Kdv_Kadar_Bipara_Digitalm_interstitial_MEC"/>
    <n v="2016"/>
    <x v="1"/>
    <s v="Q1"/>
    <d v="2016-02-04T00:00:00"/>
    <d v="2016-02-07T00:00:00"/>
    <n v="0"/>
    <s v="MEC"/>
    <x v="10"/>
    <s v="Bimeks0216_Binlerce_Urun_Kdv_Kadar_Bipara_interstitial_MEC"/>
    <s v="Completed"/>
    <s v="Digitalm"/>
    <s v="RON"/>
    <s v="Xaxis Rich Media"/>
    <s v="cpm"/>
    <s v="Interstitial"/>
    <s v="Interstitial"/>
    <n v="2.5"/>
    <n v="4.5"/>
    <n v="250000"/>
    <n v="250943"/>
    <n v="0"/>
    <n v="250000"/>
    <n v="1941"/>
    <n v="7.7348242429555718E-3"/>
    <n v="0.57959814528593512"/>
    <n v="625"/>
    <n v="625"/>
    <n v="0"/>
    <n v="1125"/>
    <n v="1125"/>
    <n v="0"/>
    <n v="0"/>
    <n v="500"/>
    <n v="0.44444444444444442"/>
  </r>
  <r>
    <s v="Danon0216_Bebelac_Gold_Sem_Preroll_MEC"/>
    <n v="2016"/>
    <x v="1"/>
    <s v="Q1"/>
    <d v="2016-02-03T00:00:00"/>
    <d v="2016-02-29T00:00:00"/>
    <n v="0"/>
    <s v="MEC"/>
    <x v="17"/>
    <s v="Danon0216_Bebelac_Gold_Preroll_MEC"/>
    <s v="Completed"/>
    <s v="Sem Digital"/>
    <s v="RON"/>
    <s v="Xaxis Tv"/>
    <s v="cpv"/>
    <s v="Pre/Mid/Post Rolls RON"/>
    <s v="Online Video"/>
    <n v="0.02"/>
    <n v="0.03"/>
    <n v="5000"/>
    <n v="0"/>
    <n v="5000"/>
    <n v="0"/>
    <n v="0"/>
    <e v="#DIV/0!"/>
    <e v="#DIV/0!"/>
    <n v="100"/>
    <n v="0"/>
    <n v="-100"/>
    <n v="150"/>
    <n v="0"/>
    <n v="-150"/>
    <n v="0"/>
    <n v="0"/>
    <e v="#DIV/0!"/>
  </r>
  <r>
    <s v="Danon0216_Bebelac_Gold_Matrouge_Preroll_MEC"/>
    <n v="2016"/>
    <x v="1"/>
    <s v="Q1"/>
    <d v="2016-02-03T00:00:00"/>
    <d v="2016-02-29T00:00:00"/>
    <n v="0"/>
    <s v="MEC"/>
    <x v="17"/>
    <s v="Danon0216_Bebelac_Gold_Preroll_MEC"/>
    <s v="Completed"/>
    <s v="Matrouge"/>
    <s v="RON"/>
    <s v="Xaxis Tv"/>
    <s v="cpv"/>
    <s v="Pre/Mid/Post Rolls RON"/>
    <s v="Online Video"/>
    <n v="0.02"/>
    <n v="0.03"/>
    <n v="5000"/>
    <n v="0"/>
    <n v="5000"/>
    <n v="0"/>
    <n v="0"/>
    <e v="#DIV/0!"/>
    <e v="#DIV/0!"/>
    <n v="100"/>
    <n v="0"/>
    <n v="-100"/>
    <n v="150"/>
    <n v="0"/>
    <n v="-150"/>
    <n v="0"/>
    <n v="0"/>
    <e v="#DIV/0!"/>
  </r>
  <r>
    <s v="Danon0216_Bebelac_Gold_digitalm_Preroll_MEC"/>
    <n v="2016"/>
    <x v="1"/>
    <s v="Q1"/>
    <d v="2016-02-03T00:00:00"/>
    <d v="2016-02-29T00:00:00"/>
    <n v="0"/>
    <s v="MEC"/>
    <x v="17"/>
    <s v="Danon0216_Bebelac_Gold_Preroll_MEC"/>
    <s v="Completed"/>
    <s v="Digitalm"/>
    <s v="RON"/>
    <s v="Xaxis Tv"/>
    <s v="cpv"/>
    <s v="Pre/Mid/Post Rolls RON"/>
    <s v="Online Video"/>
    <n v="6.0000000000000001E-3"/>
    <n v="0.03"/>
    <n v="15000"/>
    <n v="0"/>
    <n v="15000"/>
    <n v="0"/>
    <n v="0"/>
    <e v="#DIV/0!"/>
    <e v="#DIV/0!"/>
    <n v="90"/>
    <n v="0"/>
    <n v="-90"/>
    <n v="450"/>
    <n v="0"/>
    <n v="-450"/>
    <n v="0"/>
    <n v="0"/>
    <e v="#DIV/0!"/>
  </r>
  <r>
    <s v="Danon0216_Bebelac_Gold_Clickvol_Preroll_MEC"/>
    <n v="2016"/>
    <x v="1"/>
    <s v="Q1"/>
    <d v="2016-02-03T00:00:00"/>
    <d v="2016-02-29T00:00:00"/>
    <n v="0"/>
    <s v="MEC"/>
    <x v="17"/>
    <s v="Danon0216_Bebelac_Gold_Preroll_MEC"/>
    <s v="Completed"/>
    <s v="Clickvol"/>
    <s v="RON"/>
    <s v="Xaxis Tv"/>
    <s v="cpv"/>
    <s v="Pre/Mid/Post Rolls RON"/>
    <s v="Online Video"/>
    <m/>
    <n v="0.03"/>
    <n v="15000"/>
    <n v="278"/>
    <n v="14722"/>
    <n v="278"/>
    <m/>
    <n v="0"/>
    <e v="#DIV/0!"/>
    <n v="0"/>
    <n v="0"/>
    <n v="0"/>
    <n v="450"/>
    <n v="8.34"/>
    <n v="-441.66"/>
    <n v="0"/>
    <n v="8.34"/>
    <n v="1"/>
  </r>
  <r>
    <s v="Danon0216_Bebelac_Gold_Acunn_Preroll_MEC"/>
    <n v="2016"/>
    <x v="1"/>
    <s v="Q1"/>
    <d v="2016-02-03T00:00:00"/>
    <d v="2016-02-29T00:00:00"/>
    <n v="0"/>
    <s v="MEC"/>
    <x v="17"/>
    <s v="Danon0216_Bebelac_Gold_Preroll_MEC"/>
    <s v="Completed"/>
    <s v="Acunn"/>
    <s v="RON"/>
    <s v="Xaxis Tv"/>
    <s v="cpv"/>
    <s v="Pre/Mid/Post Rolls RON"/>
    <s v="Online Video"/>
    <n v="0.01"/>
    <n v="0.03"/>
    <n v="25000"/>
    <n v="35329"/>
    <n v="0"/>
    <n v="25000"/>
    <n v="8400"/>
    <n v="0.23776500891618785"/>
    <n v="0.10714285714285714"/>
    <n v="250"/>
    <n v="0"/>
    <n v="-250"/>
    <n v="750"/>
    <n v="900"/>
    <n v="150"/>
    <n v="0"/>
    <n v="900"/>
    <n v="1"/>
  </r>
  <r>
    <s v="Danon0216_Bebelac_Gold_Nokta_Preroll_MEC"/>
    <n v="2016"/>
    <x v="1"/>
    <s v="Q1"/>
    <d v="2016-02-03T00:00:00"/>
    <d v="2016-02-29T00:00:00"/>
    <n v="0"/>
    <s v="MEC"/>
    <x v="17"/>
    <s v="Danon0216_Bebelac_Gold_Preroll_MEC"/>
    <s v="Completed"/>
    <s v="Nokta"/>
    <s v="RON"/>
    <s v="Xaxis Tv"/>
    <s v="cpv"/>
    <s v="Pre/Mid/Post Rolls RON"/>
    <s v="Online Video"/>
    <n v="1.2E-2"/>
    <n v="0.03"/>
    <n v="50000"/>
    <n v="6076"/>
    <n v="43924"/>
    <n v="6076"/>
    <n v="2151"/>
    <n v="0.35401579986833442"/>
    <n v="4.6490004649000466E-2"/>
    <n v="600"/>
    <n v="72.912000000000006"/>
    <n v="-527.08799999999997"/>
    <n v="1500"/>
    <n v="100"/>
    <n v="-1400"/>
    <n v="0"/>
    <n v="27.087999999999994"/>
    <n v="0.27087999999999995"/>
  </r>
  <r>
    <s v="Hopi0216_Sevgililer_Günü_Acunn_interstitial_MEC"/>
    <n v="2016"/>
    <x v="1"/>
    <s v="Q1"/>
    <d v="2016-02-01T00:00:00"/>
    <d v="2016-02-14T00:00:00"/>
    <n v="0"/>
    <s v="MEC"/>
    <x v="26"/>
    <s v="Hopi0216_Sevgililer_Günü_interstitial_MEC"/>
    <s v="Completed"/>
    <s v="Acunn"/>
    <s v="RON"/>
    <s v="Xaxis Rich Media"/>
    <s v="cpm"/>
    <s v="Interstitial"/>
    <s v="Interstitial"/>
    <n v="1.5"/>
    <n v="4.25"/>
    <n v="950000"/>
    <n v="953098"/>
    <n v="0"/>
    <n v="950000"/>
    <n v="9723"/>
    <n v="1.0201469313753675E-2"/>
    <n v="0.41660665432479688"/>
    <n v="1425"/>
    <n v="0"/>
    <n v="-1425"/>
    <n v="4037.5"/>
    <n v="4050.6664999999998"/>
    <n v="13.166499999999814"/>
    <n v="0"/>
    <n v="4050.6664999999998"/>
    <n v="1"/>
  </r>
  <r>
    <s v="Hopi0216_Sevgililer_Günü_Medyanet_interstitial_MEC"/>
    <n v="2016"/>
    <x v="1"/>
    <s v="Q1"/>
    <d v="2016-02-01T00:00:00"/>
    <d v="2016-02-14T00:00:00"/>
    <n v="0"/>
    <s v="MEC"/>
    <x v="26"/>
    <s v="Hopi0216_Sevgililer_Günü_interstitial_MEC"/>
    <s v="Completed"/>
    <s v="Medyanet"/>
    <s v="RON"/>
    <s v="Xaxis Rich Media"/>
    <s v="cpm"/>
    <s v="Interstitial"/>
    <s v="Interstitial"/>
    <n v="0.5"/>
    <n v="4.25"/>
    <n v="500000"/>
    <n v="467116"/>
    <n v="32884"/>
    <n v="467116"/>
    <n v="6019"/>
    <n v="1.288545029500167E-2"/>
    <n v="0.329829373650108"/>
    <n v="250"/>
    <n v="233.55799999999999"/>
    <n v="-16.442000000000007"/>
    <n v="2125"/>
    <n v="1985.2429999999999"/>
    <n v="-139.75700000000006"/>
    <n v="0"/>
    <n v="1751.6849999999999"/>
    <n v="0.88235294117647056"/>
  </r>
  <r>
    <s v="Hopi0216_Sevgililer_Günü_Digitalm_interstitial_MEC"/>
    <n v="2016"/>
    <x v="1"/>
    <s v="Q1"/>
    <d v="2016-02-01T00:00:00"/>
    <d v="2016-02-14T00:00:00"/>
    <n v="0"/>
    <s v="MEC"/>
    <x v="26"/>
    <s v="Hopi0216_Sevgililer_Günü_interstitial_MEC"/>
    <s v="Completed"/>
    <s v="Digitalm"/>
    <s v="RON"/>
    <s v="Xaxis Rich Media"/>
    <s v="cpm"/>
    <s v="Interstitial"/>
    <s v="Interstitial"/>
    <n v="2.5"/>
    <n v="4.25"/>
    <n v="500000"/>
    <n v="500303"/>
    <n v="0"/>
    <n v="500000"/>
    <n v="4950"/>
    <n v="9.8940042334345387E-3"/>
    <n v="0.4295530808080808"/>
    <n v="1250"/>
    <n v="1250"/>
    <n v="0"/>
    <n v="2125"/>
    <n v="2126.28775"/>
    <n v="1.28774999999996"/>
    <n v="0"/>
    <n v="876.28774999999996"/>
    <n v="0.41212096058024128"/>
  </r>
  <r>
    <s v="Hopi0216_Sevgililer_Günü_DeskFive_interstitial_MEC"/>
    <n v="2016"/>
    <x v="1"/>
    <s v="Q1"/>
    <d v="2016-02-01T00:00:00"/>
    <d v="2016-02-14T00:00:00"/>
    <n v="0"/>
    <s v="MEC"/>
    <x v="26"/>
    <s v="Hopi0216_Sevgililer_Günü_interstitial_MEC"/>
    <s v="Completed"/>
    <s v="Desk Five"/>
    <s v="RON"/>
    <s v="Xaxis Rich Media"/>
    <s v="cpm"/>
    <s v="Interstitial"/>
    <s v="Interstitial"/>
    <n v="2.5"/>
    <n v="4.25"/>
    <n v="250000"/>
    <n v="242382"/>
    <n v="7618"/>
    <n v="242382"/>
    <n v="6304"/>
    <n v="2.6008531986698682E-2"/>
    <n v="0.16340791560913703"/>
    <n v="625"/>
    <n v="605.95500000000004"/>
    <n v="-19.044999999999959"/>
    <n v="1062.5"/>
    <n v="1030.1234999999999"/>
    <n v="-32.376500000000078"/>
    <n v="0"/>
    <n v="424.16849999999988"/>
    <n v="0.41176470588235287"/>
  </r>
  <r>
    <s v="Hopi0216_Sevgililer_Günü_Clickvol_interstitial_MEC"/>
    <n v="2016"/>
    <x v="1"/>
    <s v="Q1"/>
    <d v="2016-02-01T00:00:00"/>
    <d v="2016-02-14T00:00:00"/>
    <n v="0"/>
    <s v="MEC"/>
    <x v="26"/>
    <s v="Hopi0216_Sevgililer_Günü_interstitial_MEC"/>
    <s v="Completed"/>
    <s v="Clickvol"/>
    <s v="RON"/>
    <s v="Xaxis Rich Media"/>
    <s v="cpm"/>
    <s v="Interstitial"/>
    <s v="Interstitial"/>
    <n v="2.5"/>
    <n v="4.25"/>
    <n v="200000"/>
    <n v="47615"/>
    <n v="152385"/>
    <n v="47615"/>
    <n v="2637"/>
    <n v="5.5381707445132836E-2"/>
    <n v="0.30640879787637465"/>
    <n v="500"/>
    <n v="119.03750000000001"/>
    <n v="-380.96249999999998"/>
    <n v="850"/>
    <n v="808"/>
    <n v="-42"/>
    <n v="0"/>
    <n v="688.96249999999998"/>
    <n v="0.85267636138613856"/>
  </r>
  <r>
    <s v="Ikea0216_Somestr_Interstitial_Digitalm_MEC"/>
    <n v="2016"/>
    <x v="1"/>
    <s v="Q1"/>
    <d v="2016-02-01T00:00:00"/>
    <d v="2016-02-07T00:00:00"/>
    <n v="0"/>
    <s v="MEC"/>
    <x v="1"/>
    <s v="Ikea0216_Somestr_Interstitial_MEC"/>
    <s v="Completed"/>
    <s v="Digitalm"/>
    <s v="RON"/>
    <s v="Xaxis Rich Media"/>
    <s v="cpm"/>
    <s v="Interstitial"/>
    <s v="Interstitial"/>
    <n v="2.5"/>
    <n v="4.25"/>
    <n v="250000"/>
    <n v="250620"/>
    <n v="0"/>
    <n v="250000"/>
    <n v="1906"/>
    <n v="7.6051392546484719E-3"/>
    <n v="0.55883263378803782"/>
    <n v="625"/>
    <n v="625"/>
    <n v="0"/>
    <n v="1062.5"/>
    <n v="1065.135"/>
    <n v="2.6349999999999909"/>
    <n v="0"/>
    <n v="440.13499999999999"/>
    <n v="0.41321992047956363"/>
  </r>
  <r>
    <s v="Ikea0216_Somestr_Interstitial_Medyanet_MEC"/>
    <n v="2016"/>
    <x v="1"/>
    <s v="Q1"/>
    <d v="2016-02-01T00:00:00"/>
    <d v="2016-02-07T00:00:00"/>
    <n v="0"/>
    <s v="MEC"/>
    <x v="1"/>
    <s v="Ikea0216_Somestr_Interstitial_MEC"/>
    <s v="Completed"/>
    <s v="Medyanet"/>
    <s v="RON"/>
    <s v="Xaxis Rich Media"/>
    <s v="cpm"/>
    <s v="Interstitial"/>
    <s v="Interstitial"/>
    <n v="0.5"/>
    <n v="4.25"/>
    <n v="300000"/>
    <n v="297825"/>
    <n v="2175"/>
    <n v="297825"/>
    <n v="2370"/>
    <n v="7.9576932762528332E-3"/>
    <n v="0.44303797468354428"/>
    <n v="150"/>
    <n v="148.91249999999999"/>
    <n v="-1.0875000000000057"/>
    <n v="1275"/>
    <n v="1050"/>
    <n v="-225"/>
    <n v="0"/>
    <n v="901.08749999999998"/>
    <n v="0.85817857142857146"/>
  </r>
  <r>
    <s v="Redbull0216_Theme_Clipkit_SYNC_MEC"/>
    <n v="2016"/>
    <x v="1"/>
    <s v="Q1"/>
    <d v="2016-02-07T00:00:00"/>
    <d v="2016-02-28T00:00:00"/>
    <n v="0"/>
    <s v="MEC"/>
    <x v="11"/>
    <s v="Redbull0216_Theme_SYNC_MEC"/>
    <s v="Completed"/>
    <s v="Clipkit"/>
    <s v="RON"/>
    <s v="Xaxis SYNC"/>
    <s v="cpv"/>
    <s v="Pre/Mid/Post Rolls RON"/>
    <s v="Online Video"/>
    <n v="3.5000000000000003E-2"/>
    <n v="5.5E-2"/>
    <n v="182000"/>
    <n v="188069"/>
    <n v="0"/>
    <n v="182000"/>
    <n v="12691"/>
    <n v="6.7480552350467113E-2"/>
    <n v="0.7887479316050745"/>
    <n v="6370.0000000000009"/>
    <n v="6370.0000000000009"/>
    <n v="0"/>
    <n v="10010"/>
    <n v="10010"/>
    <n v="0"/>
    <n v="0"/>
    <n v="3639.9999999999991"/>
    <n v="0.36363636363636354"/>
  </r>
  <r>
    <s v="Xerox0216_Medyanet_interest_MEC"/>
    <n v="2016"/>
    <x v="1"/>
    <s v="Q1"/>
    <d v="2016-02-05T00:00:00"/>
    <d v="2016-02-25T00:00:00"/>
    <n v="0"/>
    <s v="MEC"/>
    <x v="27"/>
    <s v="Xerox0216_interest_MEC"/>
    <s v="Completed"/>
    <s v="Medyanet"/>
    <s v="RON"/>
    <s v="Xaxis Display Plus"/>
    <s v="cpm"/>
    <s v="Selected Sites"/>
    <s v="Ad Bundles"/>
    <n v="0.1"/>
    <n v="1"/>
    <n v="1000000"/>
    <n v="1020371"/>
    <n v="0"/>
    <n v="1000000"/>
    <m/>
    <n v="0"/>
    <e v="#DIV/0!"/>
    <n v="100"/>
    <n v="100"/>
    <n v="0"/>
    <n v="1000"/>
    <n v="1000"/>
    <n v="0"/>
    <n v="0"/>
    <n v="900"/>
    <n v="0.9"/>
  </r>
  <r>
    <s v="Xerox0216_Reklamstore_interest_MEC"/>
    <n v="2016"/>
    <x v="1"/>
    <s v="Q1"/>
    <d v="2016-02-05T00:00:00"/>
    <d v="2016-02-25T00:00:00"/>
    <n v="0"/>
    <s v="MEC"/>
    <x v="27"/>
    <s v="Xerox0216_interest_MEC"/>
    <s v="Completed"/>
    <s v="Reklamstore"/>
    <s v="RON"/>
    <s v="Xaxis Display Plus"/>
    <s v="cpm"/>
    <s v="Selected Sites"/>
    <s v="Ad Bundles"/>
    <n v="0.17"/>
    <n v="1"/>
    <n v="1500000"/>
    <n v="1500285"/>
    <n v="0"/>
    <n v="1500000"/>
    <n v="344"/>
    <n v="2.2928976827736063E-4"/>
    <n v="3.6337209302325579"/>
    <n v="255.00000000000003"/>
    <n v="255.00000000000003"/>
    <n v="0"/>
    <n v="1500"/>
    <n v="1250"/>
    <n v="-250"/>
    <n v="0"/>
    <n v="995"/>
    <n v="0.79600000000000004"/>
  </r>
  <r>
    <s v="Xerox0216_Digitalm_interest_MEC"/>
    <n v="2016"/>
    <x v="1"/>
    <s v="Q1"/>
    <d v="2016-02-05T00:00:00"/>
    <d v="2016-02-25T00:00:00"/>
    <n v="0"/>
    <s v="MEC"/>
    <x v="27"/>
    <s v="Xerox0216_interest_MEC"/>
    <s v="Completed"/>
    <s v="Digitalm"/>
    <s v="RON"/>
    <s v="Xaxis Display Plus"/>
    <s v="cpm"/>
    <s v="Selected Sites"/>
    <s v="Ad Bundles"/>
    <n v="0.2"/>
    <n v="1"/>
    <n v="1000000"/>
    <n v="1035907"/>
    <n v="0"/>
    <n v="1000000"/>
    <n v="234"/>
    <n v="2.2588900354954643E-4"/>
    <n v="4.2735042735042734"/>
    <n v="200"/>
    <n v="200"/>
    <n v="0"/>
    <n v="1000"/>
    <n v="1000"/>
    <n v="0"/>
    <n v="0"/>
    <n v="800"/>
    <n v="0.8"/>
  </r>
  <r>
    <s v="Ford0216_Ekoservis_interest_Medyanet_MS"/>
    <n v="2016"/>
    <x v="1"/>
    <s v="Q1"/>
    <d v="2016-02-01T00:00:00"/>
    <d v="2016-02-29T00:00:00"/>
    <n v="0"/>
    <s v="MS"/>
    <x v="15"/>
    <s v="Ford0216_Ekoservis_interest_MS"/>
    <s v="Completed"/>
    <s v="Medyanet"/>
    <s v="RON"/>
    <s v="Xaxis Display Plus"/>
    <s v="cpm"/>
    <s v="Selected Sites"/>
    <s v="Ad Bundles"/>
    <n v="0.1"/>
    <n v="1.4"/>
    <n v="1250000"/>
    <n v="1260391"/>
    <n v="0"/>
    <n v="1250000"/>
    <m/>
    <n v="0"/>
    <e v="#DIV/0!"/>
    <n v="125"/>
    <n v="125"/>
    <n v="0"/>
    <n v="1750"/>
    <n v="1494"/>
    <n v="-256"/>
    <n v="0"/>
    <n v="1369"/>
    <n v="0.91633199464524762"/>
  </r>
  <r>
    <s v="Ford0216_Ekoservis_interest_Digitalm_MS"/>
    <n v="2016"/>
    <x v="1"/>
    <s v="Q1"/>
    <d v="2016-02-01T00:00:00"/>
    <d v="2016-02-29T00:00:00"/>
    <n v="0"/>
    <s v="MS"/>
    <x v="15"/>
    <s v="Ford0216_Ekoservis_interest_MS"/>
    <s v="Completed"/>
    <s v="Digitalm"/>
    <s v="RON"/>
    <s v="Xaxis Display Plus"/>
    <s v="cpm"/>
    <s v="Selected Sites"/>
    <s v="Ad Bundles"/>
    <n v="0.2"/>
    <n v="1.4"/>
    <n v="1000000"/>
    <n v="813261"/>
    <n v="186739"/>
    <n v="813261"/>
    <n v="439"/>
    <n v="5.3980210535117259E-4"/>
    <n v="2.5935430523917993"/>
    <n v="200"/>
    <n v="162.65219999999999"/>
    <n v="-37.347800000000007"/>
    <n v="1400"/>
    <n v="1138.5654"/>
    <n v="-261.43460000000005"/>
    <n v="0"/>
    <n v="975.91319999999996"/>
    <n v="0.8571428571428571"/>
  </r>
  <r>
    <s v="Ford0216_Ekoservis_interest_Bond_MS"/>
    <n v="2016"/>
    <x v="1"/>
    <s v="Q1"/>
    <d v="2016-02-01T00:00:00"/>
    <d v="2016-02-29T00:00:00"/>
    <n v="0"/>
    <s v="MS"/>
    <x v="15"/>
    <s v="Ford0216_Ekoservis_interest_MS"/>
    <s v="Completed"/>
    <s v="Bond Digital"/>
    <s v="RON"/>
    <s v="Xaxis Display Plus"/>
    <s v="cpm"/>
    <s v="Selected Sites"/>
    <s v="Ad Bundles"/>
    <n v="0.5"/>
    <n v="1.4"/>
    <n v="500000"/>
    <n v="500051"/>
    <n v="0"/>
    <n v="500000"/>
    <m/>
    <n v="0"/>
    <e v="#DIV/0!"/>
    <n v="250"/>
    <n v="250"/>
    <n v="0"/>
    <n v="700"/>
    <n v="700.07139999999993"/>
    <n v="7.1399999999925967E-2"/>
    <n v="0"/>
    <n v="450.07139999999993"/>
    <n v="0.64289356771323602"/>
  </r>
  <r>
    <s v="Ford0216_Cmax_Medyanet_interest_MS"/>
    <n v="2016"/>
    <x v="1"/>
    <s v="Q1"/>
    <d v="2016-02-08T00:00:00"/>
    <d v="2016-02-29T00:00:00"/>
    <n v="0"/>
    <s v="MS"/>
    <x v="15"/>
    <s v="Ford0216_Cmax_nterest_MS"/>
    <s v="Completed"/>
    <s v="Medyanet"/>
    <s v="RON"/>
    <s v="Xaxis Display Plus"/>
    <s v="cpm"/>
    <s v="Selected Sites"/>
    <s v="Ad Bundles"/>
    <n v="0.1"/>
    <n v="1.5"/>
    <n v="1500000"/>
    <n v="1678936"/>
    <n v="0"/>
    <n v="1500000"/>
    <m/>
    <n v="0"/>
    <e v="#DIV/0!"/>
    <n v="150"/>
    <n v="150"/>
    <n v="0"/>
    <n v="2250"/>
    <n v="2518.404"/>
    <n v="268.404"/>
    <n v="0"/>
    <n v="2368.404"/>
    <n v="0.94043846817269983"/>
  </r>
  <r>
    <s v="Ford0216_Cmax_Bond_interest_MS"/>
    <n v="2016"/>
    <x v="1"/>
    <s v="Q1"/>
    <d v="2016-02-08T00:00:00"/>
    <d v="2016-02-29T00:00:00"/>
    <n v="0"/>
    <s v="MS"/>
    <x v="15"/>
    <s v="Ford0216_Cmax_nterest_MS"/>
    <s v="Completed"/>
    <s v="Bond Digital"/>
    <s v="RON"/>
    <s v="Xaxis Display Plus"/>
    <s v="cpm"/>
    <s v="Selected Sites"/>
    <s v="Ad Bundles"/>
    <n v="0.5"/>
    <n v="1.5"/>
    <n v="500000"/>
    <n v="460155"/>
    <n v="39845"/>
    <n v="460155"/>
    <m/>
    <n v="0"/>
    <e v="#DIV/0!"/>
    <n v="250"/>
    <n v="230.07749999999999"/>
    <n v="-19.922500000000014"/>
    <n v="750"/>
    <n v="310"/>
    <n v="-440"/>
    <n v="0"/>
    <n v="79.922500000000014"/>
    <n v="0.25781451612903228"/>
  </r>
  <r>
    <s v="Ford0216_Cmax_Digitalm_interest_MS"/>
    <n v="2016"/>
    <x v="1"/>
    <s v="Q1"/>
    <d v="2016-02-08T00:00:00"/>
    <d v="2016-02-29T00:00:00"/>
    <n v="0"/>
    <s v="MS"/>
    <x v="15"/>
    <s v="Ford0216_Cmax_nterest_MS"/>
    <s v="Completed"/>
    <s v="Digitalm"/>
    <s v="RON"/>
    <s v="Xaxis Display Plus"/>
    <s v="cpm"/>
    <s v="Selected Sites"/>
    <s v="Ad Bundles"/>
    <n v="0.2"/>
    <n v="1.5"/>
    <n v="1500000"/>
    <n v="1115167"/>
    <n v="384833"/>
    <n v="1115167"/>
    <n v="1025"/>
    <n v="9.1914484557021508E-4"/>
    <n v="1.6319517073170733"/>
    <n v="300"/>
    <n v="223.0334"/>
    <n v="-76.9666"/>
    <n v="2250"/>
    <n v="1672.7505000000001"/>
    <n v="-577.2494999999999"/>
    <n v="0"/>
    <n v="1449.7171000000001"/>
    <n v="0.8666666666666667"/>
  </r>
  <r>
    <s v="Nike0216_BFI_Faz1_Clipkit_Seeding_MS"/>
    <n v="2016"/>
    <x v="1"/>
    <s v="Q1"/>
    <d v="2016-02-08T00:00:00"/>
    <d v="2016-02-13T00:00:00"/>
    <n v="0"/>
    <s v="MS"/>
    <x v="28"/>
    <s v="Nike0216_BFI_Faz1_Seeding_MS"/>
    <s v="Completed"/>
    <s v="Clipkit"/>
    <s v="RON"/>
    <s v="Xaxis Seeding"/>
    <s v="cpc"/>
    <s v="Pre/Mid/Post Rolls RON"/>
    <s v="Online Video"/>
    <n v="0.45"/>
    <n v="0.6"/>
    <n v="25000"/>
    <n v="28012"/>
    <n v="0"/>
    <n v="25000"/>
    <m/>
    <n v="0"/>
    <e v="#DIV/0!"/>
    <n v="11.25"/>
    <n v="11250"/>
    <n v="11238.75"/>
    <n v="15"/>
    <n v="15000"/>
    <n v="14985"/>
    <n v="0"/>
    <n v="3750"/>
    <n v="0.25"/>
  </r>
  <r>
    <s v="Vodafone0216_Jumper_Akıl_Kupu_Digitalm_interest_MS"/>
    <n v="2016"/>
    <x v="1"/>
    <s v="Q1"/>
    <d v="2016-02-10T00:00:00"/>
    <d v="2016-02-25T00:00:00"/>
    <n v="0"/>
    <s v="MS"/>
    <x v="14"/>
    <s v="Vodafone0216_Jumper_Akıl_Kupu_interest_MS"/>
    <s v="Completed"/>
    <s v="Digitalm"/>
    <s v="RON"/>
    <s v="Xaxis Display Plus"/>
    <s v="cpm"/>
    <s v="Selected Sites"/>
    <s v="Ad Bundles"/>
    <n v="0.2"/>
    <n v="0.8"/>
    <n v="3500000"/>
    <n v="2021092"/>
    <n v="1478908"/>
    <n v="2021092"/>
    <n v="570"/>
    <n v="2.8202575637328734E-4"/>
    <n v="0.78421052631578947"/>
    <n v="700"/>
    <n v="404.21840000000003"/>
    <n v="-295.78159999999997"/>
    <n v="2800"/>
    <n v="447"/>
    <n v="-2353"/>
    <n v="0"/>
    <n v="42.781599999999969"/>
    <n v="9.5708277404921632E-2"/>
  </r>
  <r>
    <s v="Vodafone0216_Jumper_Akıl_Kupu_Medyanet_interest_MS"/>
    <n v="2016"/>
    <x v="1"/>
    <s v="Q1"/>
    <d v="2016-02-10T00:00:00"/>
    <d v="2016-02-25T00:00:00"/>
    <n v="0"/>
    <s v="MS"/>
    <x v="14"/>
    <s v="Vodafone0216_Jumper_Akıl_Kupu_interest_MS"/>
    <s v="Completed"/>
    <s v="Medyanet"/>
    <s v="RON"/>
    <s v="Xaxis Display Plus"/>
    <s v="cpm"/>
    <s v="Selected Sites"/>
    <s v="Ad Bundles"/>
    <n v="0.1"/>
    <n v="0.8"/>
    <n v="1500000"/>
    <n v="1308959"/>
    <n v="191041"/>
    <n v="1308959"/>
    <m/>
    <n v="0"/>
    <e v="#DIV/0!"/>
    <n v="150"/>
    <n v="130.89590000000001"/>
    <n v="-19.104099999999988"/>
    <n v="1200"/>
    <n v="1047.1672000000001"/>
    <n v="-152.83279999999991"/>
    <n v="0"/>
    <n v="916.27130000000011"/>
    <n v="0.875"/>
  </r>
  <r>
    <s v="Vodafone0216_Jumper_Akıl_Kupu_bond_interest_MS"/>
    <n v="2016"/>
    <x v="1"/>
    <s v="Q1"/>
    <d v="2016-02-10T00:00:00"/>
    <d v="2016-02-25T00:00:00"/>
    <n v="0"/>
    <s v="MS"/>
    <x v="14"/>
    <s v="Vodafone0216_Jumper_Akıl_Kupu_interest_MS"/>
    <s v="Completed"/>
    <s v="Bond Digital"/>
    <s v="RON"/>
    <s v="Xaxis Display Plus"/>
    <s v="cpm"/>
    <s v="Selected Sites"/>
    <s v="Ad Bundles"/>
    <n v="0.5"/>
    <n v="0.8"/>
    <n v="1000000"/>
    <n v="881787"/>
    <n v="118213"/>
    <n v="881787"/>
    <m/>
    <n v="0"/>
    <e v="#DIV/0!"/>
    <n v="500"/>
    <n v="440.89350000000002"/>
    <n v="-59.106499999999983"/>
    <n v="800"/>
    <n v="705.42960000000005"/>
    <n v="-94.57039999999995"/>
    <n v="0"/>
    <n v="264.53610000000003"/>
    <n v="0.375"/>
  </r>
  <r>
    <s v="Vodafone0216_Jumper_Akıl_Kupu_Reklamstore_interest_MS"/>
    <n v="2016"/>
    <x v="1"/>
    <s v="Q1"/>
    <d v="2016-02-10T00:00:00"/>
    <d v="2016-02-25T00:00:00"/>
    <n v="0"/>
    <s v="MS"/>
    <x v="14"/>
    <s v="Vodafone0216_Jumper_Akıl_Kupu_interest_MS"/>
    <s v="Completed"/>
    <s v="Reklamstore"/>
    <s v="RON"/>
    <s v="Xaxis Display Plus"/>
    <s v="cpm"/>
    <s v="Selected Sites"/>
    <s v="Ad Bundles"/>
    <n v="0.35"/>
    <n v="0.8"/>
    <n v="1000000"/>
    <n v="1001312"/>
    <n v="0"/>
    <n v="1000000"/>
    <n v="1114"/>
    <n v="1.1125403470646511E-3"/>
    <n v="0.71907504488330343"/>
    <n v="350"/>
    <n v="350"/>
    <n v="0"/>
    <n v="800"/>
    <n v="801.04960000000005"/>
    <n v="1.0496000000000549"/>
    <n v="0"/>
    <n v="451.04960000000005"/>
    <n v="0.5630732478987569"/>
  </r>
  <r>
    <s v="Vodafone0216_Corp_Cözümler_Subat_Bond_interest_MS"/>
    <n v="2016"/>
    <x v="1"/>
    <s v="Q1"/>
    <d v="2016-02-01T00:00:00"/>
    <d v="2016-02-29T00:00:00"/>
    <n v="0"/>
    <s v="MS"/>
    <x v="14"/>
    <s v="Vodafone0216_Corp_Cözümler_Subat_interest_MS"/>
    <s v="Completed"/>
    <s v="Bond Digital"/>
    <s v="RON"/>
    <s v="Xaxis Lookalike"/>
    <s v="cpm"/>
    <s v="Selected Sites"/>
    <s v="Ad Bundles"/>
    <n v="0.5"/>
    <n v="1.3"/>
    <n v="2000000"/>
    <n v="2004509"/>
    <n v="0"/>
    <n v="2000000"/>
    <m/>
    <n v="0"/>
    <e v="#DIV/0!"/>
    <n v="1000"/>
    <n v="1000"/>
    <n v="0"/>
    <n v="2600"/>
    <n v="2600"/>
    <n v="0"/>
    <n v="0"/>
    <n v="1600"/>
    <n v="0.61538461538461542"/>
  </r>
  <r>
    <s v="Vodafone0216_Corp_Cözümler_Subat_Adinteraction_interest_MS"/>
    <n v="2016"/>
    <x v="1"/>
    <s v="Q1"/>
    <d v="2016-02-01T00:00:00"/>
    <d v="2016-02-29T00:00:00"/>
    <n v="0"/>
    <s v="MS"/>
    <x v="14"/>
    <s v="Vodafone0216_Corp_Cözümler_Subat_interest_MS"/>
    <s v="Completed"/>
    <s v="Adinteraction"/>
    <s v="RON"/>
    <s v="Xaxis Lookalike"/>
    <s v="cpm"/>
    <s v="Selected Sites"/>
    <s v="Ad Bundles"/>
    <n v="0.15"/>
    <n v="1.3"/>
    <n v="1000000"/>
    <n v="1045511"/>
    <n v="0"/>
    <n v="1000000"/>
    <m/>
    <n v="0"/>
    <e v="#DIV/0!"/>
    <n v="150"/>
    <n v="150"/>
    <n v="0"/>
    <n v="1300"/>
    <n v="1300"/>
    <n v="0"/>
    <n v="0"/>
    <n v="1150"/>
    <n v="0.88461538461538458"/>
  </r>
  <r>
    <s v="Vodafone0216_Corp_Cözümler_Subat_Medyanet_interest_MS"/>
    <n v="2016"/>
    <x v="1"/>
    <s v="Q1"/>
    <d v="2016-02-01T00:00:00"/>
    <d v="2016-02-29T00:00:00"/>
    <n v="0"/>
    <s v="MS"/>
    <x v="14"/>
    <s v="Vodafone0216_Corp_Cözümler_Subat_interest_MS"/>
    <s v="Completed"/>
    <s v="Medyanet"/>
    <s v="RON"/>
    <s v="Xaxis Lookalike"/>
    <s v="cpm"/>
    <s v="Selected Sites"/>
    <s v="Ad Bundles"/>
    <n v="0.1"/>
    <n v="1.3"/>
    <n v="2000000"/>
    <n v="2093629"/>
    <n v="0"/>
    <n v="2000000"/>
    <m/>
    <n v="0"/>
    <e v="#DIV/0!"/>
    <n v="200"/>
    <n v="200"/>
    <n v="0"/>
    <n v="2600"/>
    <n v="2600"/>
    <n v="0"/>
    <n v="0"/>
    <n v="2400"/>
    <n v="0.92307692307692313"/>
  </r>
  <r>
    <s v="Vodafone0216_Corp_Cözümler_Subat_Digitalm_interest_MS"/>
    <n v="2016"/>
    <x v="1"/>
    <s v="Q1"/>
    <d v="2016-02-01T00:00:00"/>
    <d v="2016-02-29T00:00:00"/>
    <n v="0"/>
    <s v="MS"/>
    <x v="14"/>
    <s v="Vodafone0216_Corp_Cözümler_Subat_interest_MS"/>
    <s v="Completed"/>
    <s v="Digitalm"/>
    <s v="RON"/>
    <s v="Xaxis Lookalike"/>
    <s v="cpm"/>
    <s v="Selected Sites"/>
    <s v="Ad Bundles"/>
    <n v="0.2"/>
    <n v="1.3"/>
    <n v="3000000"/>
    <n v="3045091"/>
    <n v="0"/>
    <n v="3000000"/>
    <n v="517"/>
    <n v="1.6978146137504592E-4"/>
    <n v="2.5145067698259189"/>
    <n v="600"/>
    <n v="600"/>
    <n v="0"/>
    <n v="3900"/>
    <n v="1300"/>
    <n v="-2600"/>
    <n v="0"/>
    <n v="700"/>
    <n v="0.53846153846153844"/>
  </r>
  <r>
    <s v="Vodafone0216_Corp_Cözümler_Subat_Ligatus_interest_MS"/>
    <n v="2016"/>
    <x v="1"/>
    <s v="Q1"/>
    <d v="2016-02-01T00:00:00"/>
    <d v="2016-02-29T00:00:00"/>
    <n v="0"/>
    <s v="MS"/>
    <x v="14"/>
    <s v="Vodafone0216_Corp_Cözümler_Subat_interest_MS"/>
    <s v="Completed"/>
    <s v="Ligatus"/>
    <s v="RON"/>
    <s v="Xaxis Lookalike"/>
    <s v="cpm"/>
    <s v="Selected Sites"/>
    <s v="Ad Bundles"/>
    <n v="0.3"/>
    <n v="1.3"/>
    <n v="5000"/>
    <n v="5000"/>
    <n v="0"/>
    <n v="5000"/>
    <n v="0"/>
    <n v="0"/>
    <e v="#DIV/0!"/>
    <n v="1.5"/>
    <n v="1500"/>
    <n v="1498.5"/>
    <n v="6.5"/>
    <n v="6.5"/>
    <n v="0"/>
    <n v="0"/>
    <n v="-1493.5"/>
    <n v="-229.76923076923077"/>
  </r>
  <r>
    <s v="Akbank0216_Cocuk_Tiyatrosu_Nokta_interest_MC"/>
    <n v="2016"/>
    <x v="1"/>
    <s v="Q1"/>
    <d v="2016-02-08T00:00:00"/>
    <d v="2016-02-27T00:00:00"/>
    <n v="0"/>
    <s v="MC"/>
    <x v="9"/>
    <s v="Akbank0216_Cocuk_Tiyatrosu_interest_MC"/>
    <s v="Completed"/>
    <s v="Nokta"/>
    <s v="RON"/>
    <s v="Xaxis Display Plus"/>
    <s v="cpm"/>
    <s v="Selected Sites"/>
    <s v="Ad Bundles"/>
    <n v="0.1"/>
    <n v="1"/>
    <n v="500000"/>
    <n v="511512"/>
    <n v="0"/>
    <n v="500000"/>
    <m/>
    <n v="0"/>
    <e v="#DIV/0!"/>
    <n v="50"/>
    <n v="50"/>
    <n v="0"/>
    <n v="500"/>
    <n v="511.512"/>
    <n v="11.512"/>
    <n v="0"/>
    <n v="461.512"/>
    <n v="0.90225058258652779"/>
  </r>
  <r>
    <s v="Akbank0216_Cocuk_Tiyatrosu_Clickvol_interest_MC"/>
    <n v="2016"/>
    <x v="1"/>
    <s v="Q1"/>
    <d v="2016-02-08T00:00:00"/>
    <d v="2016-02-27T00:00:00"/>
    <n v="0"/>
    <s v="MC"/>
    <x v="9"/>
    <s v="Akbank0216_Cocuk_Tiyatrosu_interest_MC"/>
    <s v="Completed"/>
    <s v="Clickvol"/>
    <s v="RON"/>
    <s v="Xaxis Display Plus"/>
    <s v="cpm"/>
    <s v="Selected Sites"/>
    <s v="Ad Bundles"/>
    <n v="0.5"/>
    <n v="1"/>
    <n v="300000"/>
    <n v="83583"/>
    <n v="216417"/>
    <n v="83583"/>
    <m/>
    <n v="0"/>
    <e v="#DIV/0!"/>
    <n v="150"/>
    <n v="41.791499999999999"/>
    <n v="-108.2085"/>
    <n v="300"/>
    <n v="83.582999999999998"/>
    <n v="-216.417"/>
    <n v="0"/>
    <n v="41.791499999999999"/>
    <n v="0.5"/>
  </r>
  <r>
    <s v="Akbank0216_Cocuk_Tiyatrosu_Medyanet_interest_MC"/>
    <n v="2016"/>
    <x v="1"/>
    <s v="Q1"/>
    <d v="2016-02-08T00:00:00"/>
    <d v="2016-02-27T00:00:00"/>
    <n v="0"/>
    <s v="MC"/>
    <x v="9"/>
    <s v="Akbank0216_Cocuk_Tiyatrosu_interest_MC"/>
    <s v="Completed"/>
    <s v="Medyanet"/>
    <s v="RON"/>
    <s v="Xaxis Display Plus"/>
    <s v="cpm"/>
    <s v="Selected Sites"/>
    <s v="Ad Bundles"/>
    <n v="0.1"/>
    <n v="1"/>
    <n v="1500000"/>
    <n v="1646398"/>
    <n v="0"/>
    <n v="1500000"/>
    <m/>
    <n v="0"/>
    <e v="#DIV/0!"/>
    <n v="150"/>
    <n v="150"/>
    <n v="0"/>
    <n v="1500"/>
    <n v="1033.01"/>
    <n v="-466.99"/>
    <n v="0"/>
    <n v="883.01"/>
    <n v="0.85479327402445282"/>
  </r>
  <r>
    <s v="Akbank0216_Cocuk_Tiyatrosu_Digitalm_interest_MC"/>
    <n v="2016"/>
    <x v="1"/>
    <s v="Q1"/>
    <d v="2016-02-08T00:00:00"/>
    <d v="2016-02-27T00:00:00"/>
    <n v="0"/>
    <s v="MC"/>
    <x v="9"/>
    <s v="Akbank0216_Cocuk_Tiyatrosu_interest_MC"/>
    <s v="Completed"/>
    <s v="Digitalm"/>
    <s v="RON"/>
    <s v="Xaxis Display Plus"/>
    <s v="cpm"/>
    <s v="Selected Sites"/>
    <s v="Ad Bundles"/>
    <n v="0.2"/>
    <n v="1"/>
    <n v="1000000"/>
    <n v="625894"/>
    <n v="374106"/>
    <n v="625894"/>
    <n v="94"/>
    <n v="1.5018517512550047E-4"/>
    <n v="6.6584468085106385"/>
    <n v="200"/>
    <n v="125.17880000000001"/>
    <n v="-74.82119999999999"/>
    <n v="1000"/>
    <n v="625.89400000000001"/>
    <n v="-374.10599999999999"/>
    <n v="0"/>
    <n v="500.71519999999998"/>
    <n v="0.79999999999999993"/>
  </r>
  <r>
    <s v="Akbank0216_Mtv_Medyanet_interest_MC"/>
    <n v="2016"/>
    <x v="1"/>
    <s v="Q1"/>
    <d v="2016-02-01T00:00:00"/>
    <d v="2016-02-14T00:00:00"/>
    <n v="0"/>
    <s v="MC"/>
    <x v="9"/>
    <s v="Akbank0216_Mtv_interest_MC"/>
    <s v="Completed"/>
    <s v="Medyanet"/>
    <s v="RON"/>
    <s v="Xaxis Display Plus"/>
    <s v="cpm"/>
    <s v="Selected Sites"/>
    <s v="Ad Bundles"/>
    <n v="0.1"/>
    <n v="0.8"/>
    <n v="1250000"/>
    <n v="1303444"/>
    <n v="0"/>
    <n v="1250000"/>
    <m/>
    <n v="0"/>
    <e v="#DIV/0!"/>
    <n v="125"/>
    <n v="125"/>
    <n v="0"/>
    <n v="1000"/>
    <n v="800"/>
    <n v="-200"/>
    <n v="0"/>
    <n v="675"/>
    <n v="0.84375"/>
  </r>
  <r>
    <s v="Akbank0216_Mtv_Digitalm_interest_MC"/>
    <n v="2016"/>
    <x v="1"/>
    <s v="Q1"/>
    <d v="2016-02-01T00:00:00"/>
    <d v="2016-02-14T00:00:00"/>
    <n v="0"/>
    <s v="MC"/>
    <x v="9"/>
    <s v="Akbank0216_Mtv_interest_MC"/>
    <s v="Completed"/>
    <s v="Digitalm"/>
    <s v="RON"/>
    <s v="Xaxis Display Plus"/>
    <s v="cpm"/>
    <s v="Selected Sites"/>
    <s v="Ad Bundles"/>
    <n v="0.2"/>
    <n v="0.8"/>
    <n v="1000000"/>
    <n v="1026245"/>
    <n v="0"/>
    <n v="1000000"/>
    <n v="297"/>
    <n v="2.8940457687978992E-4"/>
    <n v="2.6936026936026938"/>
    <n v="200"/>
    <n v="200"/>
    <n v="0"/>
    <n v="800"/>
    <n v="800"/>
    <n v="0"/>
    <n v="0"/>
    <n v="600"/>
    <n v="0.75"/>
  </r>
  <r>
    <s v="Akbank0216_Mtv_HurriyetEmlak_interest_MC"/>
    <n v="2016"/>
    <x v="1"/>
    <s v="Q1"/>
    <d v="2016-02-01T00:00:00"/>
    <d v="2016-02-14T00:00:00"/>
    <n v="0"/>
    <s v="MC"/>
    <x v="9"/>
    <s v="Akbank0216_Mtv_interest_MC"/>
    <s v="Completed"/>
    <s v="Hurriyetemlak"/>
    <s v="RON"/>
    <s v="Xaxis Display Plus"/>
    <s v="cpm"/>
    <s v="Selected Sites"/>
    <s v="Ad Bundles"/>
    <n v="0.15"/>
    <n v="0.8"/>
    <n v="240000"/>
    <n v="301573"/>
    <n v="0"/>
    <n v="240000"/>
    <m/>
    <n v="0"/>
    <e v="#DIV/0!"/>
    <n v="36"/>
    <n v="36"/>
    <n v="0"/>
    <n v="192"/>
    <n v="192"/>
    <n v="0"/>
    <n v="0"/>
    <n v="156"/>
    <n v="0.8125"/>
  </r>
  <r>
    <s v="Akbank0216_Sevgililer_Gunu_Popmarker_Pin_MC"/>
    <n v="2016"/>
    <x v="1"/>
    <s v="Q1"/>
    <d v="2016-02-08T00:00:00"/>
    <d v="2016-02-14T00:00:00"/>
    <n v="0"/>
    <s v="MC"/>
    <x v="9"/>
    <s v="Akbank0216_Sevgililer_Gunu_Pin_MC"/>
    <s v="Completed"/>
    <s v="Popmarker"/>
    <s v="RON"/>
    <s v="Xaxis Pin"/>
    <s v="cpm"/>
    <s v="Selected Sites"/>
    <s v="Ad Bundles"/>
    <n v="1"/>
    <n v="3"/>
    <n v="1000000"/>
    <n v="1001775"/>
    <n v="0"/>
    <n v="1000000"/>
    <m/>
    <n v="0"/>
    <e v="#DIV/0!"/>
    <n v="1000"/>
    <n v="1000"/>
    <n v="0"/>
    <n v="3000"/>
    <n v="2500"/>
    <n v="-500"/>
    <n v="0"/>
    <n v="1500"/>
    <n v="0.6"/>
  </r>
  <r>
    <s v="Akbank0216_Sevgililer_Gunu_Sem_interest_MC"/>
    <n v="2016"/>
    <x v="1"/>
    <s v="Q1"/>
    <d v="2016-02-08T00:00:00"/>
    <d v="2016-02-14T00:00:00"/>
    <n v="0"/>
    <s v="MC"/>
    <x v="9"/>
    <s v="Akbank0216_Sevgililer_Gunu_interest_MC"/>
    <s v="Completed"/>
    <s v="Sem Digital"/>
    <s v="RON"/>
    <s v="Xaxis Display Plus"/>
    <s v="cpm"/>
    <s v="Selected Sites"/>
    <s v="Ad Bundles"/>
    <n v="0.2"/>
    <n v="1"/>
    <n v="100000"/>
    <n v="301969"/>
    <n v="0"/>
    <n v="100000"/>
    <m/>
    <n v="0"/>
    <e v="#DIV/0!"/>
    <n v="20"/>
    <n v="20"/>
    <n v="0"/>
    <n v="100"/>
    <n v="100"/>
    <n v="0"/>
    <n v="0"/>
    <n v="80"/>
    <n v="0.8"/>
  </r>
  <r>
    <s v="Akbank0216_Sevgililer_Gunu_Reklamz_interest_MC"/>
    <n v="2016"/>
    <x v="1"/>
    <s v="Q1"/>
    <d v="2016-02-08T00:00:00"/>
    <d v="2016-02-14T00:00:00"/>
    <n v="0"/>
    <s v="MC"/>
    <x v="9"/>
    <s v="Akbank0216_Sevgililer_Gunu_interest_MC"/>
    <s v="Completed"/>
    <s v="Reklamz"/>
    <s v="RON"/>
    <s v="Xaxis Display Plus"/>
    <s v="cpm"/>
    <s v="Selected Sites"/>
    <s v="Ad Bundles"/>
    <n v="0.1"/>
    <n v="1"/>
    <n v="100000"/>
    <n v="21028"/>
    <n v="78972"/>
    <n v="21028"/>
    <m/>
    <n v="0"/>
    <e v="#DIV/0!"/>
    <n v="10"/>
    <n v="2.1027999999999998"/>
    <n v="-7.8971999999999998"/>
    <n v="100"/>
    <n v="100"/>
    <n v="0"/>
    <n v="0"/>
    <n v="97.897199999999998"/>
    <n v="0.97897199999999995"/>
  </r>
  <r>
    <s v="Akbank0216_Sevgililer_Gunu_Clickvol_interest_MC"/>
    <n v="2016"/>
    <x v="1"/>
    <s v="Q1"/>
    <d v="2016-02-08T00:00:00"/>
    <d v="2016-02-14T00:00:00"/>
    <n v="0"/>
    <s v="MC"/>
    <x v="9"/>
    <s v="Akbank0216_Sevgililer_Gunu_interest_MC"/>
    <s v="Completed"/>
    <s v="Clickvol"/>
    <s v="RON"/>
    <s v="Xaxis Display Plus"/>
    <s v="cpm"/>
    <s v="Selected Sites"/>
    <s v="Ad Bundles"/>
    <n v="0.5"/>
    <n v="1"/>
    <n v="100000"/>
    <n v="32092"/>
    <n v="67908"/>
    <n v="32092"/>
    <m/>
    <n v="0"/>
    <e v="#DIV/0!"/>
    <n v="50"/>
    <n v="16.045999999999999"/>
    <n v="-33.954000000000001"/>
    <n v="100"/>
    <n v="100"/>
    <n v="0"/>
    <n v="0"/>
    <n v="83.954000000000008"/>
    <n v="0.83954000000000006"/>
  </r>
  <r>
    <s v="Akbank0216_Sevgililer_Gunu_Medyanet_interest_MC"/>
    <n v="2016"/>
    <x v="1"/>
    <s v="Q1"/>
    <d v="2016-02-08T00:00:00"/>
    <d v="2016-02-14T00:00:00"/>
    <n v="0"/>
    <s v="MC"/>
    <x v="9"/>
    <s v="Akbank0216_Sevgililer_Gunu_interest_MC"/>
    <s v="Completed"/>
    <s v="Medyanet"/>
    <s v="RON"/>
    <s v="Xaxis Display Plus"/>
    <s v="cpm"/>
    <s v="Selected Sites"/>
    <s v="Ad Bundles"/>
    <n v="0.1"/>
    <n v="1"/>
    <n v="1750000"/>
    <n v="1953446"/>
    <n v="0"/>
    <n v="1750000"/>
    <m/>
    <n v="0"/>
    <e v="#DIV/0!"/>
    <n v="175"/>
    <n v="175"/>
    <n v="0"/>
    <n v="1750"/>
    <n v="1450"/>
    <n v="-300"/>
    <n v="0"/>
    <n v="1275"/>
    <n v="0.87931034482758619"/>
  </r>
  <r>
    <s v="Akbank0216_Sevgililer_Gunu_Digitalm_interest_MC"/>
    <n v="2016"/>
    <x v="1"/>
    <s v="Q1"/>
    <d v="2016-02-08T00:00:00"/>
    <d v="2016-02-14T00:00:00"/>
    <n v="0"/>
    <s v="MC"/>
    <x v="9"/>
    <s v="Akbank0216_Sevgililer_Gunu_interest_MC"/>
    <s v="Completed"/>
    <s v="Digitalm"/>
    <s v="RON"/>
    <s v="Xaxis Display Plus"/>
    <s v="cpm"/>
    <s v="Selected Sites"/>
    <s v="Ad Bundles"/>
    <n v="0.2"/>
    <n v="1"/>
    <n v="1750000"/>
    <n v="1774444"/>
    <n v="0"/>
    <n v="1750000"/>
    <n v="379"/>
    <n v="2.1358803095504846E-4"/>
    <n v="4.6174142480211078"/>
    <n v="350"/>
    <n v="350"/>
    <n v="0"/>
    <n v="1750"/>
    <n v="1750"/>
    <n v="0"/>
    <n v="0"/>
    <n v="1400"/>
    <n v="0.8"/>
  </r>
  <r>
    <s v="Bayer0216_KSTV_Digitalm_LAL_MC"/>
    <n v="2016"/>
    <x v="1"/>
    <s v="Q1"/>
    <d v="2016-02-08T00:00:00"/>
    <d v="2016-02-29T00:00:00"/>
    <n v="0"/>
    <s v="MC"/>
    <x v="7"/>
    <s v="Bayer0216_KSTV_LAL_MC"/>
    <s v="Completed"/>
    <s v="Digitalm"/>
    <s v="RON"/>
    <s v="Xaxis Lookalike"/>
    <s v="cpm"/>
    <s v="Selected Sites"/>
    <s v="Ad Bundles"/>
    <n v="0.2"/>
    <n v="1.4"/>
    <n v="1000000"/>
    <n v="1015469"/>
    <n v="0"/>
    <n v="1000000"/>
    <n v="132"/>
    <n v="1.2998919710990685E-4"/>
    <n v="10.770125757575755"/>
    <n v="200"/>
    <n v="200"/>
    <n v="0"/>
    <n v="1400"/>
    <n v="1421.6565999999998"/>
    <n v="21.656599999999798"/>
    <n v="0"/>
    <n v="1221.6565999999998"/>
    <n v="0.859319050746854"/>
  </r>
  <r>
    <s v="Bayer0216_KSTV_Medyanet_LAL_MC"/>
    <n v="2016"/>
    <x v="1"/>
    <s v="Q1"/>
    <d v="2016-02-08T00:00:00"/>
    <d v="2016-02-29T00:00:00"/>
    <n v="0"/>
    <s v="MC"/>
    <x v="7"/>
    <s v="Bayer0216_KSTV_LAL_MC"/>
    <s v="Completed"/>
    <s v="Medyanet"/>
    <s v="RON"/>
    <s v="Xaxis Lookalike"/>
    <s v="cpm"/>
    <s v="Selected Sites"/>
    <s v="Ad Bundles"/>
    <n v="0.1"/>
    <n v="1.4"/>
    <n v="1500000"/>
    <n v="1159452"/>
    <n v="340548"/>
    <n v="1159452"/>
    <m/>
    <n v="0"/>
    <e v="#DIV/0!"/>
    <n v="150"/>
    <n v="115.9452"/>
    <n v="-34.0548"/>
    <n v="2100"/>
    <n v="728"/>
    <n v="-1372"/>
    <n v="0"/>
    <n v="612.0548"/>
    <n v="0.84073461538461536"/>
  </r>
  <r>
    <s v="Bayer0216_KSTV_Reklamz_LAL_MC"/>
    <n v="2016"/>
    <x v="1"/>
    <s v="Q1"/>
    <d v="2016-02-08T00:00:00"/>
    <d v="2016-02-29T00:00:00"/>
    <n v="0"/>
    <s v="MC"/>
    <x v="7"/>
    <s v="Bayer0216_KSTV_LAL_MC"/>
    <s v="Completed"/>
    <s v="Reklamz"/>
    <s v="RON"/>
    <s v="Xaxis Lookalike"/>
    <s v="cpm"/>
    <s v="Selected Sites"/>
    <s v="Ad Bundles"/>
    <n v="0.1"/>
    <n v="1.4"/>
    <n v="200000"/>
    <n v="97846"/>
    <n v="102154"/>
    <n v="97846"/>
    <m/>
    <n v="0"/>
    <e v="#DIV/0!"/>
    <n v="20"/>
    <n v="9.7846000000000011"/>
    <n v="-10.215399999999999"/>
    <n v="280"/>
    <n v="136.98439999999999"/>
    <n v="-143.01560000000001"/>
    <n v="0"/>
    <n v="127.1998"/>
    <n v="0.9285714285714286"/>
  </r>
  <r>
    <s v="Bayer0216_KSTV_Nokta_LAL_MC"/>
    <n v="2016"/>
    <x v="1"/>
    <s v="Q1"/>
    <d v="2016-02-08T00:00:00"/>
    <d v="2016-02-29T00:00:00"/>
    <n v="0"/>
    <s v="MC"/>
    <x v="7"/>
    <s v="Bayer0216_KSTV_LAL_MC"/>
    <s v="Completed"/>
    <s v="Nokta"/>
    <s v="RON"/>
    <s v="Xaxis Lookalike"/>
    <s v="cpm"/>
    <s v="Selected Sites"/>
    <s v="Ad Bundles"/>
    <n v="0.1"/>
    <n v="1.4"/>
    <n v="500000"/>
    <n v="502310"/>
    <n v="0"/>
    <n v="500000"/>
    <m/>
    <n v="0"/>
    <e v="#DIV/0!"/>
    <n v="50"/>
    <n v="50"/>
    <n v="0"/>
    <n v="700"/>
    <n v="703.23400000000004"/>
    <n v="3.2340000000000373"/>
    <n v="0"/>
    <n v="653.23400000000004"/>
    <n v="0.92889991098268854"/>
  </r>
  <r>
    <s v="Bayer0216_KSTV_Appnexus_LAL_MC"/>
    <n v="2016"/>
    <x v="1"/>
    <s v="Q1"/>
    <d v="2016-02-08T00:00:00"/>
    <d v="2016-02-29T00:00:00"/>
    <n v="0"/>
    <s v="MC"/>
    <x v="7"/>
    <s v="Bayer0216_KSTV_LAL_MC"/>
    <s v="Completed"/>
    <s v="Appnexus"/>
    <s v="RON"/>
    <s v="Xaxis Lookalike"/>
    <s v="cpm"/>
    <s v="Selected Sites"/>
    <s v="Ad Bundles"/>
    <m/>
    <n v="1.4"/>
    <n v="250000"/>
    <n v="191782"/>
    <n v="58218"/>
    <n v="191782"/>
    <n v="38"/>
    <n v="1.9814163998706864E-4"/>
    <n v="7.0656526315789474"/>
    <n v="0"/>
    <n v="90"/>
    <n v="90"/>
    <n v="350"/>
    <n v="268.4948"/>
    <n v="-81.505200000000002"/>
    <n v="0"/>
    <n v="178.4948"/>
    <n v="0.66479797746548541"/>
  </r>
  <r>
    <s v="Bayer0216_KSTV_Sem_LAL_MC"/>
    <n v="2016"/>
    <x v="1"/>
    <s v="Q1"/>
    <d v="2016-02-08T00:00:00"/>
    <d v="2016-02-29T00:00:00"/>
    <n v="0"/>
    <s v="MC"/>
    <x v="7"/>
    <s v="Bayer0216_KSTV_LAL_MC"/>
    <s v="Completed"/>
    <s v="Sem Digital"/>
    <s v="RON"/>
    <s v="Xaxis Lookalike"/>
    <s v="cpm"/>
    <s v="Selected Sites"/>
    <s v="Ad Bundles"/>
    <n v="0.2"/>
    <n v="1.4"/>
    <n v="250000"/>
    <n v="332923"/>
    <n v="0"/>
    <n v="250000"/>
    <m/>
    <n v="0"/>
    <e v="#DIV/0!"/>
    <n v="50"/>
    <n v="50"/>
    <n v="0"/>
    <n v="350"/>
    <n v="466.09219999999993"/>
    <n v="116.09219999999993"/>
    <n v="0"/>
    <n v="416.09219999999993"/>
    <n v="0.89272508743978118"/>
  </r>
  <r>
    <s v="Bayer0216_Bepanthol_Skin_Care_Clipkit_SYNC_MC"/>
    <n v="2016"/>
    <x v="1"/>
    <s v="Q1"/>
    <d v="2016-02-09T00:00:00"/>
    <d v="2016-02-29T00:00:00"/>
    <n v="0"/>
    <s v="MC"/>
    <x v="7"/>
    <s v="Bayer0216_Bepanthol_Skin_Care_SYNC_MC"/>
    <s v="Completed"/>
    <s v="Clipkit"/>
    <s v="RON"/>
    <s v="Xaxis SYNC"/>
    <s v="cpv"/>
    <s v="Pre/Mid/Post Rolls RON"/>
    <s v="Online Video"/>
    <n v="3.5000000000000003E-2"/>
    <n v="0.06"/>
    <n v="244000"/>
    <n v="244718"/>
    <n v="0"/>
    <n v="244000"/>
    <n v="14105"/>
    <n v="5.7637770821925643E-2"/>
    <n v="1.0375044310528181"/>
    <n v="8540"/>
    <n v="8540"/>
    <n v="0"/>
    <n v="14640"/>
    <n v="14634"/>
    <n v="-6"/>
    <n v="0"/>
    <n v="6094"/>
    <n v="0.41642749760830944"/>
  </r>
  <r>
    <s v="Bayer0216_Bepanthol_Skin_Care_Midyo_Preroll_MC"/>
    <n v="2016"/>
    <x v="1"/>
    <s v="Q1"/>
    <d v="2016-02-08T00:00:00"/>
    <d v="2016-02-29T00:00:00"/>
    <n v="0"/>
    <s v="MC"/>
    <x v="7"/>
    <s v="Bayer0216_Bepanthol_Skin_Care_Preroll_MC"/>
    <s v="Completed"/>
    <s v="Midyo"/>
    <s v="RON"/>
    <s v="Xaxis Tv"/>
    <s v="cpv"/>
    <s v="Pre/Mid/Post Rolls RON"/>
    <s v="Online Video"/>
    <n v="5.0000000000000001E-3"/>
    <n v="3.3000000000000002E-2"/>
    <n v="50000"/>
    <n v="58500"/>
    <n v="0"/>
    <n v="50000"/>
    <n v="4450"/>
    <n v="7.6068376068376062E-2"/>
    <n v="0.3707865168539326"/>
    <n v="250"/>
    <n v="250"/>
    <n v="0"/>
    <n v="1650"/>
    <n v="1650"/>
    <n v="0"/>
    <n v="0"/>
    <n v="1400"/>
    <n v="0.84848484848484851"/>
  </r>
  <r>
    <s v="Bayer0216_Bepanthol_Skin_Care_Acunn_Preroll_MC"/>
    <n v="2016"/>
    <x v="1"/>
    <s v="Q1"/>
    <d v="2016-02-08T00:00:00"/>
    <d v="2016-02-29T00:00:00"/>
    <n v="0"/>
    <s v="MC"/>
    <x v="7"/>
    <s v="Bayer0216_Bepanthol_Skin_Care_Preroll_MC"/>
    <s v="Completed"/>
    <s v="Acunn"/>
    <s v="RON"/>
    <s v="Xaxis Tv"/>
    <s v="cpv"/>
    <s v="Pre/Mid/Post Rolls RON"/>
    <s v="Online Video"/>
    <n v="0.01"/>
    <n v="3.3000000000000002E-2"/>
    <n v="50000"/>
    <n v="53016"/>
    <n v="0"/>
    <n v="50000"/>
    <n v="1618"/>
    <n v="3.0519088577033348E-2"/>
    <n v="0.51915945611866499"/>
    <n v="500"/>
    <n v="0"/>
    <n v="-500"/>
    <n v="1650"/>
    <n v="840"/>
    <n v="-810"/>
    <n v="0"/>
    <n v="840"/>
    <n v="1"/>
  </r>
  <r>
    <s v="Bayer0216_Bepanthol_Skin_Care_Digitalm_Preroll_MC"/>
    <n v="2016"/>
    <x v="1"/>
    <s v="Q1"/>
    <d v="2016-02-08T00:00:00"/>
    <d v="2016-02-29T00:00:00"/>
    <n v="0"/>
    <s v="MC"/>
    <x v="7"/>
    <s v="Bayer0216_Bepanthol_Skin_Care_Preroll_MC"/>
    <s v="Completed"/>
    <s v="Digitalm"/>
    <s v="RON"/>
    <s v="Xaxis Tv"/>
    <s v="cpv"/>
    <s v="Pre/Mid/Post Rolls RON"/>
    <s v="Online Video"/>
    <n v="6.0000000000000001E-3"/>
    <n v="3.3000000000000002E-2"/>
    <n v="50000"/>
    <n v="48205"/>
    <n v="1795"/>
    <n v="48205"/>
    <n v="656"/>
    <n v="1.3608546831241573E-2"/>
    <n v="2.5152439024390243"/>
    <n v="300"/>
    <n v="289.23"/>
    <n v="-10.769999999999982"/>
    <n v="1650"/>
    <n v="1650"/>
    <n v="0"/>
    <n v="0"/>
    <n v="1360.77"/>
    <n v="0.82470909090909095"/>
  </r>
  <r>
    <s v="Bayer0216_Bepanthol_Skin_Care_Clickvol_Preroll_MC"/>
    <n v="2016"/>
    <x v="1"/>
    <s v="Q1"/>
    <d v="2016-02-08T00:00:00"/>
    <d v="2016-02-29T00:00:00"/>
    <n v="0"/>
    <s v="MC"/>
    <x v="7"/>
    <s v="Bayer0216_Bepanthol_Skin_Care_Preroll_MC"/>
    <s v="Completed"/>
    <s v="Clickvol"/>
    <s v="RON"/>
    <s v="Xaxis Tv"/>
    <s v="cpv"/>
    <s v="Pre/Mid/Post Rolls RON"/>
    <s v="Online Video"/>
    <m/>
    <n v="3.3000000000000002E-2"/>
    <n v="10000"/>
    <n v="565"/>
    <n v="9435"/>
    <n v="565"/>
    <n v="97"/>
    <n v="0.17168141592920355"/>
    <n v="3.402061855670103"/>
    <n v="0"/>
    <n v="0"/>
    <n v="0"/>
    <n v="330"/>
    <n v="330"/>
    <n v="0"/>
    <n v="0"/>
    <n v="330"/>
    <n v="1"/>
  </r>
  <r>
    <s v="Bayer0216_Bepanthol_Skin_Care_Sem_Preroll_MC"/>
    <n v="2016"/>
    <x v="1"/>
    <s v="Q1"/>
    <d v="2016-02-08T00:00:00"/>
    <d v="2016-02-29T00:00:00"/>
    <n v="0"/>
    <s v="MC"/>
    <x v="7"/>
    <s v="Bayer0216_Bepanthol_Skin_Care_Preroll_MC"/>
    <s v="Completed"/>
    <s v="Sem Digital"/>
    <s v="RON"/>
    <s v="Xaxis Tv"/>
    <s v="cpv"/>
    <s v="Pre/Mid/Post Rolls RON"/>
    <s v="Online Video"/>
    <n v="0.02"/>
    <n v="3.3000000000000002E-2"/>
    <n v="10000"/>
    <n v="27592"/>
    <n v="0"/>
    <n v="10000"/>
    <n v="197"/>
    <n v="7.1397506523630042E-3"/>
    <n v="1.6751269035532994"/>
    <n v="200"/>
    <n v="200"/>
    <n v="0"/>
    <n v="330"/>
    <n v="330"/>
    <n v="0"/>
    <n v="0"/>
    <n v="130"/>
    <n v="0.39393939393939392"/>
  </r>
  <r>
    <s v="Bellona0216_Acunn_Preroll_MC"/>
    <n v="2016"/>
    <x v="1"/>
    <s v="Q1"/>
    <d v="2016-02-08T00:00:00"/>
    <d v="2016-02-29T00:00:00"/>
    <n v="0"/>
    <s v="MC"/>
    <x v="29"/>
    <s v="Bellona0216_Preroll_MC"/>
    <s v="Completed"/>
    <s v="Acunn"/>
    <s v="RON"/>
    <s v="Xaxis Tv"/>
    <s v="cpv"/>
    <s v="Pre/Mid/Post Rolls RON"/>
    <s v="Online Video"/>
    <n v="0.01"/>
    <n v="3.3000000000000002E-2"/>
    <n v="40000"/>
    <n v="41135"/>
    <n v="0"/>
    <n v="40000"/>
    <n v="1713"/>
    <n v="4.1643369393460555E-2"/>
    <n v="0.76240513718622305"/>
    <n v="400"/>
    <n v="0"/>
    <n v="-400"/>
    <n v="1320"/>
    <n v="1306"/>
    <n v="-14"/>
    <n v="0"/>
    <n v="1306"/>
    <n v="1"/>
  </r>
  <r>
    <s v="Bellona0216_Digitalm_Preroll_MC"/>
    <n v="2016"/>
    <x v="1"/>
    <s v="Q1"/>
    <d v="2016-02-08T00:00:00"/>
    <d v="2016-02-29T00:00:00"/>
    <n v="0"/>
    <s v="MC"/>
    <x v="29"/>
    <s v="Bellona0216_Preroll_MC"/>
    <s v="Completed"/>
    <s v="Digitalm"/>
    <s v="RON"/>
    <s v="Xaxis Tv"/>
    <s v="cpv"/>
    <s v="Pre/Mid/Post Rolls RON"/>
    <s v="Online Video"/>
    <n v="6.0000000000000001E-3"/>
    <n v="3.3000000000000002E-2"/>
    <n v="40000"/>
    <n v="33097"/>
    <n v="6903"/>
    <n v="33097"/>
    <n v="484"/>
    <n v="1.4623681904704354E-2"/>
    <n v="2.3615702479338845"/>
    <n v="240"/>
    <n v="198.58199999999999"/>
    <n v="-41.418000000000006"/>
    <n v="1320"/>
    <n v="1143"/>
    <n v="-177"/>
    <n v="0"/>
    <n v="944.41800000000001"/>
    <n v="0.82626246719160101"/>
  </r>
  <r>
    <s v="GSK0216_Breathe_Right_Acunn_Preroll_MC"/>
    <n v="2016"/>
    <x v="1"/>
    <s v="Q1"/>
    <d v="2016-02-09T00:00:00"/>
    <d v="2016-02-29T00:00:00"/>
    <n v="0"/>
    <s v="MC"/>
    <x v="0"/>
    <s v="GSK0216_Breathe_Right_Preroll_MC"/>
    <s v="Completed"/>
    <s v="Acunn"/>
    <s v="RON"/>
    <s v="Xaxis Tv"/>
    <s v="cpv"/>
    <s v="Pre/Mid/Post Rolls RON"/>
    <s v="Online Video"/>
    <n v="0.01"/>
    <n v="3.3000000000000002E-2"/>
    <n v="70000"/>
    <n v="70488"/>
    <n v="0"/>
    <n v="70000"/>
    <n v="6096"/>
    <n v="8.6482805583929179E-2"/>
    <n v="0.37893700787401574"/>
    <n v="700"/>
    <n v="0"/>
    <n v="-700"/>
    <n v="2310"/>
    <n v="2310"/>
    <n v="0"/>
    <n v="0"/>
    <n v="2310"/>
    <n v="1"/>
  </r>
  <r>
    <s v="GSK0216_Breathe_Right_Bond_Preroll_MC"/>
    <n v="2016"/>
    <x v="1"/>
    <s v="Q1"/>
    <d v="2016-02-09T00:00:00"/>
    <d v="2016-02-29T00:00:00"/>
    <n v="0"/>
    <s v="MC"/>
    <x v="0"/>
    <s v="GSK0216_Breathe_Right_Preroll_MC"/>
    <s v="Completed"/>
    <s v="Bond Digital"/>
    <s v="RON"/>
    <s v="Xaxis Tv"/>
    <s v="cpv"/>
    <s v="Pre/Mid/Post Rolls RON"/>
    <s v="Online Video"/>
    <n v="0.01"/>
    <n v="3.3000000000000002E-2"/>
    <n v="55000"/>
    <n v="55072"/>
    <n v="0"/>
    <n v="55000"/>
    <m/>
    <n v="0"/>
    <e v="#DIV/0!"/>
    <n v="550"/>
    <n v="550"/>
    <n v="0"/>
    <n v="1815"/>
    <n v="1030"/>
    <n v="-785"/>
    <n v="0"/>
    <n v="480"/>
    <n v="0.46601941747572817"/>
  </r>
  <r>
    <s v="GSK0216_Breathe_Right_Matrouge_Preroll_MC"/>
    <n v="2016"/>
    <x v="1"/>
    <s v="Q1"/>
    <d v="2016-02-09T00:00:00"/>
    <d v="2016-02-29T00:00:00"/>
    <n v="0"/>
    <s v="MC"/>
    <x v="0"/>
    <s v="GSK0216_Breathe_Right_Preroll_MC"/>
    <s v="Completed"/>
    <s v="Matrouge"/>
    <s v="RON"/>
    <s v="Xaxis Tv"/>
    <s v="cpv"/>
    <s v="Pre/Mid/Post Rolls RON"/>
    <s v="Online Video"/>
    <n v="0.02"/>
    <n v="3.3000000000000002E-2"/>
    <n v="20000"/>
    <n v="79411"/>
    <n v="0"/>
    <n v="20000"/>
    <m/>
    <n v="0"/>
    <e v="#DIV/0!"/>
    <n v="400"/>
    <n v="400"/>
    <n v="0"/>
    <n v="660"/>
    <n v="660"/>
    <n v="0"/>
    <n v="0"/>
    <n v="260"/>
    <n v="0.39393939393939392"/>
  </r>
  <r>
    <s v="GSK0216_Corega_Nokta_Preroll_MC"/>
    <n v="2016"/>
    <x v="1"/>
    <s v="Q1"/>
    <d v="2016-02-09T00:00:00"/>
    <d v="2016-02-29T00:00:00"/>
    <n v="0"/>
    <s v="MC"/>
    <x v="0"/>
    <s v="GSK0216_Corega_Preroll_MC"/>
    <s v="Completed"/>
    <s v="Nokta"/>
    <s v="RON"/>
    <s v="Xaxis Tv"/>
    <s v="cpv"/>
    <s v="Pre/Mid/Post Rolls RON"/>
    <s v="Online Video"/>
    <n v="1.2E-2"/>
    <n v="3.3000000000000002E-2"/>
    <n v="85000"/>
    <n v="84934"/>
    <n v="66"/>
    <n v="84934"/>
    <n v="33565"/>
    <n v="0.39518920573621868"/>
    <n v="8.3569194100998057E-2"/>
    <n v="1020"/>
    <n v="1019.208"/>
    <n v="-0.79200000000003001"/>
    <n v="2805"/>
    <n v="2805"/>
    <n v="0"/>
    <n v="0"/>
    <n v="1785.7919999999999"/>
    <n v="0.63664598930481275"/>
  </r>
  <r>
    <s v="GSK0216_Corega_Acunn_Preroll_MC"/>
    <n v="2016"/>
    <x v="1"/>
    <s v="Q1"/>
    <d v="2016-02-09T00:00:00"/>
    <d v="2016-02-29T00:00:00"/>
    <n v="0"/>
    <s v="MC"/>
    <x v="0"/>
    <s v="GSK0216_Corega_Preroll_MC"/>
    <s v="Completed"/>
    <s v="Acunn"/>
    <s v="RON"/>
    <s v="Xaxis Tv"/>
    <s v="cpv"/>
    <s v="Pre/Mid/Post Rolls RON"/>
    <s v="Online Video"/>
    <n v="0.01"/>
    <n v="3.3000000000000002E-2"/>
    <n v="85000"/>
    <n v="86621"/>
    <n v="0"/>
    <n v="85000"/>
    <n v="19691"/>
    <n v="0.22732362821948487"/>
    <n v="8.607993499568331E-2"/>
    <n v="850"/>
    <n v="0"/>
    <n v="-850"/>
    <n v="2805"/>
    <n v="1695"/>
    <n v="-1110"/>
    <n v="0"/>
    <n v="1695"/>
    <n v="1"/>
  </r>
  <r>
    <s v="GSK0216_Otribebe_Acunn_Preroll_MC"/>
    <n v="2016"/>
    <x v="1"/>
    <s v="Q1"/>
    <d v="2016-02-09T00:00:00"/>
    <d v="2016-02-29T00:00:00"/>
    <n v="0"/>
    <s v="MC"/>
    <x v="0"/>
    <s v="GSK0216_Otribebe_Preroll_MC"/>
    <s v="Completed"/>
    <s v="Acunn"/>
    <s v="RON"/>
    <s v="Xaxis Tv"/>
    <s v="cpv"/>
    <s v="Pre/Mid/Post Rolls RON"/>
    <s v="Online Video"/>
    <n v="0.01"/>
    <n v="3.3000000000000002E-2"/>
    <n v="75000"/>
    <n v="75986"/>
    <n v="0"/>
    <n v="75000"/>
    <n v="8610"/>
    <n v="0.11331034664280262"/>
    <n v="0.18246225319396051"/>
    <n v="750"/>
    <n v="0"/>
    <n v="-750"/>
    <n v="2475"/>
    <n v="1571"/>
    <n v="-904"/>
    <n v="0"/>
    <n v="1571"/>
    <n v="1"/>
  </r>
  <r>
    <s v="GSK0216_Otribebe_Nokta_Preroll_MC"/>
    <n v="2016"/>
    <x v="1"/>
    <s v="Q1"/>
    <d v="2016-02-09T00:00:00"/>
    <d v="2016-02-29T00:00:00"/>
    <n v="0"/>
    <s v="MC"/>
    <x v="0"/>
    <s v="GSK0216_Otribebe_Preroll_MC"/>
    <s v="Completed"/>
    <s v="Nokta"/>
    <s v="RON"/>
    <s v="Xaxis Tv"/>
    <s v="cpv"/>
    <s v="Pre/Mid/Post Rolls RON"/>
    <s v="Online Video"/>
    <n v="1.2E-2"/>
    <n v="3.3000000000000002E-2"/>
    <n v="50000"/>
    <n v="50138"/>
    <n v="0"/>
    <n v="50000"/>
    <n v="13682"/>
    <n v="0.27288683234273403"/>
    <n v="0.12059640403449788"/>
    <n v="600"/>
    <n v="600"/>
    <n v="0"/>
    <n v="1650"/>
    <n v="1650"/>
    <n v="0"/>
    <n v="0"/>
    <n v="1050"/>
    <n v="0.63636363636363635"/>
  </r>
  <r>
    <s v="GSK0216_Otribebe_Clipkit_SYNC_MC"/>
    <n v="2016"/>
    <x v="1"/>
    <s v="Q1"/>
    <d v="2016-02-09T00:00:00"/>
    <d v="2016-02-29T00:00:00"/>
    <n v="0"/>
    <s v="MC"/>
    <x v="0"/>
    <s v="GSK0216_Otribebe_SYNC_MC"/>
    <s v="Completed"/>
    <s v="Clipkit"/>
    <s v="RON"/>
    <s v="Xaxis SYNC"/>
    <s v="cpv"/>
    <s v="Pre/Mid/Post Rolls RON"/>
    <s v="Online Video"/>
    <n v="3.5000000000000003E-2"/>
    <n v="0.06"/>
    <n v="400000"/>
    <n v="400934"/>
    <n v="0"/>
    <n v="400000"/>
    <n v="14582"/>
    <n v="3.6370075872836923E-2"/>
    <n v="1.6458647647784941"/>
    <n v="14000.000000000002"/>
    <n v="14000.000000000002"/>
    <n v="0"/>
    <n v="24000"/>
    <n v="24000"/>
    <n v="0"/>
    <n v="0"/>
    <n v="9999.9999999999982"/>
    <n v="0.41666666666666657"/>
  </r>
  <r>
    <s v="GSK0216_Paradontax_Bond_Preroll_MC"/>
    <n v="2016"/>
    <x v="1"/>
    <s v="Q1"/>
    <d v="2016-02-09T00:00:00"/>
    <d v="2016-02-29T00:00:00"/>
    <n v="0"/>
    <s v="MC"/>
    <x v="0"/>
    <s v="GSK0216_Paradontax_Preroll_MC"/>
    <s v="Completed"/>
    <s v="Bond Digital"/>
    <s v="RON"/>
    <s v="Xaxis Tv"/>
    <s v="cpv"/>
    <s v="Pre/Mid/Post Rolls RON"/>
    <s v="Online Video"/>
    <n v="0.01"/>
    <n v="3.3000000000000002E-2"/>
    <n v="35000"/>
    <n v="139"/>
    <n v="34861"/>
    <n v="139"/>
    <m/>
    <n v="0"/>
    <e v="#DIV/0!"/>
    <n v="350"/>
    <n v="1.3900000000000001"/>
    <n v="-348.61"/>
    <n v="1155"/>
    <n v="4.5870000000000006"/>
    <n v="-1150.413"/>
    <n v="0"/>
    <n v="3.1970000000000005"/>
    <n v="0.69696969696969702"/>
  </r>
  <r>
    <s v="GSK0216_Paradontax_Nokta_Preroll_MC"/>
    <n v="2016"/>
    <x v="1"/>
    <s v="Q1"/>
    <d v="2016-02-09T00:00:00"/>
    <d v="2016-02-29T00:00:00"/>
    <n v="0"/>
    <s v="MC"/>
    <x v="0"/>
    <s v="GSK0216_Paradontax_Preroll_MC"/>
    <s v="Completed"/>
    <s v="Nokta"/>
    <s v="RON"/>
    <s v="Xaxis Tv"/>
    <s v="cpv"/>
    <s v="Pre/Mid/Post Rolls RON"/>
    <s v="Online Video"/>
    <n v="1.2E-2"/>
    <n v="3.3000000000000002E-2"/>
    <n v="80000"/>
    <n v="79945"/>
    <n v="55"/>
    <n v="79945"/>
    <n v="29420"/>
    <n v="0.36800300206391895"/>
    <n v="3.3344663494221619E-2"/>
    <n v="960"/>
    <n v="959.34"/>
    <n v="-0.65999999999996817"/>
    <n v="2640"/>
    <n v="981"/>
    <n v="-1659"/>
    <n v="0"/>
    <n v="21.659999999999968"/>
    <n v="2.2079510703363881E-2"/>
  </r>
  <r>
    <s v="GSK0216_Paradontax_Acunn_Preroll_MC"/>
    <n v="2016"/>
    <x v="1"/>
    <s v="Q1"/>
    <d v="2016-02-09T00:00:00"/>
    <d v="2016-02-29T00:00:00"/>
    <n v="0"/>
    <s v="MC"/>
    <x v="0"/>
    <s v="GSK0216_Paradontax_Preroll_MC"/>
    <s v="Completed"/>
    <s v="Acunn"/>
    <s v="RON"/>
    <s v="Xaxis Tv"/>
    <s v="cpv"/>
    <s v="Pre/Mid/Post Rolls RON"/>
    <s v="Online Video"/>
    <n v="0.01"/>
    <n v="3.3000000000000002E-2"/>
    <n v="120000"/>
    <n v="121663"/>
    <n v="0"/>
    <n v="120000"/>
    <n v="18319"/>
    <n v="0.15057166106375808"/>
    <n v="0.2191647469840057"/>
    <n v="1200"/>
    <n v="0"/>
    <n v="-1200"/>
    <n v="3960"/>
    <n v="4014.8790000000004"/>
    <n v="54.87900000000036"/>
    <n v="0"/>
    <n v="4014.8790000000004"/>
    <n v="1"/>
  </r>
  <r>
    <s v="GSK0216_Paradontax_Clipkit_SYNC_MC"/>
    <n v="2016"/>
    <x v="1"/>
    <s v="Q1"/>
    <d v="2016-02-09T00:00:00"/>
    <d v="2016-02-29T00:00:00"/>
    <n v="0"/>
    <s v="MC"/>
    <x v="0"/>
    <s v="GSK0216_Paradontax_SYNC_MC"/>
    <s v="Completed"/>
    <s v="Clipkit"/>
    <s v="RON"/>
    <s v="Xaxis SYNC"/>
    <s v="cpv"/>
    <s v="Pre/Mid/Post Rolls RON"/>
    <s v="Online Video"/>
    <n v="3.5000000000000003E-2"/>
    <n v="0.06"/>
    <n v="250000"/>
    <n v="250622"/>
    <n v="0"/>
    <n v="250000"/>
    <n v="21503"/>
    <n v="8.5798533249275805E-2"/>
    <n v="0.69757708226759052"/>
    <n v="8750"/>
    <n v="8750"/>
    <n v="0"/>
    <n v="15000"/>
    <n v="15000"/>
    <n v="0"/>
    <n v="0"/>
    <n v="6250"/>
    <n v="0.41666666666666669"/>
  </r>
  <r>
    <s v="Pandora0216_Sevgililer_Gunu_Sem_İnterest_MC"/>
    <n v="2016"/>
    <x v="1"/>
    <s v="Q1"/>
    <d v="2016-02-05T00:00:00"/>
    <d v="2016-02-29T00:00:00"/>
    <n v="0"/>
    <s v="MC"/>
    <x v="30"/>
    <s v="Pandora0216_Sevgililer_Gunu_İnterest_MC"/>
    <s v="Completed"/>
    <s v="Sem Digital"/>
    <s v="RON"/>
    <s v="Xaxis Display Plus"/>
    <s v="cpm"/>
    <s v="Selected Sites"/>
    <s v="Ad Bundles"/>
    <n v="0.2"/>
    <n v="1.5"/>
    <n v="250000"/>
    <n v="446954"/>
    <n v="0"/>
    <n v="250000"/>
    <m/>
    <n v="0"/>
    <e v="#DIV/0!"/>
    <n v="50"/>
    <n v="50"/>
    <n v="0"/>
    <n v="375"/>
    <n v="670.43100000000004"/>
    <n v="295.43100000000004"/>
    <n v="0"/>
    <n v="620.43100000000004"/>
    <n v="0.925421109704056"/>
  </r>
  <r>
    <s v="Pandora0216_Sevgililer_Gunu_Digitalm_İnterest_MC"/>
    <n v="2016"/>
    <x v="1"/>
    <s v="Q1"/>
    <d v="2016-02-05T00:00:00"/>
    <d v="2016-02-29T00:00:00"/>
    <n v="0"/>
    <s v="MC"/>
    <x v="30"/>
    <s v="Pandora0216_Sevgililer_Gunu_İnterest_MC"/>
    <s v="Completed"/>
    <s v="Digitalm"/>
    <s v="RON"/>
    <s v="Xaxis Display Plus"/>
    <s v="cpm"/>
    <s v="Selected Sites"/>
    <s v="Ad Bundles"/>
    <n v="0.2"/>
    <n v="1.5"/>
    <n v="750000"/>
    <n v="401013"/>
    <n v="348987"/>
    <n v="401013"/>
    <n v="107"/>
    <n v="2.6682426754244873E-4"/>
    <n v="5.6216775700934578"/>
    <n v="150"/>
    <n v="80.202600000000004"/>
    <n v="-69.797399999999996"/>
    <n v="1125"/>
    <n v="601.51949999999999"/>
    <n v="-523.48050000000001"/>
    <n v="0"/>
    <n v="521.31690000000003"/>
    <n v="0.8666666666666667"/>
  </r>
  <r>
    <s v="Pandora0216_Sevgililer_Gunu_clickvol_İnterest_MC"/>
    <n v="2016"/>
    <x v="1"/>
    <s v="Q1"/>
    <d v="2016-02-05T00:00:00"/>
    <d v="2016-02-29T00:00:00"/>
    <n v="0"/>
    <s v="MC"/>
    <x v="30"/>
    <s v="Pandora0216_Sevgililer_Gunu_İnterest_MC"/>
    <s v="Completed"/>
    <s v="Clickvol"/>
    <s v="RON"/>
    <s v="Xaxis Display Plus"/>
    <s v="cpm"/>
    <s v="Selected Sites"/>
    <s v="Ad Bundles"/>
    <n v="0.5"/>
    <n v="1.5"/>
    <n v="250000"/>
    <n v="25815"/>
    <n v="224185"/>
    <n v="25815"/>
    <m/>
    <n v="0"/>
    <e v="#DIV/0!"/>
    <n v="125"/>
    <n v="12.907500000000001"/>
    <n v="-112.0925"/>
    <n v="375"/>
    <n v="1400"/>
    <n v="1025"/>
    <n v="0"/>
    <n v="1387.0925"/>
    <n v="0.99078035714285717"/>
  </r>
  <r>
    <s v="Pandora0216_Sevgililer_Gunu_Adinteraction_İnterest_MC"/>
    <n v="2016"/>
    <x v="1"/>
    <s v="Q1"/>
    <d v="2016-02-05T00:00:00"/>
    <d v="2016-02-29T00:00:00"/>
    <n v="0"/>
    <s v="MC"/>
    <x v="30"/>
    <s v="Pandora0216_Sevgililer_Gunu_İnterest_MC"/>
    <s v="Completed"/>
    <s v="Adinteraction"/>
    <s v="RON"/>
    <s v="Xaxis Display Plus"/>
    <s v="cpm"/>
    <s v="Selected Sites"/>
    <s v="Ad Bundles"/>
    <n v="0.15"/>
    <n v="1.5"/>
    <n v="500000"/>
    <n v="247834"/>
    <n v="252166"/>
    <n v="247834"/>
    <m/>
    <n v="0"/>
    <e v="#DIV/0!"/>
    <n v="75"/>
    <n v="37.1751"/>
    <n v="-37.8249"/>
    <n v="750"/>
    <n v="371.75099999999998"/>
    <n v="-378.24900000000002"/>
    <n v="0"/>
    <n v="334.57589999999999"/>
    <n v="0.9"/>
  </r>
  <r>
    <s v="Pandora0216_Sevgililer_Gunu_Nokta_İnterest_MC"/>
    <n v="2016"/>
    <x v="1"/>
    <s v="Q1"/>
    <d v="2016-02-05T00:00:00"/>
    <d v="2016-02-29T00:00:00"/>
    <n v="0"/>
    <s v="MC"/>
    <x v="30"/>
    <s v="Pandora0216_Sevgililer_Gunu_İnterest_MC"/>
    <s v="Completed"/>
    <s v="Nokta"/>
    <s v="RON"/>
    <s v="Xaxis Display Plus"/>
    <s v="cpm"/>
    <s v="Selected Sites"/>
    <s v="Ad Bundles"/>
    <n v="0.1"/>
    <n v="1.5"/>
    <n v="250000"/>
    <n v="107483"/>
    <n v="142517"/>
    <n v="107483"/>
    <m/>
    <n v="0"/>
    <e v="#DIV/0!"/>
    <n v="25"/>
    <n v="10.7483"/>
    <n v="-14.2517"/>
    <n v="375"/>
    <n v="161.22450000000001"/>
    <n v="-213.77549999999999"/>
    <n v="0"/>
    <n v="150.47620000000001"/>
    <n v="0.93333333333333335"/>
  </r>
  <r>
    <s v="Pandora0216_Sevgililer_Gunu_Medyanet_İnterest_MC"/>
    <n v="2016"/>
    <x v="1"/>
    <s v="Q1"/>
    <d v="2016-02-05T00:00:00"/>
    <d v="2016-02-29T00:00:00"/>
    <n v="0"/>
    <s v="MC"/>
    <x v="30"/>
    <s v="Pandora0216_Sevgililer_Gunu_İnterest_MC"/>
    <s v="Completed"/>
    <s v="Medyanet"/>
    <s v="RON"/>
    <s v="Xaxis Display Plus"/>
    <s v="cpm"/>
    <s v="Selected Sites"/>
    <s v="Ad Bundles"/>
    <n v="0.1"/>
    <n v="1.5"/>
    <n v="1250000"/>
    <n v="889920"/>
    <n v="360080"/>
    <n v="889920"/>
    <m/>
    <n v="0"/>
    <e v="#DIV/0!"/>
    <n v="125"/>
    <n v="88.992000000000004"/>
    <n v="-36.007999999999996"/>
    <n v="1875"/>
    <n v="1334.88"/>
    <n v="-540.11999999999989"/>
    <n v="0"/>
    <n v="1245.8880000000001"/>
    <n v="0.93333333333333335"/>
  </r>
  <r>
    <s v="Teknosa0216_Turuncu_Indirim_faz1_Acunn_interstitial_MC"/>
    <n v="2016"/>
    <x v="1"/>
    <s v="Q1"/>
    <d v="2016-02-05T00:00:00"/>
    <d v="2016-02-08T00:00:00"/>
    <n v="0"/>
    <s v="MC"/>
    <x v="6"/>
    <s v="Teknosa0216_Turuncu_Indirim_faz1_interstitial_MC"/>
    <s v="Completed"/>
    <s v="Acunn"/>
    <s v="RON"/>
    <s v="Xaxis Rich Media"/>
    <s v="cpm"/>
    <s v="Selected Sites"/>
    <s v="Interstitial"/>
    <n v="1.5"/>
    <n v="4.25"/>
    <n v="500000"/>
    <n v="546361"/>
    <n v="0"/>
    <n v="500000"/>
    <n v="5220"/>
    <n v="9.5541226405252214E-3"/>
    <n v="0.40708812260536398"/>
    <n v="750"/>
    <n v="0"/>
    <n v="-750"/>
    <n v="2125"/>
    <n v="2125"/>
    <n v="0"/>
    <n v="0"/>
    <n v="2125"/>
    <n v="1"/>
  </r>
  <r>
    <s v="Teknosa0216_Turuncu_Indirim_faz1_Bond_interstitial_MC"/>
    <n v="2016"/>
    <x v="1"/>
    <s v="Q1"/>
    <d v="2016-02-05T00:00:00"/>
    <d v="2016-02-08T00:00:00"/>
    <n v="0"/>
    <s v="MC"/>
    <x v="6"/>
    <s v="Teknosa0216_Turuncu_Indirim_faz1_interstitial_MC"/>
    <s v="Completed"/>
    <s v="Bond Digital"/>
    <s v="RON"/>
    <s v="Xaxis Rich Media"/>
    <s v="cpm"/>
    <s v="Selected Sites"/>
    <s v="Ad Bundles"/>
    <n v="2.25"/>
    <n v="4.25"/>
    <n v="250000"/>
    <n v="257805"/>
    <n v="0"/>
    <n v="250000"/>
    <n v="3815"/>
    <n v="1.4798006245030158E-2"/>
    <n v="0.27850589777195284"/>
    <n v="562.5"/>
    <n v="562.5"/>
    <n v="0"/>
    <n v="1062.5"/>
    <n v="1062.5"/>
    <n v="0"/>
    <n v="0"/>
    <n v="500"/>
    <n v="0.47058823529411764"/>
  </r>
  <r>
    <s v="Teknosa0216_Turuncu_Indirim_faz1_Digitalm_interstitial_MC"/>
    <n v="2016"/>
    <x v="1"/>
    <s v="Q1"/>
    <d v="2016-02-05T00:00:00"/>
    <d v="2016-02-08T00:00:00"/>
    <n v="0"/>
    <s v="MC"/>
    <x v="6"/>
    <s v="Teknosa0216_Turuncu_Indirim_faz1_interstitial_MC"/>
    <s v="Completed"/>
    <s v="Digitalm"/>
    <s v="RON"/>
    <s v="Xaxis Rich Media"/>
    <s v="cpm"/>
    <s v="Selected Sites"/>
    <s v="Ad Bundles"/>
    <n v="2.5"/>
    <n v="4.25"/>
    <n v="250000"/>
    <n v="251056"/>
    <n v="0"/>
    <n v="250000"/>
    <n v="1797"/>
    <n v="7.1577655981135682E-3"/>
    <n v="0.59126321647189761"/>
    <n v="625"/>
    <n v="625"/>
    <n v="0"/>
    <n v="1062.5"/>
    <n v="1062.5"/>
    <n v="0"/>
    <n v="0"/>
    <n v="437.5"/>
    <n v="0.41176470588235292"/>
  </r>
  <r>
    <s v="GSK0216_Sensodyne_Hypernova_Acunn_Preroll_MC"/>
    <n v="2016"/>
    <x v="1"/>
    <s v="Q1"/>
    <d v="2016-02-10T00:00:00"/>
    <d v="2016-02-29T00:00:00"/>
    <n v="0"/>
    <s v="MC"/>
    <x v="0"/>
    <s v="GSK0216_Sensodyne_Hypernova_Preroll_MC"/>
    <s v="Completed"/>
    <s v="Acunn"/>
    <s v="RON"/>
    <s v="Xaxis Tv"/>
    <s v="cpv"/>
    <s v="Selected Sites"/>
    <s v="Online Video"/>
    <n v="0.01"/>
    <n v="3.3000000000000002E-2"/>
    <n v="70000"/>
    <n v="71743"/>
    <n v="0"/>
    <n v="70000"/>
    <n v="7035"/>
    <n v="9.8058347155820083E-2"/>
    <n v="0.32835820895522388"/>
    <n v="700"/>
    <n v="0"/>
    <n v="-700"/>
    <n v="2310"/>
    <n v="2310"/>
    <n v="0"/>
    <n v="0"/>
    <n v="2310"/>
    <n v="1"/>
  </r>
  <r>
    <s v="GSK0216_Sensodyne_Hypernova_Nokta_Preroll_MC"/>
    <n v="2016"/>
    <x v="1"/>
    <s v="Q1"/>
    <d v="2016-02-10T00:00:00"/>
    <d v="2016-02-29T00:00:00"/>
    <n v="0"/>
    <s v="MC"/>
    <x v="0"/>
    <s v="GSK0216_Sensodyne_Hypernova_Preroll_MC"/>
    <s v="Completed"/>
    <s v="Nokta"/>
    <s v="RON"/>
    <s v="Xaxis Tv"/>
    <s v="cpv"/>
    <s v="Selected Sites"/>
    <s v="Ad Bundles"/>
    <n v="1.2E-2"/>
    <n v="3.3000000000000002E-2"/>
    <n v="70000"/>
    <n v="70103"/>
    <n v="0"/>
    <n v="70000"/>
    <n v="16766"/>
    <n v="0.23916237536196738"/>
    <n v="7.0976977215793866E-2"/>
    <n v="840"/>
    <n v="840"/>
    <n v="0"/>
    <n v="2310"/>
    <n v="1190"/>
    <n v="-1120"/>
    <n v="0"/>
    <n v="350"/>
    <n v="0.29411764705882354"/>
  </r>
  <r>
    <s v="GSK0216_Sensodyne_Hypernova_Clipkit_SYNC_MC"/>
    <n v="2016"/>
    <x v="1"/>
    <s v="Q1"/>
    <d v="2016-02-10T00:00:00"/>
    <d v="2016-02-29T00:00:00"/>
    <n v="0"/>
    <s v="MC"/>
    <x v="0"/>
    <s v="GSK0216_Sensodyne_Hypernova_SYNC_MC"/>
    <s v="Completed"/>
    <s v="Clipkit"/>
    <s v="RON"/>
    <s v="Xaxis SYNC"/>
    <s v="cpv"/>
    <s v="Pre/Mid/Post Rolls RON"/>
    <s v="Online Video"/>
    <n v="3.5000000000000003E-2"/>
    <n v="0.06"/>
    <n v="250000"/>
    <n v="250476"/>
    <n v="0"/>
    <n v="250000"/>
    <n v="12200"/>
    <n v="4.8707261374343253E-2"/>
    <n v="1.2295081967213115"/>
    <n v="8750"/>
    <n v="8750"/>
    <n v="0"/>
    <n v="15000"/>
    <n v="15000"/>
    <n v="0"/>
    <n v="0"/>
    <n v="6250"/>
    <n v="0.41666666666666669"/>
  </r>
  <r>
    <s v="Vodafone0216_Project_Agassi_Digitalm_interest_MS"/>
    <n v="2016"/>
    <x v="1"/>
    <s v="Q1"/>
    <d v="2016-02-10T00:00:00"/>
    <d v="2016-02-29T00:00:00"/>
    <n v="0"/>
    <s v="MS"/>
    <x v="14"/>
    <s v="Vodafone0216_Project_Agassi__interest_MS"/>
    <s v="Completed"/>
    <s v="Digitalm"/>
    <s v="RON"/>
    <s v="Xaxis Display Plus"/>
    <s v="cpm"/>
    <s v="Selected Sites"/>
    <s v="Ad Bundles"/>
    <n v="0.2"/>
    <n v="0.8"/>
    <n v="3000000"/>
    <n v="3002557"/>
    <n v="0"/>
    <n v="3000000"/>
    <n v="949"/>
    <n v="3.1606394150052771E-4"/>
    <n v="0.48682824025289778"/>
    <n v="600"/>
    <n v="600"/>
    <n v="0"/>
    <n v="2400"/>
    <n v="462"/>
    <n v="-1938"/>
    <n v="0"/>
    <n v="-138"/>
    <n v="-0.29870129870129869"/>
  </r>
  <r>
    <s v="Vodafone0216_Project_Agassi_Bond_interest_MS"/>
    <n v="2016"/>
    <x v="1"/>
    <s v="Q1"/>
    <d v="2016-02-10T00:00:00"/>
    <d v="2016-02-29T00:00:00"/>
    <n v="0"/>
    <s v="MS"/>
    <x v="14"/>
    <s v="Vodafone0216_Project_Agassi__interest_MS"/>
    <s v="Completed"/>
    <s v="Bond Digital"/>
    <s v="RON"/>
    <s v="Xaxis Display Plus"/>
    <s v="cpm"/>
    <s v="Selected Sites"/>
    <s v="Ad Bundles"/>
    <n v="0.5"/>
    <n v="0.8"/>
    <n v="2000000"/>
    <n v="966248"/>
    <n v="1033752"/>
    <n v="966248"/>
    <m/>
    <n v="0"/>
    <e v="#DIV/0!"/>
    <n v="1000"/>
    <n v="483.12400000000002"/>
    <n v="-516.87599999999998"/>
    <n v="1600"/>
    <n v="772.99840000000006"/>
    <n v="-827.00159999999994"/>
    <n v="0"/>
    <n v="289.87440000000004"/>
    <n v="0.375"/>
  </r>
  <r>
    <s v="Vodafone0216_Project_Agassi_Medyanet_interest_MS"/>
    <n v="2016"/>
    <x v="1"/>
    <s v="Q1"/>
    <d v="2016-02-10T00:00:00"/>
    <d v="2016-02-29T00:00:00"/>
    <n v="0"/>
    <s v="MS"/>
    <x v="14"/>
    <s v="Vodafone0216_Project_Agassi__interest_MS"/>
    <s v="Completed"/>
    <s v="Medyanet"/>
    <s v="RON"/>
    <s v="Xaxis Display Plus"/>
    <s v="cpm"/>
    <s v="Selected Sites"/>
    <s v="Ad Bundles"/>
    <n v="0.1"/>
    <n v="0.8"/>
    <n v="500000"/>
    <n v="455345"/>
    <n v="44655"/>
    <n v="455345"/>
    <m/>
    <n v="0"/>
    <e v="#DIV/0!"/>
    <n v="50"/>
    <n v="45.534500000000008"/>
    <n v="-4.4654999999999916"/>
    <n v="400"/>
    <n v="364.27600000000001"/>
    <n v="-35.72399999999999"/>
    <n v="0"/>
    <n v="318.74149999999997"/>
    <n v="0.87499999999999989"/>
  </r>
  <r>
    <s v="Vodafone0216_Project_Agassi_Reklamstore_interest_MS"/>
    <n v="2016"/>
    <x v="1"/>
    <s v="Q1"/>
    <d v="2016-02-10T00:00:00"/>
    <d v="2016-02-29T00:00:00"/>
    <n v="0"/>
    <s v="MS"/>
    <x v="14"/>
    <s v="Vodafone0216_Project_Agassi__interest_MS"/>
    <s v="Completed"/>
    <s v="Reklamstore"/>
    <s v="RON"/>
    <s v="Xaxis Display Plus"/>
    <s v="cpm"/>
    <s v="Selected Sites"/>
    <s v="Ad Bundles"/>
    <n v="0.35"/>
    <n v="0.8"/>
    <n v="1000000"/>
    <n v="1000998"/>
    <n v="0"/>
    <n v="1000000"/>
    <n v="1152"/>
    <n v="1.1508514502526479E-3"/>
    <n v="0.69513749999999996"/>
    <n v="350"/>
    <n v="350"/>
    <n v="0"/>
    <n v="800"/>
    <n v="800.79840000000002"/>
    <n v="0.7984000000000151"/>
    <n v="0"/>
    <n v="450.79840000000002"/>
    <n v="0.56293618968269665"/>
  </r>
  <r>
    <s v="Karcher0216_Acunn_Preroll_MX"/>
    <n v="2016"/>
    <x v="1"/>
    <s v="Q1"/>
    <d v="2016-02-10T00:00:00"/>
    <d v="2016-02-21T00:00:00"/>
    <n v="0"/>
    <s v="MX"/>
    <x v="4"/>
    <s v="Karcher0216_Preroll_MX"/>
    <s v="Completed"/>
    <s v="Acunn"/>
    <s v="RON"/>
    <s v="Xaxis Tv"/>
    <s v="cpv"/>
    <s v="Pre/Mid/Post Rolls RON"/>
    <s v="Online Video"/>
    <n v="0.01"/>
    <n v="3.3000000000000002E-2"/>
    <n v="20000"/>
    <n v="21046"/>
    <n v="0"/>
    <n v="20000"/>
    <n v="3140"/>
    <n v="0.14919699705407202"/>
    <n v="0"/>
    <n v="200"/>
    <n v="0"/>
    <n v="-200"/>
    <n v="660"/>
    <n v="0"/>
    <n v="-660"/>
    <n v="0"/>
    <n v="0"/>
    <e v="#DIV/0!"/>
  </r>
  <r>
    <s v="Karcher0216_Acunn_interstitial_MX"/>
    <n v="2016"/>
    <x v="1"/>
    <s v="Q1"/>
    <d v="2016-02-10T00:00:00"/>
    <d v="2016-02-21T00:00:00"/>
    <n v="0"/>
    <s v="MX"/>
    <x v="4"/>
    <s v="Karcher0216_interstitial_MX"/>
    <s v="Completed"/>
    <s v="Acunn"/>
    <s v="RON"/>
    <s v="Xaxis Rich Media"/>
    <s v="cpm"/>
    <s v="Interstitial"/>
    <s v="Interstitial"/>
    <n v="1.5"/>
    <n v="4.25"/>
    <n v="200000"/>
    <n v="201133"/>
    <n v="0"/>
    <n v="200000"/>
    <n v="1323"/>
    <n v="6.5777371192196205E-3"/>
    <n v="0"/>
    <n v="300"/>
    <n v="0"/>
    <n v="-300"/>
    <n v="850"/>
    <n v="0"/>
    <n v="-850"/>
    <n v="0"/>
    <n v="0"/>
    <e v="#DIV/0!"/>
  </r>
  <r>
    <s v="Karcher0216_Digitalm_interstitial_MX"/>
    <n v="2016"/>
    <x v="1"/>
    <s v="Q1"/>
    <d v="2016-02-10T00:00:00"/>
    <d v="2016-02-21T00:00:00"/>
    <n v="0"/>
    <s v="MX"/>
    <x v="4"/>
    <s v="Karcher0216_interstitial_MX"/>
    <s v="Completed"/>
    <s v="Digitalm"/>
    <s v="RON"/>
    <s v="Xaxis Rich Media"/>
    <s v="cpm"/>
    <s v="Interstitial"/>
    <s v="Interstitial"/>
    <n v="2.5"/>
    <n v="4.25"/>
    <n v="85000"/>
    <n v="85161"/>
    <n v="0"/>
    <n v="85000"/>
    <n v="707"/>
    <n v="8.3019222414015808E-3"/>
    <n v="0"/>
    <n v="212.5"/>
    <n v="212.5"/>
    <n v="0"/>
    <n v="361.25"/>
    <n v="0"/>
    <n v="-361.25"/>
    <n v="0"/>
    <n v="-212.5"/>
    <e v="#DIV/0!"/>
  </r>
  <r>
    <s v="Teknosa0216_Sevgililer_Gunu_Acunn_interstitial_MC"/>
    <n v="2016"/>
    <x v="1"/>
    <s v="Q1"/>
    <d v="2016-02-11T00:00:00"/>
    <d v="2016-02-15T00:00:00"/>
    <n v="0"/>
    <s v="MC"/>
    <x v="6"/>
    <s v="Teknosa0216_Sevgililer_Gunu_interstitial_MC"/>
    <s v="Completed"/>
    <s v="Acunn"/>
    <s v="RON"/>
    <s v="Xaxis Rich Media"/>
    <s v="cpm"/>
    <s v="Interstitial"/>
    <s v="Interstitial"/>
    <n v="1.5"/>
    <n v="4.25"/>
    <n v="500000"/>
    <n v="506724"/>
    <n v="0"/>
    <n v="500000"/>
    <n v="6091"/>
    <n v="1.2020350328778585E-2"/>
    <n v="0.25168281070431786"/>
    <n v="750"/>
    <n v="0"/>
    <n v="-750"/>
    <n v="2125"/>
    <n v="1533"/>
    <n v="-592"/>
    <n v="0"/>
    <n v="1533"/>
    <n v="1"/>
  </r>
  <r>
    <s v="Teknosa0216_Sevgililer_Gunu_DeskFive_interstitial_MC"/>
    <n v="2016"/>
    <x v="1"/>
    <s v="Q1"/>
    <d v="2016-02-11T00:00:00"/>
    <d v="2016-02-15T00:00:00"/>
    <n v="0"/>
    <s v="MC"/>
    <x v="6"/>
    <s v="Teknosa0216_Sevgililer_Gunu_interstitial_MC"/>
    <s v="Completed"/>
    <s v="Desk Five"/>
    <s v="RON"/>
    <s v="Xaxis Rich Media"/>
    <s v="cpm"/>
    <s v="Interstitial"/>
    <s v="Interstitial"/>
    <n v="2.5"/>
    <n v="4.25"/>
    <n v="150000"/>
    <n v="154391"/>
    <n v="0"/>
    <n v="150000"/>
    <n v="3928"/>
    <n v="2.5441897519933157E-2"/>
    <n v="0.16229633401221996"/>
    <n v="375"/>
    <n v="375"/>
    <n v="0"/>
    <n v="637.5"/>
    <n v="637.5"/>
    <n v="0"/>
    <n v="0"/>
    <n v="262.5"/>
    <n v="0.41176470588235292"/>
  </r>
  <r>
    <s v="Teknosa0216_Sevgililer_Gunu_Medyanet_interstitial_MC"/>
    <n v="2016"/>
    <x v="1"/>
    <s v="Q1"/>
    <d v="2016-02-11T00:00:00"/>
    <d v="2016-02-15T00:00:00"/>
    <n v="0"/>
    <s v="MC"/>
    <x v="6"/>
    <s v="Teknosa0216_Sevgililer_Gunu_interstitial_MC"/>
    <s v="Completed"/>
    <s v="Medyanet"/>
    <s v="RON"/>
    <s v="Xaxis Rich Media"/>
    <s v="cpm"/>
    <s v="Interstitial"/>
    <s v="Interstitial"/>
    <n v="0.5"/>
    <n v="4.25"/>
    <n v="200000"/>
    <n v="203907"/>
    <n v="0"/>
    <n v="200000"/>
    <n v="2277"/>
    <n v="1.1166855478232724E-2"/>
    <n v="0.3732981993851559"/>
    <n v="100"/>
    <n v="100"/>
    <n v="0"/>
    <n v="850"/>
    <n v="850"/>
    <n v="0"/>
    <n v="0"/>
    <n v="750"/>
    <n v="0.88235294117647056"/>
  </r>
  <r>
    <s v="Biscolata0216_Pia_Acunn_Preroll_ONE"/>
    <n v="2016"/>
    <x v="1"/>
    <s v="Q1"/>
    <d v="2016-02-16T00:00:00"/>
    <d v="2016-02-29T00:00:00"/>
    <n v="0"/>
    <s v="MC"/>
    <x v="31"/>
    <s v="Biscolata0216_Pia_Preroll_ONE"/>
    <s v="Completed"/>
    <s v="Acunn"/>
    <s v="RON"/>
    <s v="Xaxis Tv"/>
    <s v="cpv"/>
    <s v="Pre/Mid/Post Rolls RON"/>
    <s v="Online Video"/>
    <n v="0.01"/>
    <n v="0.03"/>
    <n v="40000"/>
    <n v="70781"/>
    <n v="0"/>
    <n v="40000"/>
    <n v="2429"/>
    <n v="3.4317119000861811E-2"/>
    <n v="0.49403046521202143"/>
    <n v="400"/>
    <n v="0"/>
    <n v="-400"/>
    <n v="1200"/>
    <n v="1200"/>
    <n v="0"/>
    <n v="0"/>
    <n v="1080"/>
    <n v="0.9"/>
  </r>
  <r>
    <s v="Biscolata0216_Pia_Midyo_Preroll_ONE"/>
    <n v="2016"/>
    <x v="1"/>
    <s v="Q1"/>
    <d v="2016-02-16T00:00:00"/>
    <d v="2016-02-29T00:00:00"/>
    <n v="0"/>
    <s v="MC"/>
    <x v="31"/>
    <s v="Biscolata0216_Pia_Preroll_ONE"/>
    <s v="Completed"/>
    <s v="Midyo"/>
    <s v="RON"/>
    <s v="Xaxis Tv"/>
    <s v="cpv"/>
    <s v="Pre/Mid/Post Rolls RON"/>
    <s v="Online Video"/>
    <n v="5.0000000000000001E-3"/>
    <n v="0.03"/>
    <n v="30000"/>
    <n v="31049"/>
    <n v="0"/>
    <n v="30000"/>
    <n v="2513"/>
    <n v="8.0936584108989018E-2"/>
    <n v="0.35813768404297652"/>
    <n v="150"/>
    <n v="150"/>
    <n v="0"/>
    <n v="900"/>
    <n v="900"/>
    <n v="0"/>
    <n v="0"/>
    <n v="750"/>
    <n v="0.83333333333333337"/>
  </r>
  <r>
    <s v="Vestel0216_LCD_Bond_interest_MC"/>
    <n v="2016"/>
    <x v="1"/>
    <s v="Q1"/>
    <d v="2016-02-16T00:00:00"/>
    <d v="2016-02-29T00:00:00"/>
    <n v="0"/>
    <s v="MC"/>
    <x v="19"/>
    <s v="Vestel0216_LCD_interest_MC"/>
    <s v="Completed"/>
    <s v="Bond Digital"/>
    <s v="RON"/>
    <s v="Xaxis Display Plus"/>
    <s v="cpm"/>
    <s v="Selected Sites"/>
    <s v="Ad Bundles"/>
    <n v="0.5"/>
    <n v="1.3"/>
    <n v="1000000"/>
    <n v="215747"/>
    <n v="784253"/>
    <n v="215747"/>
    <m/>
    <n v="0"/>
    <e v="#DIV/0!"/>
    <n v="500"/>
    <n v="107.87350000000001"/>
    <n v="-392.12649999999996"/>
    <n v="1300"/>
    <n v="280.47110000000004"/>
    <n v="-1019.5289"/>
    <n v="0"/>
    <n v="172.59760000000003"/>
    <n v="0.61538461538461542"/>
  </r>
  <r>
    <s v="Vestel0216_LCD_Mynet_interest_MC"/>
    <n v="2016"/>
    <x v="1"/>
    <s v="Q1"/>
    <d v="2016-02-16T00:00:00"/>
    <d v="2016-02-29T00:00:00"/>
    <n v="0"/>
    <s v="MC"/>
    <x v="19"/>
    <s v="Vestel0216_LCD_interest_MC"/>
    <s v="Completed"/>
    <s v="Digitalm"/>
    <s v="RON"/>
    <s v="Xaxis Display Plus"/>
    <s v="cpm"/>
    <s v="Selected Sites"/>
    <s v="Ad Bundles"/>
    <n v="0.2"/>
    <n v="1.3"/>
    <n v="1000000"/>
    <n v="1001474"/>
    <n v="0"/>
    <n v="1000000"/>
    <n v="333"/>
    <n v="3.3250988043623698E-4"/>
    <n v="2.810810810810811"/>
    <n v="200"/>
    <n v="200"/>
    <n v="0"/>
    <n v="1300"/>
    <n v="936"/>
    <n v="-364"/>
    <n v="0"/>
    <n v="736"/>
    <n v="0.78632478632478631"/>
  </r>
  <r>
    <s v="Vestel0216_LCD_Medyanet_interest_MC"/>
    <n v="2016"/>
    <x v="1"/>
    <s v="Q1"/>
    <d v="2016-02-16T00:00:00"/>
    <d v="2016-02-29T00:00:00"/>
    <n v="0"/>
    <s v="MC"/>
    <x v="19"/>
    <s v="Vestel0216_LCD_interest_MC"/>
    <s v="Completed"/>
    <s v="Medyanet"/>
    <s v="RON"/>
    <s v="Xaxis Display Plus"/>
    <s v="cpm"/>
    <s v="Selected Sites"/>
    <s v="Ad Bundles"/>
    <n v="0.1"/>
    <n v="1.3"/>
    <n v="700000"/>
    <n v="794542"/>
    <n v="0"/>
    <n v="700000"/>
    <m/>
    <n v="0"/>
    <e v="#DIV/0!"/>
    <n v="70"/>
    <n v="70"/>
    <n v="0"/>
    <n v="910"/>
    <n v="1032.9046000000001"/>
    <n v="122.90460000000007"/>
    <n v="0"/>
    <n v="962.90460000000007"/>
    <n v="0.93222994650231983"/>
  </r>
  <r>
    <s v="Bayer0216_Supradyn_Clipkit_SYNC_MC"/>
    <n v="2016"/>
    <x v="1"/>
    <s v="Q1"/>
    <d v="2016-02-16T00:00:00"/>
    <d v="2016-02-29T00:00:00"/>
    <n v="0"/>
    <s v="MC"/>
    <x v="7"/>
    <s v="Bayer0216_Supradyn_SYNC_MC"/>
    <s v="Completed"/>
    <s v="Clipkit"/>
    <s v="RON"/>
    <s v="Xaxis SYNC"/>
    <s v="cpv"/>
    <s v="Pre/Mid/Post Rolls RON"/>
    <s v="Online Video"/>
    <n v="3.5000000000000003E-2"/>
    <n v="0.06"/>
    <n v="325000"/>
    <n v="326216"/>
    <n v="0"/>
    <n v="325000"/>
    <n v="27169"/>
    <n v="8.3285307894156016E-2"/>
    <n v="0.71772976554160994"/>
    <n v="11375.000000000002"/>
    <n v="11375.000000000002"/>
    <n v="0"/>
    <n v="19500"/>
    <n v="19500"/>
    <n v="0"/>
    <n v="0"/>
    <n v="8124.9999999999982"/>
    <n v="0.41666666666666657"/>
  </r>
  <r>
    <s v="Bayer0216_Supradyn_Digitalmarcom_Audio_Recognition_MC"/>
    <n v="2016"/>
    <x v="1"/>
    <s v="Q1"/>
    <d v="2016-02-16T00:00:00"/>
    <d v="2016-02-29T00:00:00"/>
    <n v="0"/>
    <s v="MC"/>
    <x v="7"/>
    <s v="Bayer0216_Supradyn_Audio_Recognition_MC"/>
    <s v="Completed"/>
    <s v="Digital Marcom"/>
    <s v="RON"/>
    <s v="Xaxis Audio Recog"/>
    <s v="cpv"/>
    <s v="Pre/Mid/Post Rolls RON"/>
    <s v="Online Video"/>
    <n v="3.7499999999999999E-2"/>
    <n v="0.06"/>
    <n v="50000"/>
    <n v="50301"/>
    <n v="0"/>
    <n v="50000"/>
    <n v="4224"/>
    <n v="8.3974473668515542E-2"/>
    <n v="0.71022727272727271"/>
    <n v="1875"/>
    <n v="1875"/>
    <n v="0"/>
    <n v="3000"/>
    <n v="3000"/>
    <n v="0"/>
    <n v="0"/>
    <n v="1125"/>
    <n v="0.375"/>
  </r>
  <r>
    <s v="Bayer0216_Supradyn_Acunn_Audio_Recognition_MC"/>
    <n v="2016"/>
    <x v="1"/>
    <s v="Q1"/>
    <d v="2016-02-16T00:00:00"/>
    <d v="2016-02-29T00:00:00"/>
    <n v="0"/>
    <s v="MC"/>
    <x v="7"/>
    <s v="Bayer0216_Supradyn_Audio_Recognition_MC"/>
    <s v="Completed"/>
    <s v="Acunn"/>
    <s v="RON"/>
    <s v="Xaxis Audio Recog"/>
    <s v="cpv"/>
    <s v="Pre/Mid/Post Rolls RON"/>
    <s v="Online Video"/>
    <n v="0.01"/>
    <n v="0.06"/>
    <n v="35000"/>
    <n v="35581"/>
    <n v="0"/>
    <n v="35000"/>
    <n v="1859"/>
    <n v="5.2246985750822067E-2"/>
    <n v="1.0758472296933836"/>
    <n v="350"/>
    <n v="0"/>
    <n v="-350"/>
    <n v="2100"/>
    <n v="2000"/>
    <n v="-100"/>
    <n v="0"/>
    <n v="2000"/>
    <n v="1"/>
  </r>
  <r>
    <s v="GSK0216_Panaheat_Bond_Preroll_MC"/>
    <n v="2016"/>
    <x v="1"/>
    <s v="Q1"/>
    <d v="2016-02-16T00:00:00"/>
    <d v="2016-02-29T00:00:00"/>
    <n v="0"/>
    <s v="MC"/>
    <x v="0"/>
    <s v="GSK0216_Panaheat_Preroll_MC"/>
    <s v="Completed"/>
    <s v="Bond Digital"/>
    <s v="RON"/>
    <s v="Xaxis Tv"/>
    <s v="cpv"/>
    <s v="Pre/Mid/Post Rolls RON"/>
    <s v="Online Video"/>
    <n v="0.01"/>
    <n v="3.3000000000000002E-2"/>
    <n v="30000"/>
    <n v="30017"/>
    <n v="0"/>
    <n v="30000"/>
    <m/>
    <n v="0"/>
    <e v="#DIV/0!"/>
    <n v="300"/>
    <n v="300"/>
    <n v="0"/>
    <n v="990"/>
    <n v="990"/>
    <n v="0"/>
    <n v="0"/>
    <n v="690"/>
    <n v="0.69696969696969702"/>
  </r>
  <r>
    <s v="GSK0216_Panaheat_Acunn_Preroll_MC"/>
    <n v="2016"/>
    <x v="1"/>
    <s v="Q1"/>
    <d v="2016-02-16T00:00:00"/>
    <d v="2016-02-29T00:00:00"/>
    <n v="0"/>
    <s v="MC"/>
    <x v="0"/>
    <s v="GSK0216_Panaheat_Preroll_MC"/>
    <s v="Completed"/>
    <s v="Acunn"/>
    <s v="RON"/>
    <s v="Xaxis Tv"/>
    <s v="cpv"/>
    <s v="Pre/Mid/Post Rolls RON"/>
    <s v="Online Video"/>
    <n v="0.01"/>
    <n v="3.3000000000000002E-2"/>
    <n v="50000"/>
    <n v="50425"/>
    <n v="0"/>
    <n v="50000"/>
    <n v="3927"/>
    <n v="7.7878036688150715E-2"/>
    <n v="0.26101349630761395"/>
    <n v="500"/>
    <n v="0"/>
    <n v="-500"/>
    <n v="1650"/>
    <n v="1025"/>
    <n v="-625"/>
    <n v="0"/>
    <n v="1025"/>
    <n v="1"/>
  </r>
  <r>
    <s v="GSK0216_Panaheat_Midyo_Preroll_MC"/>
    <n v="2016"/>
    <x v="1"/>
    <s v="Q1"/>
    <d v="2016-02-16T00:00:00"/>
    <d v="2016-02-29T00:00:00"/>
    <n v="0"/>
    <s v="MC"/>
    <x v="0"/>
    <s v="GSK0216_Panaheat_Preroll_MC"/>
    <s v="Completed"/>
    <s v="Midyo"/>
    <s v="RON"/>
    <s v="Xaxis Tv"/>
    <s v="cpv"/>
    <s v="Pre/Mid/Post Rolls RON"/>
    <s v="Online Video"/>
    <n v="5.0000000000000001E-3"/>
    <n v="3.3000000000000002E-2"/>
    <n v="45000"/>
    <n v="46047"/>
    <n v="0"/>
    <n v="45000"/>
    <n v="510"/>
    <n v="1.1075640106847352E-2"/>
    <n v="2.9117647058823528"/>
    <n v="225"/>
    <n v="225"/>
    <n v="0"/>
    <n v="1485"/>
    <n v="1485"/>
    <n v="0"/>
    <n v="0"/>
    <n v="1260"/>
    <n v="0.84848484848484851"/>
  </r>
  <r>
    <s v="Bayer0216_Bepanthol_Digitalm_interest_MC"/>
    <n v="2016"/>
    <x v="1"/>
    <s v="Q1"/>
    <d v="2016-02-16T00:00:00"/>
    <d v="2016-02-26T00:00:00"/>
    <n v="0"/>
    <s v="MC"/>
    <x v="0"/>
    <s v="Bayer0216_Bepanthol_interest_MC"/>
    <s v="Completed"/>
    <s v="Digitalm"/>
    <s v="RON"/>
    <s v="Xaxis Display Plus"/>
    <s v="cpm"/>
    <s v="Selected Sites"/>
    <s v="Ad Bundles"/>
    <n v="0.2"/>
    <n v="1"/>
    <n v="2000000"/>
    <n v="2024536"/>
    <n v="0"/>
    <n v="2000000"/>
    <n v="296"/>
    <n v="1.4620634061335535E-4"/>
    <n v="3.4087837837837838"/>
    <n v="400"/>
    <n v="400"/>
    <n v="0"/>
    <n v="2000"/>
    <n v="1009"/>
    <n v="-991"/>
    <n v="0"/>
    <n v="609"/>
    <n v="0.60356788899900893"/>
  </r>
  <r>
    <s v="Bayer0216_Bepanthol_Bond_interest_MC"/>
    <n v="2016"/>
    <x v="1"/>
    <s v="Q1"/>
    <d v="2016-02-16T00:00:00"/>
    <d v="2016-02-26T00:00:00"/>
    <n v="0"/>
    <s v="MC"/>
    <x v="0"/>
    <s v="Bayer0216_Bepanthol_interest_MC"/>
    <s v="Completed"/>
    <s v="Bond Digital"/>
    <s v="RON"/>
    <s v="Xaxis Display Plus"/>
    <s v="cpm"/>
    <s v="Selected Sites"/>
    <s v="Ad Bundles"/>
    <n v="0.5"/>
    <n v="1"/>
    <n v="1500000"/>
    <n v="1266316"/>
    <n v="233684"/>
    <n v="1266316"/>
    <m/>
    <n v="0"/>
    <e v="#DIV/0!"/>
    <n v="750"/>
    <n v="633.15800000000002"/>
    <n v="-116.84199999999998"/>
    <n v="1500"/>
    <n v="1000"/>
    <n v="-500"/>
    <n v="0"/>
    <n v="366.84199999999998"/>
    <n v="0.366842"/>
  </r>
  <r>
    <s v="Bayer0216_Bepanthol_Nokta_interest_MC"/>
    <n v="2016"/>
    <x v="1"/>
    <s v="Q1"/>
    <d v="2016-02-16T00:00:00"/>
    <d v="2016-02-26T00:00:00"/>
    <n v="0"/>
    <s v="MC"/>
    <x v="0"/>
    <s v="Bayer0216_Bepanthol_interest_MC"/>
    <s v="Completed"/>
    <s v="Nokta"/>
    <s v="RON"/>
    <s v="Xaxis Display Plus"/>
    <s v="cpm"/>
    <s v="Selected Sites"/>
    <s v="Ad Bundles"/>
    <n v="0.1"/>
    <n v="1"/>
    <n v="500000"/>
    <n v="500634"/>
    <n v="0"/>
    <n v="500000"/>
    <m/>
    <n v="0"/>
    <e v="#DIV/0!"/>
    <n v="50"/>
    <n v="50"/>
    <n v="0"/>
    <n v="500"/>
    <n v="500.63400000000001"/>
    <n v="0.63400000000001455"/>
    <n v="0"/>
    <n v="450.63400000000001"/>
    <n v="0.90012663942121396"/>
  </r>
  <r>
    <s v="Bayer0216_Bepanthol_Medyanet_interest_MC"/>
    <n v="2016"/>
    <x v="1"/>
    <s v="Q1"/>
    <d v="2016-02-16T00:00:00"/>
    <d v="2016-02-26T00:00:00"/>
    <n v="0"/>
    <s v="MC"/>
    <x v="0"/>
    <s v="Bayer0216_Bepanthol_interest_MC"/>
    <s v="Completed"/>
    <s v="Medyanet"/>
    <s v="RON"/>
    <s v="Xaxis Display Plus"/>
    <s v="cpm"/>
    <s v="Selected Sites"/>
    <s v="Ad Bundles"/>
    <n v="0.1"/>
    <n v="1"/>
    <n v="2000000"/>
    <n v="2001113"/>
    <n v="0"/>
    <n v="2000000"/>
    <m/>
    <n v="0"/>
    <e v="#DIV/0!"/>
    <n v="200"/>
    <n v="200"/>
    <n v="0"/>
    <n v="2000"/>
    <n v="1750"/>
    <n v="-250"/>
    <n v="0"/>
    <n v="1550"/>
    <n v="0.88571428571428568"/>
  </r>
  <r>
    <s v="Lav0216_Digitalm_Preroll_MX"/>
    <n v="2016"/>
    <x v="1"/>
    <s v="Q1"/>
    <d v="2016-02-16T00:00:00"/>
    <d v="2016-02-29T00:00:00"/>
    <n v="0"/>
    <s v="MX"/>
    <x v="16"/>
    <s v="Lav0216_Preroll_MX"/>
    <s v="Completed"/>
    <s v="Digitalm"/>
    <s v="RON"/>
    <s v="Xaxis Tv"/>
    <s v="cpv"/>
    <s v="Pre/Mid/Post Rolls RON"/>
    <s v="Online Video"/>
    <n v="6.0000000000000001E-3"/>
    <n v="3.3000000000000002E-2"/>
    <n v="30000"/>
    <n v="30055"/>
    <n v="0"/>
    <n v="30000"/>
    <n v="883"/>
    <n v="2.9379470969888539E-2"/>
    <n v="0.78708946772366928"/>
    <n v="180"/>
    <n v="180"/>
    <n v="0"/>
    <n v="990"/>
    <n v="695"/>
    <n v="-295"/>
    <n v="0"/>
    <n v="515"/>
    <n v="0.74100719424460426"/>
  </r>
  <r>
    <s v="Lav0216_Acunn_Preroll_MX"/>
    <n v="2016"/>
    <x v="1"/>
    <s v="Q1"/>
    <d v="2016-02-16T00:00:00"/>
    <d v="2016-02-29T00:00:00"/>
    <n v="0"/>
    <s v="MX"/>
    <x v="16"/>
    <s v="Lav0216_Preroll_MX"/>
    <s v="Completed"/>
    <s v="Acunn"/>
    <s v="RON"/>
    <s v="Xaxis Tv"/>
    <s v="cpv"/>
    <s v="Pre/Mid/Post Rolls RON"/>
    <s v="Online Video"/>
    <n v="0.01"/>
    <n v="3.3000000000000002E-2"/>
    <n v="50000"/>
    <n v="50589"/>
    <n v="0"/>
    <n v="50000"/>
    <n v="2602"/>
    <n v="5.1434106228626778E-2"/>
    <n v="0.63412759415833975"/>
    <n v="500"/>
    <n v="0"/>
    <n v="-500"/>
    <n v="1650"/>
    <n v="1650"/>
    <n v="0"/>
    <n v="0"/>
    <n v="1650"/>
    <n v="1"/>
  </r>
  <r>
    <s v="Lav0216_Nokta_Preroll_MX"/>
    <n v="2016"/>
    <x v="1"/>
    <s v="Q1"/>
    <d v="2016-02-16T00:00:00"/>
    <d v="2016-02-29T00:00:00"/>
    <n v="0"/>
    <s v="MX"/>
    <x v="16"/>
    <s v="Lav0216_Preroll_MX"/>
    <s v="Completed"/>
    <s v="Nokta"/>
    <s v="RON"/>
    <s v="Xaxis Tv"/>
    <s v="cpv"/>
    <s v="Pre/Mid/Post Rolls RON"/>
    <s v="Online Video"/>
    <n v="1.2E-2"/>
    <n v="3.3000000000000002E-2"/>
    <n v="35000"/>
    <n v="35136"/>
    <n v="0"/>
    <n v="35000"/>
    <n v="2161"/>
    <n v="6.1503870673952639E-2"/>
    <n v="0.53447478019435446"/>
    <n v="420"/>
    <n v="420"/>
    <n v="0"/>
    <n v="1155"/>
    <n v="1155"/>
    <n v="0"/>
    <n v="0"/>
    <n v="735"/>
    <n v="0.63636363636363635"/>
  </r>
  <r>
    <s v="IKEA_Mutfak_Acunn_interstitial_MEC"/>
    <n v="2016"/>
    <x v="1"/>
    <s v="Q1"/>
    <d v="2016-02-16T00:00:00"/>
    <d v="2016-02-29T00:00:00"/>
    <n v="0"/>
    <s v="MEC"/>
    <x v="1"/>
    <s v="IKEA_Mutfak_inetrsitital_MEC"/>
    <s v="Completed"/>
    <s v="Acunn"/>
    <s v="RON"/>
    <s v="Xaxis Rich Media"/>
    <s v="cpm"/>
    <s v="Interstitial"/>
    <s v="Interstitial"/>
    <n v="1.5"/>
    <n v="4.25"/>
    <n v="1000000"/>
    <n v="1004096"/>
    <n v="0"/>
    <n v="1000000"/>
    <n v="9725"/>
    <n v="9.6853288928548664E-3"/>
    <n v="0.43701799485861181"/>
    <n v="1500"/>
    <n v="0"/>
    <n v="-1500"/>
    <n v="4250"/>
    <n v="4250"/>
    <n v="0"/>
    <n v="0"/>
    <n v="4250"/>
    <n v="1"/>
  </r>
  <r>
    <s v="IKEA_Mutfak_Digitalm_interstitial_MEC"/>
    <n v="2016"/>
    <x v="1"/>
    <s v="Q1"/>
    <d v="2016-02-16T00:00:00"/>
    <d v="2016-02-29T00:00:00"/>
    <n v="0"/>
    <s v="MEC"/>
    <x v="1"/>
    <s v="IKEA_Mutfak_inetrsitital_MEC"/>
    <s v="Completed"/>
    <s v="Digitalm"/>
    <s v="RON"/>
    <s v="Xaxis Rich Media"/>
    <s v="cpm"/>
    <s v="Interstitial"/>
    <s v="Interstitial"/>
    <n v="2.5"/>
    <n v="4.25"/>
    <n v="500000"/>
    <n v="3039261"/>
    <n v="0"/>
    <n v="500000"/>
    <n v="52914"/>
    <n v="1.7410153323455933E-2"/>
    <n v="8.7009109120459616E-2"/>
    <n v="1250"/>
    <n v="1250"/>
    <n v="0"/>
    <n v="2125"/>
    <n v="4604"/>
    <n v="2479"/>
    <n v="0"/>
    <n v="3354"/>
    <n v="0.7284969591659427"/>
  </r>
  <r>
    <s v="IKEA_Mutfak_Digitalm_interstitial_MEC"/>
    <n v="2016"/>
    <x v="1"/>
    <s v="Q1"/>
    <d v="2016-02-16T00:00:00"/>
    <d v="2016-02-29T00:00:00"/>
    <n v="0"/>
    <s v="MEC"/>
    <x v="1"/>
    <s v="IKEA_Mutfak_inetrsitital_MEC"/>
    <s v="Completed"/>
    <s v="Clickvol"/>
    <s v="RON"/>
    <s v="Xaxis Rich Media"/>
    <s v="cpc"/>
    <s v="Interstitial"/>
    <s v="Interstitial"/>
    <n v="0.2"/>
    <n v="4.25"/>
    <n v="5000"/>
    <n v="5002"/>
    <n v="0"/>
    <n v="5000"/>
    <m/>
    <n v="0"/>
    <e v="#DIV/0!"/>
    <n v="1"/>
    <n v="1000"/>
    <n v="999"/>
    <n v="21.25"/>
    <n v="21.25"/>
    <n v="0"/>
    <n v="0"/>
    <n v="-978.75"/>
    <n v="-46.058823529411768"/>
  </r>
  <r>
    <s v="IKEA_Mutfak_Medyanetinterstitial_MEC"/>
    <n v="2016"/>
    <x v="1"/>
    <s v="Q1"/>
    <d v="2016-02-16T00:00:00"/>
    <d v="2016-02-29T00:00:00"/>
    <n v="0"/>
    <s v="MEC"/>
    <x v="1"/>
    <s v="IKEA_Mutfak_inetrsitital_MEC"/>
    <s v="Completed"/>
    <s v="Medyanet"/>
    <s v="RON"/>
    <s v="Xaxis Rich Media"/>
    <s v="cpm"/>
    <s v="Interstitial"/>
    <s v="Interstitial"/>
    <n v="0.5"/>
    <n v="4.25"/>
    <n v="250000"/>
    <n v="250910"/>
    <n v="0"/>
    <n v="250000"/>
    <n v="2721"/>
    <n v="1.0844525925630705E-2"/>
    <n v="2.2050716648291071"/>
    <n v="125"/>
    <n v="125"/>
    <n v="0"/>
    <n v="1062.5"/>
    <n v="6000"/>
    <n v="4937.5"/>
    <n v="0"/>
    <n v="5875"/>
    <n v="0.97916666666666663"/>
  </r>
  <r>
    <s v="Vestel0216_Camasır_Makinası_Medyanet_İnterest_MC"/>
    <n v="2016"/>
    <x v="1"/>
    <s v="Q1"/>
    <d v="2016-02-17T00:00:00"/>
    <d v="2016-02-25T00:00:00"/>
    <n v="0"/>
    <s v="MC"/>
    <x v="19"/>
    <s v="Vestel0216_Camasır_Makinası_İnterest_MC"/>
    <s v="Completed"/>
    <s v="Medyanet"/>
    <s v="RON"/>
    <s v="Xaxis Display Plus"/>
    <s v="cpm"/>
    <s v="Selected Sites"/>
    <s v="Ad Bundles"/>
    <n v="0.1"/>
    <n v="1"/>
    <n v="2500000"/>
    <n v="2509476"/>
    <n v="0"/>
    <n v="2500000"/>
    <m/>
    <n v="0"/>
    <e v="#DIV/0!"/>
    <n v="250"/>
    <n v="250"/>
    <n v="0"/>
    <n v="2500"/>
    <n v="2500"/>
    <n v="0"/>
    <n v="0"/>
    <n v="2250"/>
    <n v="0.9"/>
  </r>
  <r>
    <s v="Vestel0216_Camasır_Makinası_Digitalm_İnterest_MC"/>
    <n v="2016"/>
    <x v="1"/>
    <s v="Q1"/>
    <d v="2016-02-17T00:00:00"/>
    <d v="2016-02-25T00:00:00"/>
    <n v="0"/>
    <s v="MC"/>
    <x v="19"/>
    <s v="Vestel0216_Camasır_Makinası_İnterest_MC"/>
    <s v="Completed"/>
    <s v="Digitalm"/>
    <s v="RON"/>
    <s v="Xaxis Display Plus"/>
    <s v="cpm"/>
    <s v="Selected Sites"/>
    <s v="Ad Bundles"/>
    <n v="0.2"/>
    <n v="1"/>
    <n v="2500000"/>
    <n v="2504663"/>
    <n v="0"/>
    <n v="2500000"/>
    <n v="832"/>
    <n v="3.3218041708605109E-4"/>
    <n v="3.0048076923076925"/>
    <n v="500"/>
    <n v="500"/>
    <n v="0"/>
    <n v="2500"/>
    <n v="2500"/>
    <n v="0"/>
    <n v="0"/>
    <n v="2000"/>
    <n v="0.8"/>
  </r>
  <r>
    <s v="Vestel0216_Camasır_Makinası_Memuruz_İnterest_MC"/>
    <n v="2016"/>
    <x v="1"/>
    <s v="Q1"/>
    <d v="2016-02-17T00:00:00"/>
    <d v="2016-02-25T00:00:00"/>
    <n v="0"/>
    <s v="MC"/>
    <x v="19"/>
    <s v="Vestel0216_Camasır_Makinası_İnterest_MC"/>
    <s v="Completed"/>
    <s v="Memuruz"/>
    <s v="RON"/>
    <s v="Xaxis Display Plus"/>
    <s v="cpm"/>
    <s v="Selected Sites"/>
    <s v="Ad Bundles"/>
    <n v="0.25"/>
    <n v="1"/>
    <n v="1000000"/>
    <n v="1077053"/>
    <n v="0"/>
    <n v="1000000"/>
    <m/>
    <n v="0"/>
    <e v="#DIV/0!"/>
    <n v="250"/>
    <n v="250"/>
    <n v="0"/>
    <n v="1000"/>
    <n v="750"/>
    <n v="-250"/>
    <n v="0"/>
    <n v="500"/>
    <n v="0.66666666666666663"/>
  </r>
  <r>
    <s v="Vestel0216_Camasır_Makinası_Popmarker_İnterest_MC"/>
    <n v="2016"/>
    <x v="1"/>
    <s v="Q1"/>
    <d v="2016-02-17T00:00:00"/>
    <d v="2016-02-25T00:00:00"/>
    <n v="0"/>
    <s v="MC"/>
    <x v="19"/>
    <s v="Vestel0216_Camasır_Makinası_İnterest_MC"/>
    <s v="Completed"/>
    <s v="Popmarker"/>
    <s v="RON"/>
    <s v="Xaxis Display Plus"/>
    <s v="cpm"/>
    <s v="Selected Sites"/>
    <s v="Ad Bundles"/>
    <n v="1"/>
    <n v="1"/>
    <n v="1000000"/>
    <n v="1001336"/>
    <n v="0"/>
    <n v="1000000"/>
    <m/>
    <n v="0"/>
    <e v="#DIV/0!"/>
    <n v="1000"/>
    <n v="1000"/>
    <n v="0"/>
    <n v="1000"/>
    <n v="1000"/>
    <n v="0"/>
    <n v="0"/>
    <n v="0"/>
    <n v="0"/>
  </r>
  <r>
    <s v="Vestel0216_Camasır_Makinası_Nokta_İnterest_MC"/>
    <n v="2016"/>
    <x v="1"/>
    <s v="Q1"/>
    <d v="2016-02-17T00:00:00"/>
    <d v="2016-02-25T00:00:00"/>
    <n v="0"/>
    <s v="MC"/>
    <x v="19"/>
    <s v="Vestel0216_Camasır_Makinası_İnterest_MC"/>
    <s v="Completed"/>
    <s v="Nokta"/>
    <s v="RON"/>
    <s v="Xaxis Display Plus"/>
    <s v="cpm"/>
    <s v="Selected Sites"/>
    <s v="Ad Bundles"/>
    <n v="0.1"/>
    <n v="1"/>
    <n v="500000"/>
    <n v="500668"/>
    <n v="0"/>
    <n v="500000"/>
    <m/>
    <n v="0"/>
    <e v="#DIV/0!"/>
    <n v="50"/>
    <n v="50"/>
    <n v="0"/>
    <n v="500"/>
    <n v="500"/>
    <n v="0"/>
    <n v="0"/>
    <n v="450"/>
    <n v="0.9"/>
  </r>
  <r>
    <s v="ZorluElektrik0216_THY_Shop_Miles_Medyanet_interstitial_MC"/>
    <n v="2016"/>
    <x v="1"/>
    <s v="Q1"/>
    <d v="2016-02-12T00:00:00"/>
    <d v="2016-02-29T00:00:00"/>
    <n v="0"/>
    <s v="MC"/>
    <x v="32"/>
    <s v="ZorluElektrik0216_THY_Shop_Miles_interstitial_MC"/>
    <s v="Completed"/>
    <s v="Medyanet"/>
    <s v="RON"/>
    <s v="Xaxis Rich Media"/>
    <s v="cpm"/>
    <s v="Interstitial"/>
    <s v="Interstitial"/>
    <n v="0.5"/>
    <n v="4.25"/>
    <n v="275000"/>
    <n v="276596"/>
    <n v="0"/>
    <n v="275000"/>
    <n v="1986"/>
    <n v="7.1801472183256445E-3"/>
    <n v="0.58849446122860016"/>
    <n v="137.5"/>
    <n v="137.5"/>
    <n v="0"/>
    <n v="1168.75"/>
    <n v="1168.75"/>
    <n v="0"/>
    <n v="0"/>
    <n v="1031.25"/>
    <n v="0.88235294117647056"/>
  </r>
  <r>
    <s v="Bimeks0216_Binlerce_urune_Kdv_Kadar_Bi_Para_Acunn_interstitial_MEC"/>
    <n v="2016"/>
    <x v="1"/>
    <s v="Q1"/>
    <d v="2016-02-18T00:00:00"/>
    <d v="2016-02-23T00:00:00"/>
    <n v="0"/>
    <s v="MEC"/>
    <x v="10"/>
    <s v="Bimeks0216_Binlerce_urune_Kdv_Kadar_Bi_Para_interstitial_MEC"/>
    <s v="Completed"/>
    <s v="Acunn"/>
    <s v="RON"/>
    <s v="Xaxis Rich Media"/>
    <s v="cpm"/>
    <s v="Interstitial"/>
    <s v="Interstitial"/>
    <n v="1.5"/>
    <n v="4.5"/>
    <n v="500000"/>
    <n v="501669"/>
    <n v="0"/>
    <n v="500000"/>
    <n v="5095"/>
    <n v="1.0156098941732496E-2"/>
    <n v="0.44160942100098133"/>
    <n v="750"/>
    <n v="0"/>
    <n v="-750"/>
    <n v="2250"/>
    <n v="2250"/>
    <n v="0"/>
    <n v="0"/>
    <n v="2250"/>
    <n v="1"/>
  </r>
  <r>
    <s v="Bimeks0216_Binlerce_urune_Kdv_Kadar_Bi_Para_DeskFive_interstitial_MEC"/>
    <n v="2016"/>
    <x v="1"/>
    <s v="Q1"/>
    <d v="2016-02-18T00:00:00"/>
    <d v="2016-02-23T00:00:00"/>
    <n v="0"/>
    <s v="MEC"/>
    <x v="10"/>
    <s v="Bimeks0216_Binlerce_urune_Kdv_Kadar_Bi_Para_interstitial_MEC"/>
    <s v="Completed"/>
    <s v="Desk Five"/>
    <s v="RON"/>
    <s v="Xaxis Rich Media"/>
    <s v="cpm"/>
    <s v="Interstitial"/>
    <s v="Interstitial"/>
    <n v="2.5"/>
    <n v="4.5"/>
    <n v="250000"/>
    <n v="265781"/>
    <n v="0"/>
    <n v="250000"/>
    <n v="9301"/>
    <n v="3.4994977067585718E-2"/>
    <n v="0.12633050209654875"/>
    <n v="625"/>
    <n v="625"/>
    <n v="0"/>
    <n v="1125"/>
    <n v="1175"/>
    <n v="50"/>
    <n v="0"/>
    <n v="550"/>
    <n v="0.46808510638297873"/>
  </r>
  <r>
    <s v="Bimeks0216_Binlerce_urune_Kdv_Kadar_Bi_Para_Bond_interstitial_MEC"/>
    <n v="2016"/>
    <x v="1"/>
    <s v="Q1"/>
    <d v="2016-02-18T00:00:00"/>
    <d v="2016-02-23T00:00:00"/>
    <n v="0"/>
    <s v="MEC"/>
    <x v="10"/>
    <s v="Bimeks0216_Binlerce_urune_Kdv_Kadar_Bi_Para_interstitial_MEC"/>
    <s v="Completed"/>
    <s v="Bond Digital"/>
    <s v="RON"/>
    <s v="Xaxis Rich Media"/>
    <s v="cpm"/>
    <s v="Interstitial"/>
    <s v="Interstitial"/>
    <n v="2.25"/>
    <n v="4.5"/>
    <n v="350000"/>
    <n v="352356"/>
    <n v="0"/>
    <n v="350000"/>
    <n v="7771"/>
    <n v="2.2054399527750342E-2"/>
    <n v="0.20267661819585639"/>
    <n v="787.5"/>
    <n v="787.5"/>
    <n v="0"/>
    <n v="1575"/>
    <n v="1575"/>
    <n v="0"/>
    <n v="0"/>
    <n v="787.5"/>
    <n v="0.5"/>
  </r>
  <r>
    <s v="Tadim0216_Fistik_Ailesi_Nokta_Preroll_MEC"/>
    <n v="2016"/>
    <x v="1"/>
    <s v="Q1"/>
    <d v="2016-02-19T00:00:00"/>
    <d v="2016-02-29T00:00:00"/>
    <n v="0"/>
    <s v="MEC"/>
    <x v="33"/>
    <s v="Tadim0216_Fistik_Ailesi_Preroll_MEC"/>
    <s v="Completed"/>
    <s v="Nokta"/>
    <s v="RON"/>
    <s v="Xaxis Tv"/>
    <s v="cpv"/>
    <s v="Pre/Mid/Post Rolls RON"/>
    <s v="Online Video"/>
    <n v="1.2E-2"/>
    <n v="3.5000000000000003E-2"/>
    <n v="50000"/>
    <n v="0"/>
    <n v="50000"/>
    <n v="0"/>
    <m/>
    <e v="#DIV/0!"/>
    <e v="#DIV/0!"/>
    <n v="600"/>
    <n v="0"/>
    <n v="-600"/>
    <n v="1750.0000000000002"/>
    <n v="0"/>
    <n v="-1750.0000000000002"/>
    <n v="0"/>
    <n v="0"/>
    <e v="#DIV/0!"/>
  </r>
  <r>
    <s v="Tadim0216_Fistik_Ailesi_Digitalm_Preroll_MEC"/>
    <n v="2016"/>
    <x v="1"/>
    <s v="Q1"/>
    <d v="2016-02-19T00:00:00"/>
    <d v="2016-02-29T00:00:00"/>
    <n v="0"/>
    <s v="MEC"/>
    <x v="33"/>
    <s v="Tadim0216_Fistik_Ailesi_Preroll_MEC"/>
    <s v="Completed"/>
    <s v="Digitalm"/>
    <s v="RON"/>
    <s v="Xaxis Tv"/>
    <s v="cpv"/>
    <s v="Pre/Mid/Post Rolls RON"/>
    <s v="Online Video"/>
    <n v="6.0000000000000001E-3"/>
    <n v="3.5000000000000003E-2"/>
    <n v="50000"/>
    <n v="55111"/>
    <n v="0"/>
    <n v="50000"/>
    <n v="2170"/>
    <n v="3.9375079385240694E-2"/>
    <n v="0.88888709677419364"/>
    <n v="300"/>
    <n v="300"/>
    <n v="0"/>
    <n v="1750.0000000000002"/>
    <n v="1928.8850000000002"/>
    <n v="178.88499999999999"/>
    <n v="0"/>
    <n v="1628.8850000000002"/>
    <n v="0.8444697325138617"/>
  </r>
  <r>
    <s v="Tadim0216_Fistik_Ailesi_Acunn_Preroll_MEC"/>
    <n v="2016"/>
    <x v="1"/>
    <s v="Q1"/>
    <d v="2016-02-19T00:00:00"/>
    <d v="2016-02-29T00:00:00"/>
    <n v="0"/>
    <s v="MEC"/>
    <x v="33"/>
    <s v="Tadim0216_Fistik_Ailesi_Preroll_MEC"/>
    <s v="Completed"/>
    <s v="Acunn"/>
    <s v="RON"/>
    <s v="Xaxis Tv"/>
    <s v="cpv"/>
    <s v="Pre/Mid/Post Rolls RON"/>
    <s v="Online Video"/>
    <n v="0.01"/>
    <n v="3.5000000000000003E-2"/>
    <n v="70000"/>
    <n v="70522"/>
    <n v="0"/>
    <n v="70000"/>
    <n v="9120"/>
    <n v="0.12932134653016081"/>
    <n v="0.27064364035087723"/>
    <n v="700"/>
    <n v="0"/>
    <n v="-700"/>
    <n v="2450.0000000000005"/>
    <n v="2468.2700000000004"/>
    <n v="18.269999999999982"/>
    <n v="0"/>
    <n v="2468.2700000000004"/>
    <n v="1"/>
  </r>
  <r>
    <s v="Avon0216_Matte_LS_Clipkit_SYNC_MX"/>
    <n v="2016"/>
    <x v="1"/>
    <s v="Q1"/>
    <d v="2016-02-19T00:00:00"/>
    <d v="2016-02-29T00:00:00"/>
    <n v="0"/>
    <s v="MX"/>
    <x v="34"/>
    <s v="Avon0216_Matte_LS_SYNC_MX"/>
    <s v="Completed"/>
    <s v="Clipkit"/>
    <s v="RON"/>
    <s v="Xaxis SYNC"/>
    <s v="cpv"/>
    <s v="Pre/Mid/Post Rolls RON"/>
    <s v="Online Video"/>
    <n v="3.5000000000000003E-2"/>
    <n v="0.06"/>
    <n v="67000"/>
    <n v="67692"/>
    <n v="0"/>
    <n v="67000"/>
    <n v="5639"/>
    <n v="8.3303787744489752E-2"/>
    <n v="0.72016314949459126"/>
    <n v="2345"/>
    <n v="2345"/>
    <n v="0"/>
    <n v="4020"/>
    <n v="4061"/>
    <n v="41"/>
    <n v="0"/>
    <n v="1716"/>
    <n v="0.42255602068456044"/>
  </r>
  <r>
    <s v="Teknosa0216_Turuncu_indirim_faz2_Bond_interstitial_MC"/>
    <n v="2016"/>
    <x v="1"/>
    <s v="Q1"/>
    <d v="2016-02-19T00:00:00"/>
    <d v="2016-02-22T00:00:00"/>
    <n v="0"/>
    <s v="MC"/>
    <x v="6"/>
    <s v="Teknosa0216_Turuncu_indirim_faz2_interstitial_MC"/>
    <s v="Completed"/>
    <s v="Bond Digital"/>
    <s v="RON"/>
    <s v="Xaxis Rich Media"/>
    <s v="cpm"/>
    <s v="Interstitial"/>
    <s v="Interstitial"/>
    <n v="2.25"/>
    <n v="4.25"/>
    <n v="250000"/>
    <n v="250830"/>
    <n v="0"/>
    <n v="250000"/>
    <n v="4022"/>
    <n v="1.6034764581589124E-2"/>
    <n v="0.24888115365489807"/>
    <n v="562.5"/>
    <n v="562.5"/>
    <n v="0"/>
    <n v="1062.5"/>
    <n v="1001"/>
    <n v="-61.5"/>
    <n v="0"/>
    <n v="438.5"/>
    <n v="0.43806193806193805"/>
  </r>
  <r>
    <s v="Teknosa0216_Turuncu_indirim_faz2_Acunn_interstitial_MC"/>
    <n v="2016"/>
    <x v="1"/>
    <s v="Q1"/>
    <d v="2016-02-19T00:00:00"/>
    <d v="2016-02-22T00:00:00"/>
    <n v="0"/>
    <s v="MC"/>
    <x v="6"/>
    <s v="Teknosa0216_Turuncu_indirim_faz2_interstitial_MC"/>
    <s v="Completed"/>
    <s v="Acunn"/>
    <s v="RON"/>
    <s v="Xaxis Rich Media"/>
    <s v="cpm"/>
    <s v="Interstitial"/>
    <s v="Interstitial"/>
    <n v="1.5"/>
    <n v="4.25"/>
    <n v="250000"/>
    <n v="251547"/>
    <n v="0"/>
    <n v="250000"/>
    <n v="2208"/>
    <n v="8.7776836933058239E-3"/>
    <n v="0.48418240489130432"/>
    <n v="375"/>
    <n v="0"/>
    <n v="-375"/>
    <n v="1062.5"/>
    <n v="1069.07475"/>
    <n v="6.5747499999999945"/>
    <n v="0"/>
    <n v="1069.07475"/>
    <n v="1"/>
  </r>
  <r>
    <s v="Teknosa0216_Turuncu_indirim_faz2_Digitalm_interstitial_MC"/>
    <n v="2016"/>
    <x v="1"/>
    <s v="Q1"/>
    <d v="2016-02-19T00:00:00"/>
    <d v="2016-02-22T00:00:00"/>
    <n v="0"/>
    <s v="MC"/>
    <x v="6"/>
    <s v="Teknosa0216_Turuncu_indirim_faz2_interstitial_MC"/>
    <s v="Completed"/>
    <s v="Digitalm"/>
    <s v="RON"/>
    <s v="Xaxis Rich Media"/>
    <s v="cpm"/>
    <s v="Interstitial"/>
    <s v="Interstitial"/>
    <n v="2.5"/>
    <n v="4.25"/>
    <n v="250000"/>
    <n v="25175"/>
    <n v="224825"/>
    <n v="25175"/>
    <n v="404"/>
    <n v="1.6047666335650447E-2"/>
    <n v="0.26483601485148517"/>
    <n v="625"/>
    <n v="62.9375"/>
    <n v="-562.0625"/>
    <n v="1062.5"/>
    <n v="106.99375000000001"/>
    <n v="-955.50625000000002"/>
    <n v="0"/>
    <n v="44.056250000000006"/>
    <n v="0.41176470588235298"/>
  </r>
  <r>
    <s v="Teknosa0216_Turuncu_indirim_faz2_Medyanet_interstitial_MC"/>
    <n v="2016"/>
    <x v="1"/>
    <s v="Q1"/>
    <d v="2016-02-19T00:00:00"/>
    <d v="2016-02-22T00:00:00"/>
    <n v="0"/>
    <s v="MC"/>
    <x v="6"/>
    <s v="Teknosa0216_Turuncu_indirim_faz2_interstitial_MC"/>
    <s v="Completed"/>
    <s v="Medyanet"/>
    <s v="RON"/>
    <s v="Xaxis Rich Media"/>
    <s v="cpm"/>
    <s v="Interstitial"/>
    <s v="Interstitial"/>
    <n v="0.5"/>
    <n v="4.25"/>
    <n v="400000"/>
    <n v="385790"/>
    <n v="14210"/>
    <n v="385790"/>
    <n v="5279"/>
    <n v="1.3683610254283418E-2"/>
    <n v="0.31059054745216896"/>
    <n v="200"/>
    <n v="192.89500000000001"/>
    <n v="-7.1049999999999898"/>
    <n v="1700"/>
    <n v="1639.6075000000001"/>
    <n v="-60.392499999999927"/>
    <n v="0"/>
    <n v="1446.7125000000001"/>
    <n v="0.88235294117647056"/>
  </r>
  <r>
    <s v="Lassa0216_Fc_Barcelona_Clipkit_Sync_MC"/>
    <n v="2016"/>
    <x v="1"/>
    <s v="Q1"/>
    <d v="2016-02-19T00:00:00"/>
    <d v="2016-02-29T00:00:00"/>
    <n v="0"/>
    <s v="MC"/>
    <x v="18"/>
    <s v="Lassa0216_Fc_Barcelona_Sync_MC"/>
    <s v="Completed"/>
    <s v="Clipkit"/>
    <s v="RON"/>
    <s v="Xaxis SYNC"/>
    <s v="cpv"/>
    <s v="Pre/Mid/Post Rolls RON"/>
    <s v="Online Video"/>
    <n v="3.5000000000000003E-2"/>
    <n v="0.06"/>
    <n v="247436"/>
    <n v="247436"/>
    <n v="0"/>
    <n v="247436"/>
    <n v="17314"/>
    <n v="6.9973649751855022E-2"/>
    <n v="0.85746563474644799"/>
    <n v="8660.26"/>
    <n v="8660.26"/>
    <n v="0"/>
    <n v="14846.16"/>
    <n v="14846.16"/>
    <n v="0"/>
    <n v="0"/>
    <n v="6185.9"/>
    <n v="0.41666666666666663"/>
  </r>
  <r>
    <s v="LittleCeasers0216_4Köse_CrepDigital_Expandable_MC"/>
    <n v="2016"/>
    <x v="1"/>
    <s v="Q1"/>
    <d v="2016-02-19T00:00:00"/>
    <d v="2016-02-29T00:00:00"/>
    <n v="0"/>
    <s v="MC"/>
    <x v="22"/>
    <s v="LittleCeasers0216_4Köse_Expandable_MC"/>
    <s v="Completed"/>
    <s v="Crep Digital"/>
    <s v="RON"/>
    <s v="Xaxis Rich Media"/>
    <s v="cpm"/>
    <s v="Expandable"/>
    <s v="Expandable"/>
    <n v="5"/>
    <n v="9"/>
    <n v="800000"/>
    <n v="2464464"/>
    <n v="0"/>
    <n v="800000"/>
    <n v="4524"/>
    <n v="1.8356932785384571E-3"/>
    <n v="1.5473032714412025"/>
    <n v="4000"/>
    <n v="4000"/>
    <n v="0"/>
    <n v="7200"/>
    <n v="7000"/>
    <n v="-200"/>
    <n v="0"/>
    <n v="3000"/>
    <n v="0.42857142857142855"/>
  </r>
  <r>
    <s v="Vodafone_Fillbox_Wave_Nokta_interest_MS"/>
    <n v="2016"/>
    <x v="1"/>
    <s v="Q1"/>
    <d v="2016-02-22T00:00:00"/>
    <d v="2016-02-29T00:00:00"/>
    <n v="0"/>
    <s v="MS"/>
    <x v="14"/>
    <s v="Vodafone_Fillbox_Wave_interest_MS"/>
    <s v="Completed"/>
    <s v="Nokta"/>
    <s v="RON"/>
    <s v="Xaxis Display Plus"/>
    <s v="cpm"/>
    <s v="Selected Sites"/>
    <s v="Ad Bundles"/>
    <n v="0.1"/>
    <n v="0.8"/>
    <n v="1000000"/>
    <n v="281585"/>
    <n v="718415"/>
    <n v="281585"/>
    <m/>
    <n v="0"/>
    <e v="#DIV/0!"/>
    <n v="100"/>
    <n v="28.1585"/>
    <n v="-71.841499999999996"/>
    <n v="800"/>
    <n v="225.268"/>
    <n v="-574.73199999999997"/>
    <n v="0"/>
    <n v="197.1095"/>
    <n v="0.875"/>
  </r>
  <r>
    <s v="Vodafone_Fillbox_Wave_Digitalm_interest_MS"/>
    <n v="2016"/>
    <x v="1"/>
    <s v="Q1"/>
    <d v="2016-02-22T00:00:00"/>
    <d v="2016-02-29T00:00:00"/>
    <n v="0"/>
    <s v="MS"/>
    <x v="14"/>
    <s v="Vodafone_Fillbox_Wave_interest_MS"/>
    <s v="Completed"/>
    <s v="Digitalm"/>
    <s v="RON"/>
    <s v="Xaxis Display Plus"/>
    <s v="cpm"/>
    <s v="Selected Sites"/>
    <s v="Ad Bundles"/>
    <n v="0.2"/>
    <n v="0.8"/>
    <n v="3000000"/>
    <n v="3049423"/>
    <n v="0"/>
    <n v="3000000"/>
    <n v="583"/>
    <n v="1.9118370918039249E-4"/>
    <n v="4.1844569468267583"/>
    <n v="600"/>
    <n v="600"/>
    <n v="0"/>
    <n v="2400"/>
    <n v="2439.5383999999999"/>
    <n v="39.538399999999911"/>
    <n v="0"/>
    <n v="1839.5383999999999"/>
    <n v="0.75405183210069571"/>
  </r>
  <r>
    <s v="Vodafone_Fillbox_Wave_Medyanet_interest_MS"/>
    <n v="2016"/>
    <x v="1"/>
    <s v="Q1"/>
    <d v="2016-02-22T00:00:00"/>
    <d v="2016-02-29T00:00:00"/>
    <n v="0"/>
    <s v="MS"/>
    <x v="14"/>
    <s v="Vodafone_Fillbox_Wave_interest_MS"/>
    <s v="Completed"/>
    <s v="Medyanet"/>
    <s v="RON"/>
    <s v="Xaxis Display Plus"/>
    <s v="cpm"/>
    <s v="Selected Sites"/>
    <s v="Ad Bundles"/>
    <n v="0.1"/>
    <n v="0.8"/>
    <n v="1000000"/>
    <n v="512470"/>
    <n v="487530"/>
    <n v="512470"/>
    <m/>
    <n v="0"/>
    <e v="#DIV/0!"/>
    <n v="100"/>
    <n v="51.247000000000007"/>
    <n v="-48.752999999999993"/>
    <n v="800"/>
    <n v="409.976"/>
    <n v="-390.024"/>
    <n v="0"/>
    <n v="358.72899999999998"/>
    <n v="0.875"/>
  </r>
  <r>
    <s v="Vodafone_Fillbox_Wave_Medyanet_interstitial_MS"/>
    <n v="2016"/>
    <x v="1"/>
    <s v="Q1"/>
    <d v="2016-02-22T00:00:00"/>
    <d v="2016-02-29T00:00:00"/>
    <n v="0"/>
    <s v="MS"/>
    <x v="14"/>
    <s v="Vodafone_Fillbox_Wave_interstitial_MS"/>
    <s v="Completed"/>
    <s v="Medyanet"/>
    <s v="RON"/>
    <s v="Xaxis Rich Media"/>
    <s v="cpm"/>
    <s v="Interstitial"/>
    <s v="Interstitial"/>
    <n v="0.5"/>
    <n v="0.8"/>
    <n v="1000000"/>
    <n v="1000957"/>
    <n v="0"/>
    <n v="1000000"/>
    <m/>
    <n v="0"/>
    <e v="#DIV/0!"/>
    <n v="500"/>
    <n v="500"/>
    <n v="0"/>
    <n v="800"/>
    <n v="126"/>
    <n v="-674"/>
    <n v="0"/>
    <n v="-374"/>
    <n v="-2.9682539682539684"/>
  </r>
  <r>
    <s v="Akbank_Axess_Akaryakit_Medyanet_interest_MC"/>
    <n v="2016"/>
    <x v="1"/>
    <s v="Q1"/>
    <d v="2016-02-23T00:00:00"/>
    <d v="2016-02-29T00:00:00"/>
    <n v="0"/>
    <s v="MC"/>
    <x v="9"/>
    <s v="Akbank_Axess_Akaryakit_interest_MC"/>
    <s v="Completed"/>
    <s v="Medyanet"/>
    <s v="RON"/>
    <s v="Xaxis Display Plus"/>
    <s v="cpm"/>
    <s v="Selected Sites"/>
    <s v="Ad Bundles"/>
    <n v="0.1"/>
    <n v="1"/>
    <n v="2000000"/>
    <n v="2079606"/>
    <n v="0"/>
    <n v="2000000"/>
    <m/>
    <n v="0"/>
    <e v="#DIV/0!"/>
    <n v="200"/>
    <n v="200"/>
    <n v="0"/>
    <n v="2000"/>
    <n v="1000"/>
    <n v="-1000"/>
    <n v="0"/>
    <n v="800"/>
    <n v="0.8"/>
  </r>
  <r>
    <s v="Akbank_Axess_Akaryakit_Digitalm_interest_MC"/>
    <n v="2016"/>
    <x v="1"/>
    <s v="Q1"/>
    <d v="2016-02-23T00:00:00"/>
    <d v="2016-02-29T00:00:00"/>
    <n v="0"/>
    <s v="MC"/>
    <x v="9"/>
    <s v="Akbank_Axess_Akaryakit_interest_MC"/>
    <s v="Completed"/>
    <s v="Digitalm"/>
    <s v="RON"/>
    <s v="Xaxis Display Plus"/>
    <s v="cpm"/>
    <s v="Selected Sites"/>
    <s v="Ad Bundles"/>
    <n v="0.2"/>
    <n v="1"/>
    <n v="1000000"/>
    <n v="1013120"/>
    <n v="0"/>
    <n v="1000000"/>
    <n v="217"/>
    <n v="2.1418982943777637E-4"/>
    <n v="4.6082949308755756"/>
    <n v="200"/>
    <n v="200"/>
    <n v="0"/>
    <n v="1000"/>
    <n v="1000"/>
    <n v="0"/>
    <n v="0"/>
    <n v="800"/>
    <n v="0.8"/>
  </r>
  <r>
    <s v="Akbank_Axess_Akaryakit_Nokta_interest_MC"/>
    <n v="2016"/>
    <x v="1"/>
    <s v="Q1"/>
    <d v="2016-02-23T00:00:00"/>
    <d v="2016-02-29T00:00:00"/>
    <n v="0"/>
    <s v="MC"/>
    <x v="9"/>
    <s v="Akbank_Axess_Akaryakit_interest_MC"/>
    <s v="Completed"/>
    <s v="Nokta"/>
    <s v="RON"/>
    <s v="Xaxis Display Plus"/>
    <s v="cpm"/>
    <s v="Selected Sites"/>
    <s v="Ad Bundles"/>
    <n v="0.1"/>
    <n v="1"/>
    <n v="500000"/>
    <n v="511944"/>
    <n v="0"/>
    <n v="500000"/>
    <m/>
    <n v="0"/>
    <e v="#DIV/0!"/>
    <n v="50"/>
    <n v="50"/>
    <n v="0"/>
    <n v="500"/>
    <n v="500"/>
    <n v="0"/>
    <n v="0"/>
    <n v="450"/>
    <n v="0.9"/>
  </r>
  <r>
    <s v="Akbank_Axess_Akaryakit_Matrouge_interest_MC"/>
    <n v="2016"/>
    <x v="1"/>
    <s v="Q1"/>
    <d v="2016-02-23T00:00:00"/>
    <d v="2016-02-29T00:00:00"/>
    <n v="0"/>
    <s v="MC"/>
    <x v="9"/>
    <s v="Akbank_Axess_Akaryakit_interest_MC"/>
    <s v="Completed"/>
    <s v="Matrouge"/>
    <s v="RON"/>
    <s v="Xaxis Display Plus"/>
    <s v="cpm"/>
    <s v="Selected Sites"/>
    <s v="Ad Bundles"/>
    <n v="0.2"/>
    <n v="1"/>
    <n v="500000"/>
    <n v="1074334"/>
    <n v="0"/>
    <n v="500000"/>
    <m/>
    <n v="0"/>
    <e v="#DIV/0!"/>
    <n v="100"/>
    <n v="100"/>
    <n v="0"/>
    <n v="500"/>
    <n v="500"/>
    <n v="0"/>
    <n v="0"/>
    <n v="400"/>
    <n v="0.8"/>
  </r>
  <r>
    <s v="Vestel0216_Kusursuz_Vestel_Deneyimi_Preroll_Acunn_MC"/>
    <n v="2016"/>
    <x v="1"/>
    <s v="Q1"/>
    <d v="2016-02-23T00:00:00"/>
    <d v="2016-02-29T00:00:00"/>
    <n v="0"/>
    <s v="MC"/>
    <x v="19"/>
    <s v="Vestel0216_Kusursuz_Vestel_Deneyimi_Preroll_MC"/>
    <s v="Completed"/>
    <s v="Acunn"/>
    <s v="RON"/>
    <s v="Xaxis Tv"/>
    <s v="cpv"/>
    <s v="Pre/Mid/Post Rolls RON"/>
    <s v="Online Video"/>
    <n v="0.01"/>
    <n v="3.3000000000000002E-2"/>
    <n v="50000"/>
    <n v="51125"/>
    <n v="0"/>
    <n v="50000"/>
    <n v="5121"/>
    <n v="0.10016625916870416"/>
    <n v="0.32945225541886353"/>
    <n v="500"/>
    <n v="0"/>
    <n v="-500"/>
    <n v="1650"/>
    <n v="1687.125"/>
    <n v="37.125"/>
    <n v="0"/>
    <n v="1687.125"/>
    <n v="1"/>
  </r>
  <r>
    <s v="Vestel0216_Kusursuz_Vestel_Deneyimi_Preroll_Bond_MC"/>
    <n v="2016"/>
    <x v="1"/>
    <s v="Q1"/>
    <d v="2016-02-23T00:00:00"/>
    <d v="2016-02-29T00:00:00"/>
    <n v="0"/>
    <s v="MC"/>
    <x v="19"/>
    <s v="Vestel0216_Kusursuz_Vestel_Deneyimi_Preroll_MC"/>
    <s v="Completed"/>
    <s v="Bond Digital"/>
    <s v="RON"/>
    <s v="Xaxis Tv"/>
    <s v="cpv"/>
    <s v="Pre/Mid/Post Rolls RON"/>
    <s v="Online Video"/>
    <n v="0.01"/>
    <n v="3.3000000000000002E-2"/>
    <n v="25000"/>
    <n v="8"/>
    <n v="24992"/>
    <n v="8"/>
    <m/>
    <n v="0"/>
    <e v="#DIV/0!"/>
    <n v="250"/>
    <n v="0.08"/>
    <n v="-249.92"/>
    <n v="825"/>
    <n v="0.26400000000000001"/>
    <n v="-824.73599999999999"/>
    <n v="0"/>
    <n v="0.184"/>
    <n v="0.69696969696969691"/>
  </r>
  <r>
    <s v="Avon0216_Matte_LS_Acunn_interstitial_MX"/>
    <n v="2016"/>
    <x v="1"/>
    <s v="Q1"/>
    <d v="2016-02-23T00:00:00"/>
    <d v="2016-02-29T00:00:00"/>
    <n v="0"/>
    <s v="MX"/>
    <x v="34"/>
    <s v="Avon0216_Matte_LS_interstitial_MX"/>
    <s v="Completed"/>
    <s v="Acunn"/>
    <s v="RON"/>
    <s v="Xaxis Rich Media"/>
    <s v="cpm"/>
    <s v="Interstitial"/>
    <s v="Interstitial"/>
    <n v="1.5"/>
    <n v="4.25"/>
    <n v="300000"/>
    <n v="301167"/>
    <n v="0"/>
    <n v="300000"/>
    <n v="1933"/>
    <n v="6.4183658900211511E-3"/>
    <n v="0.66216231246766688"/>
    <n v="450"/>
    <n v="0"/>
    <n v="-450"/>
    <n v="1275"/>
    <n v="1279.95975"/>
    <n v="4.9597499999999854"/>
    <n v="0"/>
    <n v="1279.95975"/>
    <n v="1"/>
  </r>
  <r>
    <s v="Avon0216_Matte_LS_Digitalm_interstitial_MX"/>
    <n v="2016"/>
    <x v="1"/>
    <s v="Q1"/>
    <d v="2016-02-23T00:00:00"/>
    <d v="2016-02-29T00:00:00"/>
    <n v="0"/>
    <s v="MX"/>
    <x v="34"/>
    <s v="Avon0216_Matte_LS_interstitial_MX"/>
    <s v="Completed"/>
    <s v="Digitalm"/>
    <s v="RON"/>
    <s v="Xaxis Rich Media"/>
    <s v="cpm"/>
    <s v="Interstitial"/>
    <s v="Interstitial"/>
    <n v="2.5"/>
    <n v="4.25"/>
    <n v="300000"/>
    <n v="300999"/>
    <n v="0"/>
    <n v="300000"/>
    <n v="2872"/>
    <n v="9.5415599387373377E-3"/>
    <n v="0.44541982938718666"/>
    <n v="750"/>
    <n v="750"/>
    <n v="0"/>
    <n v="1275"/>
    <n v="1279.24575"/>
    <n v="4.2457500000000437"/>
    <n v="0"/>
    <n v="529.24575000000004"/>
    <n v="0.41371702817851852"/>
  </r>
  <r>
    <s v="Avon0216_Matte_LS_Medyanet_interstitial_MX"/>
    <n v="2016"/>
    <x v="1"/>
    <s v="Q1"/>
    <d v="2016-02-23T00:00:00"/>
    <d v="2016-02-29T00:00:00"/>
    <n v="0"/>
    <s v="MX"/>
    <x v="34"/>
    <s v="Avon0216_Matte_LS_interstitial_MX"/>
    <s v="Completed"/>
    <s v="Medyanet"/>
    <s v="RON"/>
    <s v="Xaxis Rich Media"/>
    <s v="cpm"/>
    <s v="Interstitial"/>
    <s v="Interstitial"/>
    <n v="0.5"/>
    <n v="4.25"/>
    <n v="150000"/>
    <n v="151489"/>
    <n v="0"/>
    <n v="150000"/>
    <n v="1054"/>
    <n v="6.9576008819122181E-3"/>
    <n v="0.61084274193548393"/>
    <n v="75"/>
    <n v="75"/>
    <n v="0"/>
    <n v="637.5"/>
    <n v="643.82825000000003"/>
    <n v="6.3282500000000255"/>
    <n v="0"/>
    <n v="568.82825000000003"/>
    <n v="0.88350930547083018"/>
  </r>
  <r>
    <s v="Avon0216_Matte_LS_Clickvol_interstitial_MX"/>
    <n v="2016"/>
    <x v="1"/>
    <s v="Q1"/>
    <d v="2016-02-23T00:00:00"/>
    <d v="2016-02-29T00:00:00"/>
    <n v="0"/>
    <s v="MX"/>
    <x v="34"/>
    <s v="Avon0216_Matte_LS_interstitial_MX"/>
    <s v="Completed"/>
    <s v="Clickvol"/>
    <s v="RON"/>
    <s v="Xaxis Rich Media"/>
    <s v="cpc"/>
    <s v="Interstitial"/>
    <s v="Interstitial"/>
    <n v="2.5"/>
    <n v="4.25"/>
    <n v="5000"/>
    <n v="0"/>
    <n v="5000"/>
    <n v="0"/>
    <n v="0"/>
    <e v="#DIV/0!"/>
    <e v="#DIV/0!"/>
    <n v="12.5"/>
    <n v="0"/>
    <n v="-12.5"/>
    <n v="21.25"/>
    <n v="0"/>
    <n v="-21.25"/>
    <n v="0"/>
    <n v="0"/>
    <e v="#DIV/0!"/>
  </r>
  <r>
    <s v="BurganBank0216_Forex_Medyanet_intersitital_MEC"/>
    <n v="2016"/>
    <x v="1"/>
    <s v="Q1"/>
    <d v="2016-02-23T00:00:00"/>
    <d v="2016-02-29T00:00:00"/>
    <n v="0"/>
    <s v="MEC"/>
    <x v="35"/>
    <s v="BurganBank0216_Forex_intersitital_MEC"/>
    <s v="Completed"/>
    <s v="Medyanet"/>
    <s v="RON"/>
    <s v="Xaxis Rich Media"/>
    <s v="cpm"/>
    <s v="Interstitial"/>
    <s v="Interstitial"/>
    <n v="0.5"/>
    <n v="4"/>
    <n v="250000"/>
    <n v="250233"/>
    <n v="0"/>
    <n v="250000"/>
    <n v="1601"/>
    <n v="6.3980370294885163E-3"/>
    <n v="0.59990006246096195"/>
    <n v="125"/>
    <n v="125"/>
    <n v="0"/>
    <n v="1000"/>
    <n v="960.44"/>
    <n v="-39.559999999999945"/>
    <n v="0"/>
    <n v="835.44"/>
    <n v="0.86985131814584982"/>
  </r>
  <r>
    <s v="BurganBank0216_Forex_Adhood_interest_MEC"/>
    <n v="2016"/>
    <x v="1"/>
    <s v="Q1"/>
    <d v="2016-02-23T00:00:00"/>
    <d v="2016-02-29T00:00:00"/>
    <n v="0"/>
    <s v="MEC"/>
    <x v="35"/>
    <s v="BurganBank0216_Forex_interest_MEC"/>
    <s v="Completed"/>
    <s v="Adhood"/>
    <s v="RON"/>
    <s v="Xaxis Display Plus"/>
    <s v="cpm"/>
    <s v="Selected Sites"/>
    <s v="Ad Bundles"/>
    <n v="0.15"/>
    <n v="1.6"/>
    <n v="500000"/>
    <n v="508635"/>
    <n v="0"/>
    <n v="500000"/>
    <m/>
    <n v="0"/>
    <e v="#DIV/0!"/>
    <n v="75"/>
    <n v="75"/>
    <n v="0"/>
    <n v="800"/>
    <n v="800"/>
    <n v="0"/>
    <n v="0"/>
    <n v="725"/>
    <n v="0.90625"/>
  </r>
  <r>
    <s v="BurganBank0216_Forex_Ligatus_interest_MEC"/>
    <n v="2016"/>
    <x v="1"/>
    <s v="Q1"/>
    <d v="2016-02-23T00:00:00"/>
    <d v="2016-02-29T00:00:00"/>
    <n v="0"/>
    <s v="MEC"/>
    <x v="35"/>
    <s v="BurganBank0216_Forex_interest_MEC"/>
    <s v="Completed"/>
    <s v="Ligatus"/>
    <s v="RON"/>
    <s v="Xaxis Display Plus"/>
    <s v="cpc"/>
    <s v="Selected Sites"/>
    <s v="Ad Bundles"/>
    <n v="0.3"/>
    <n v="1.6"/>
    <n v="5000"/>
    <m/>
    <n v="5000"/>
    <n v="0"/>
    <m/>
    <e v="#DIV/0!"/>
    <e v="#DIV/0!"/>
    <n v="1.5"/>
    <n v="0"/>
    <n v="-1.5"/>
    <n v="8"/>
    <n v="123"/>
    <n v="115"/>
    <n v="0"/>
    <n v="123"/>
    <n v="1"/>
  </r>
  <r>
    <s v="BurganBank0216_Forex_Maxad_interest_MEC"/>
    <n v="2016"/>
    <x v="1"/>
    <s v="Q1"/>
    <d v="2016-02-23T00:00:00"/>
    <d v="2016-02-29T00:00:00"/>
    <n v="0"/>
    <s v="MEC"/>
    <x v="35"/>
    <s v="BurganBank0216_Forex_interest_MEC"/>
    <s v="Completed"/>
    <s v="Maxad"/>
    <s v="RON"/>
    <s v="Xaxis Display Plus"/>
    <s v="cpc"/>
    <s v="Selected Sites"/>
    <s v="Ad Bundles"/>
    <m/>
    <n v="1.6"/>
    <n v="5000"/>
    <n v="254"/>
    <n v="4746"/>
    <n v="254"/>
    <m/>
    <n v="0"/>
    <e v="#DIV/0!"/>
    <n v="0"/>
    <n v="0"/>
    <n v="0"/>
    <n v="8"/>
    <n v="123"/>
    <n v="115"/>
    <n v="0"/>
    <n v="123"/>
    <n v="1"/>
  </r>
  <r>
    <s v="BurganBank0216_Forex_Digitalm_interest_MEC"/>
    <n v="2016"/>
    <x v="1"/>
    <s v="Q1"/>
    <d v="2016-02-23T00:00:00"/>
    <d v="2016-02-29T00:00:00"/>
    <n v="0"/>
    <s v="MEC"/>
    <x v="35"/>
    <s v="BurganBank0216_Forex_interest_MEC"/>
    <s v="Completed"/>
    <s v="Digitalm"/>
    <s v="RON"/>
    <s v="Xaxis Display Plus"/>
    <s v="cpm"/>
    <s v="Selected Sites"/>
    <s v="Ad Bundles"/>
    <n v="0.2"/>
    <n v="1.6"/>
    <n v="1000000"/>
    <n v="1027978"/>
    <n v="0"/>
    <n v="1000000"/>
    <n v="109"/>
    <n v="1.060333976018942E-4"/>
    <n v="14.678899082568808"/>
    <n v="200"/>
    <n v="200"/>
    <n v="0"/>
    <n v="1600"/>
    <n v="1600"/>
    <n v="0"/>
    <n v="0"/>
    <n v="1400"/>
    <n v="0.875"/>
  </r>
  <r>
    <s v="BurganBank0216_Forex_Medyanet_interest_MEC"/>
    <n v="2016"/>
    <x v="1"/>
    <s v="Q1"/>
    <d v="2016-02-23T00:00:00"/>
    <d v="2016-02-29T00:00:00"/>
    <n v="0"/>
    <s v="MEC"/>
    <x v="35"/>
    <s v="BurganBank0216_Forex_interest_MEC"/>
    <s v="Completed"/>
    <s v="Medyanet"/>
    <s v="RON"/>
    <s v="Xaxis Display Plus"/>
    <s v="cpm"/>
    <s v="Selected Sites"/>
    <s v="Ad Bundles"/>
    <n v="0.1"/>
    <n v="1.6"/>
    <n v="1000000"/>
    <n v="1117245"/>
    <n v="0"/>
    <n v="1000000"/>
    <m/>
    <n v="0"/>
    <e v="#DIV/0!"/>
    <n v="100"/>
    <n v="100"/>
    <n v="0"/>
    <n v="1600"/>
    <n v="600"/>
    <n v="-1000"/>
    <n v="0"/>
    <n v="500"/>
    <n v="0.83333333333333337"/>
  </r>
  <r>
    <s v="BurganBank0216_Forex_Bond_interest_MEC"/>
    <n v="2016"/>
    <x v="1"/>
    <s v="Q1"/>
    <d v="2016-02-23T00:00:00"/>
    <d v="2016-02-29T00:00:00"/>
    <n v="0"/>
    <s v="MEC"/>
    <x v="35"/>
    <s v="BurganBank0216_Forex_interest_MEC"/>
    <s v="Completed"/>
    <s v="Bond Digital"/>
    <s v="RON"/>
    <s v="Xaxis Display Plus"/>
    <s v="cpm"/>
    <s v="Selected Sites"/>
    <s v="Ad Bundles"/>
    <n v="0.5"/>
    <n v="1.6"/>
    <n v="500000"/>
    <n v="500112"/>
    <n v="0"/>
    <n v="500000"/>
    <m/>
    <n v="0"/>
    <e v="#DIV/0!"/>
    <n v="250"/>
    <n v="250"/>
    <n v="0"/>
    <n v="800"/>
    <n v="359.12"/>
    <n v="-440.88"/>
    <n v="0"/>
    <n v="109.12"/>
    <n v="0.30385386500334149"/>
  </r>
  <r>
    <s v="Akbank0216_Case_Kampus_Digitalm_interest_MC"/>
    <n v="2016"/>
    <x v="1"/>
    <s v="Q1"/>
    <d v="2016-02-24T00:00:00"/>
    <d v="2016-02-26T00:00:00"/>
    <n v="0"/>
    <s v="MC"/>
    <x v="9"/>
    <s v="Akbank0216_Case_Kampus_interest_MC"/>
    <s v="Completed"/>
    <s v="Digitalm"/>
    <s v="RON"/>
    <s v="Xaxis Display Plus"/>
    <s v="cpm"/>
    <s v="Selected Sites"/>
    <s v="Ad Bundles"/>
    <n v="0.2"/>
    <n v="1"/>
    <n v="1500000"/>
    <n v="1510351"/>
    <n v="0"/>
    <n v="1500000"/>
    <n v="181"/>
    <n v="1.1983969289257928E-4"/>
    <n v="8.3444806629834254"/>
    <n v="300"/>
    <n v="300"/>
    <n v="0"/>
    <n v="1500"/>
    <n v="1510.3510000000001"/>
    <n v="10.351000000000113"/>
    <n v="0"/>
    <n v="1210.3510000000001"/>
    <n v="0.80137067476368073"/>
  </r>
  <r>
    <s v="Akbank0216_Kase_kampus_Medyanet_interest_MC"/>
    <n v="2016"/>
    <x v="1"/>
    <s v="Q1"/>
    <d v="2016-02-24T00:00:00"/>
    <d v="2016-02-26T00:00:00"/>
    <n v="0"/>
    <s v="MC"/>
    <x v="9"/>
    <s v="Akbank0216_Case_Kampus_interest_MC"/>
    <s v="Completed"/>
    <s v="Medyanet"/>
    <s v="RON"/>
    <s v="Xaxis Display Plus"/>
    <s v="cpm"/>
    <s v="Selected Sites"/>
    <s v="Ad Bundles"/>
    <n v="0.1"/>
    <n v="1"/>
    <n v="1500000"/>
    <n v="1561537"/>
    <n v="0"/>
    <n v="1500000"/>
    <m/>
    <n v="0"/>
    <e v="#DIV/0!"/>
    <n v="150"/>
    <n v="150"/>
    <n v="0"/>
    <n v="1500"/>
    <n v="1561.537"/>
    <n v="61.537000000000035"/>
    <n v="0"/>
    <n v="1411.537"/>
    <n v="0.90394079679187878"/>
  </r>
  <r>
    <s v="Akbank0216_Kase_kampus_Bond_interest_MC"/>
    <n v="2016"/>
    <x v="1"/>
    <s v="Q1"/>
    <d v="2016-02-24T00:00:00"/>
    <d v="2016-02-26T00:00:00"/>
    <n v="0"/>
    <s v="MC"/>
    <x v="9"/>
    <s v="Akbank0216_Case_Kampus_interest_MC"/>
    <s v="Completed"/>
    <s v="Bond Digital"/>
    <s v="RON"/>
    <s v="Xaxis Display Plus"/>
    <s v="cpm"/>
    <s v="Selected Sites"/>
    <s v="Ad Bundles"/>
    <n v="0.5"/>
    <n v="1"/>
    <n v="1000000"/>
    <n v="384237"/>
    <n v="615763"/>
    <n v="384237"/>
    <m/>
    <n v="0"/>
    <e v="#DIV/0!"/>
    <n v="500"/>
    <n v="192.11850000000001"/>
    <n v="-307.88149999999996"/>
    <n v="1000"/>
    <n v="428"/>
    <n v="-572"/>
    <n v="0"/>
    <n v="235.88149999999999"/>
    <n v="0.55112499999999998"/>
  </r>
  <r>
    <s v="KKB0216_Findeks_Tvc_Clipkit_Sync_MC"/>
    <n v="2016"/>
    <x v="1"/>
    <s v="Q1"/>
    <d v="2016-02-24T00:00:00"/>
    <d v="2016-02-29T00:00:00"/>
    <n v="0"/>
    <s v="MC"/>
    <x v="36"/>
    <s v="KKB0216_Findeks_Tvc_Sync_MC"/>
    <s v="Completed"/>
    <s v="Clipkit"/>
    <s v="RON"/>
    <s v="Xaxis SYNC"/>
    <s v="cpv"/>
    <s v="Pre/Mid/Post Rolls RON"/>
    <s v="Online Video"/>
    <n v="3.5000000000000003E-2"/>
    <n v="0.06"/>
    <n v="250000"/>
    <n v="254883"/>
    <n v="0"/>
    <n v="250000"/>
    <n v="12548"/>
    <n v="4.9230431217460562E-2"/>
    <n v="1.1954096270321963"/>
    <n v="8750"/>
    <n v="8750"/>
    <n v="0"/>
    <n v="15000"/>
    <n v="15000"/>
    <n v="0"/>
    <n v="0"/>
    <n v="6250"/>
    <n v="0.41666666666666669"/>
  </r>
  <r>
    <s v="Vodafone0216_Big_Bang_Digitalm_interest_MS"/>
    <n v="2016"/>
    <x v="1"/>
    <s v="Q1"/>
    <d v="2016-02-25T00:00:00"/>
    <d v="2016-02-29T00:00:00"/>
    <n v="0"/>
    <s v="MS"/>
    <x v="14"/>
    <s v="Vodafone0216_Big_Bang_interest_MS"/>
    <s v="Completed"/>
    <s v="Digitalm"/>
    <s v="RON"/>
    <s v="Xaxis Display Plus"/>
    <s v="cpm"/>
    <s v="Selected Sites"/>
    <s v="Ad Bundles"/>
    <n v="0.2"/>
    <n v="0.8"/>
    <n v="2000000"/>
    <n v="2030708"/>
    <n v="0"/>
    <n v="2000000"/>
    <m/>
    <n v="0"/>
    <e v="#DIV/0!"/>
    <n v="400"/>
    <n v="400"/>
    <n v="0"/>
    <n v="1600"/>
    <n v="1200"/>
    <n v="-400"/>
    <n v="0"/>
    <n v="800"/>
    <n v="0.66666666666666663"/>
  </r>
  <r>
    <s v="Vodafone0216_Big_Bang_Reklamstore_interest_MS"/>
    <n v="2016"/>
    <x v="1"/>
    <s v="Q1"/>
    <d v="2016-02-25T00:00:00"/>
    <d v="2016-02-29T00:00:00"/>
    <n v="0"/>
    <s v="MS"/>
    <x v="14"/>
    <s v="Vodafone0216_Big_Bang_interest_MS"/>
    <s v="Completed"/>
    <s v="Reklamstore"/>
    <s v="RON"/>
    <s v="Xaxis Display Plus"/>
    <s v="cpm"/>
    <s v="Selected Sites"/>
    <s v="Ad Bundles"/>
    <n v="0.35"/>
    <n v="0.8"/>
    <n v="1000000"/>
    <n v="1718695"/>
    <n v="0"/>
    <n v="1000000"/>
    <n v="1045"/>
    <n v="6.0801945662261191E-4"/>
    <n v="0.76555023923444976"/>
    <n v="350"/>
    <n v="350"/>
    <n v="0"/>
    <n v="800"/>
    <n v="800"/>
    <n v="0"/>
    <n v="0"/>
    <n v="450"/>
    <n v="0.5625"/>
  </r>
  <r>
    <s v="ZorluPsm_Slavas_Snow_Show_Medyanet_interstitial_MC"/>
    <n v="2016"/>
    <x v="1"/>
    <s v="Q1"/>
    <d v="2016-02-25T00:00:00"/>
    <d v="2016-02-29T00:00:00"/>
    <n v="0"/>
    <s v="MC"/>
    <x v="37"/>
    <s v="ZorluPsm_Slavas_Snow_Show_interstitial_MC"/>
    <s v="Completed"/>
    <s v="Medyanet"/>
    <s v="RON"/>
    <s v="Xaxis Rich Media"/>
    <s v="cpm"/>
    <s v="Interstitial"/>
    <s v="Interstitial"/>
    <n v="0.5"/>
    <n v="4.25"/>
    <n v="300000"/>
    <n v="300944"/>
    <n v="0"/>
    <n v="300000"/>
    <n v="1853"/>
    <n v="6.1572917220479558E-3"/>
    <n v="0.68807339449541283"/>
    <n v="150"/>
    <n v="150"/>
    <n v="0"/>
    <n v="1275"/>
    <n v="1275"/>
    <n v="0"/>
    <n v="0"/>
    <n v="1125"/>
    <n v="0.88235294117647056"/>
  </r>
  <r>
    <s v="ZorluPsm_Slavas_Snow_Show_Digitalm_interstitial_MC"/>
    <n v="2016"/>
    <x v="1"/>
    <s v="Q1"/>
    <d v="2016-02-25T00:00:00"/>
    <d v="2016-02-29T00:00:00"/>
    <n v="0"/>
    <s v="MC"/>
    <x v="37"/>
    <s v="ZorluPsm_Slavas_Snow_Show_interstitial_MC"/>
    <s v="Completed"/>
    <s v="Digitalm"/>
    <s v="RON"/>
    <s v="Xaxis Rich Media"/>
    <s v="cpm"/>
    <s v="Interstitial"/>
    <s v="Interstitial"/>
    <n v="2.5"/>
    <n v="4.25"/>
    <n v="200000"/>
    <n v="251331"/>
    <n v="0"/>
    <n v="200000"/>
    <n v="2708"/>
    <n v="1.0774635838794259E-2"/>
    <n v="0.39586410635155095"/>
    <n v="500"/>
    <n v="500"/>
    <n v="0"/>
    <n v="850"/>
    <n v="1072"/>
    <n v="222"/>
    <n v="0"/>
    <n v="572"/>
    <n v="0.53358208955223885"/>
  </r>
  <r>
    <s v="ZorluPsm_Slavas_Snow_Show_Acunn_Preroll_MC"/>
    <n v="2016"/>
    <x v="1"/>
    <s v="Q1"/>
    <d v="2016-02-25T00:00:00"/>
    <d v="2016-02-29T00:00:00"/>
    <n v="0"/>
    <s v="MC"/>
    <x v="37"/>
    <s v="ZorluPsm_Slavas_Snow_Show_Preroll_MC"/>
    <s v="Completed"/>
    <s v="Acunn"/>
    <s v="RON"/>
    <s v="Xaxis Tv"/>
    <s v="cpv"/>
    <s v="Pre/Mid/Post Rolls RON"/>
    <s v="Online Video"/>
    <n v="0.01"/>
    <n v="3.2500000000000001E-2"/>
    <n v="30000"/>
    <n v="31233"/>
    <n v="0"/>
    <n v="30000"/>
    <n v="1089"/>
    <n v="3.4866967630390933E-2"/>
    <n v="0.93211432506887049"/>
    <n v="300"/>
    <n v="0"/>
    <n v="-300"/>
    <n v="975"/>
    <n v="1015.0725"/>
    <n v="40.072499999999991"/>
    <n v="0"/>
    <n v="1015.0725"/>
    <n v="1"/>
  </r>
  <r>
    <s v="ZorluPsm_Slavas_Snow_Show_Acunn_Nokta_MC"/>
    <n v="2016"/>
    <x v="1"/>
    <s v="Q1"/>
    <d v="2016-02-25T00:00:00"/>
    <d v="2016-02-29T00:00:00"/>
    <n v="0"/>
    <s v="MC"/>
    <x v="37"/>
    <s v="ZorluPsm_Slavas_Snow_Show_Preroll_MC"/>
    <s v="Completed"/>
    <s v="Nokta"/>
    <s v="RON"/>
    <s v="Xaxis Tv"/>
    <s v="cpv"/>
    <s v="Pre/Mid/Post Rolls RON"/>
    <s v="Online Video"/>
    <n v="1.2E-2"/>
    <n v="3.2500000000000001E-2"/>
    <n v="25000"/>
    <n v="25939"/>
    <n v="0"/>
    <n v="25000"/>
    <n v="1979"/>
    <n v="7.6294382975442387E-2"/>
    <n v="0.42598155634158669"/>
    <n v="300"/>
    <n v="300"/>
    <n v="0"/>
    <n v="812.5"/>
    <n v="843.01750000000004"/>
    <n v="30.517500000000041"/>
    <n v="0"/>
    <n v="543.01750000000004"/>
    <n v="0.64413550133894015"/>
  </r>
  <r>
    <s v="ZorluPsm_Slavas_Snow_Show_Clickvol_Preroll_MC"/>
    <n v="2016"/>
    <x v="1"/>
    <s v="Q1"/>
    <d v="2016-02-25T00:00:00"/>
    <d v="2016-02-29T00:00:00"/>
    <n v="0"/>
    <s v="MC"/>
    <x v="37"/>
    <s v="ZorluPsm_Slavas_Snow_Show_Preroll_MC"/>
    <s v="Completed"/>
    <s v="Clickvol"/>
    <s v="RON"/>
    <s v="Xaxis Tv"/>
    <s v="cpv"/>
    <s v="Pre/Mid/Post Rolls RON"/>
    <s v="Online Video"/>
    <m/>
    <n v="3.2500000000000001E-2"/>
    <n v="5000"/>
    <n v="37"/>
    <n v="4963"/>
    <n v="37"/>
    <m/>
    <n v="0"/>
    <e v="#DIV/0!"/>
    <n v="0"/>
    <n v="0"/>
    <n v="0"/>
    <n v="162.5"/>
    <n v="1.2025000000000001"/>
    <n v="-161.29750000000001"/>
    <n v="0"/>
    <n v="1.2025000000000001"/>
    <n v="1"/>
  </r>
  <r>
    <s v="KKB0216_E-ntegre_Move_Mobil_interest_MC"/>
    <n v="2016"/>
    <x v="1"/>
    <s v="Q1"/>
    <d v="2016-02-25T00:00:00"/>
    <d v="2016-02-29T00:00:00"/>
    <n v="0"/>
    <s v="MC"/>
    <x v="36"/>
    <s v="KKB0216_E-ntegre_Mobil_interest_MC"/>
    <s v="Completed"/>
    <s v="Move"/>
    <s v="RON"/>
    <s v="Xaxis Mobil"/>
    <s v="cpm"/>
    <s v="Selected Sites"/>
    <s v="Ad Bundles"/>
    <n v="2"/>
    <n v="5"/>
    <n v="148200"/>
    <n v="201428"/>
    <n v="0"/>
    <n v="148200"/>
    <n v="528"/>
    <n v="2.6212840320114384E-3"/>
    <n v="1.4034090909090908"/>
    <n v="296.39999999999998"/>
    <n v="296.39999999999998"/>
    <n v="0"/>
    <n v="741"/>
    <n v="741"/>
    <n v="0"/>
    <n v="0"/>
    <n v="444.6"/>
    <n v="0.6"/>
  </r>
  <r>
    <s v="KKB0216_E-ntegre_Adhood_interest_MC"/>
    <n v="2016"/>
    <x v="1"/>
    <s v="Q1"/>
    <d v="2016-02-25T00:00:00"/>
    <d v="2016-02-29T00:00:00"/>
    <n v="0"/>
    <s v="MC"/>
    <x v="36"/>
    <s v="KKB0216_E-ntegre_interest_MC"/>
    <s v="Completed"/>
    <s v="Adhood"/>
    <s v="RON"/>
    <s v="Xaxis Display Plus"/>
    <s v="cpm"/>
    <s v="Selected Sites"/>
    <s v="Ad Bundles"/>
    <n v="0.15"/>
    <n v="1"/>
    <n v="500000"/>
    <n v="438612"/>
    <n v="61388"/>
    <n v="438612"/>
    <m/>
    <n v="0"/>
    <e v="#DIV/0!"/>
    <n v="75"/>
    <n v="65.791799999999995"/>
    <n v="-9.208200000000005"/>
    <n v="500"/>
    <n v="247"/>
    <n v="-253"/>
    <n v="0"/>
    <n v="181.20820000000001"/>
    <n v="0.73363643724696359"/>
  </r>
  <r>
    <s v="KKB0216_E-ntegre_Medyanet_interest_MC"/>
    <n v="2016"/>
    <x v="1"/>
    <s v="Q1"/>
    <d v="2016-02-25T00:00:00"/>
    <d v="2016-02-29T00:00:00"/>
    <n v="0"/>
    <s v="MC"/>
    <x v="36"/>
    <s v="KKB0216_E-ntegre_interest_MC"/>
    <s v="Completed"/>
    <s v="Medyanet"/>
    <s v="RON"/>
    <s v="Xaxis Display Plus"/>
    <s v="cpm"/>
    <s v="Selected Sites"/>
    <s v="Ad Bundles"/>
    <n v="0.1"/>
    <n v="1"/>
    <n v="1000000"/>
    <n v="1002992"/>
    <n v="0"/>
    <n v="1000000"/>
    <m/>
    <n v="0"/>
    <e v="#DIV/0!"/>
    <n v="100"/>
    <n v="100"/>
    <n v="0"/>
    <n v="1000"/>
    <n v="1002.992"/>
    <n v="2.9919999999999618"/>
    <n v="0"/>
    <n v="902.99199999999996"/>
    <n v="0.90029830746406747"/>
  </r>
  <r>
    <s v="Teknosa0216_Turuncu_İndirim_faz3_Acunn_intersitital_MC"/>
    <n v="2016"/>
    <x v="1"/>
    <s v="Q1"/>
    <d v="2016-02-25T00:00:00"/>
    <d v="2016-02-29T00:00:00"/>
    <n v="0"/>
    <s v="MC"/>
    <x v="6"/>
    <s v="Teknosa0216_Turuncu_İndirim_faz3_intersitital_MC"/>
    <s v="Completed"/>
    <s v="Acunn"/>
    <s v="RON"/>
    <s v="Xaxis Rich Media"/>
    <s v="cpm"/>
    <s v="Interstitial"/>
    <s v="Interstitial"/>
    <n v="1.5"/>
    <n v="4.25"/>
    <n v="250000"/>
    <n v="251470"/>
    <n v="0"/>
    <n v="250000"/>
    <n v="2608"/>
    <n v="1.0371018411738975E-2"/>
    <n v="0.40979582055214719"/>
    <n v="375"/>
    <n v="0"/>
    <n v="-375"/>
    <n v="1062.5"/>
    <n v="1068.7474999999999"/>
    <n v="6.2474999999999454"/>
    <n v="0"/>
    <n v="1068.7474999999999"/>
    <n v="1"/>
  </r>
  <r>
    <s v="Teknosa0216_Turuncu_İndirim_faz3_Digitalm_intersitital_MC"/>
    <n v="2016"/>
    <x v="1"/>
    <s v="Q1"/>
    <d v="2016-02-25T00:00:00"/>
    <d v="2016-02-29T00:00:00"/>
    <n v="0"/>
    <s v="MC"/>
    <x v="6"/>
    <s v="Teknosa0216_Turuncu_İndirim_faz3_intersitital_MC"/>
    <s v="Completed"/>
    <s v="Digitalm"/>
    <s v="RON"/>
    <s v="Xaxis Rich Media"/>
    <s v="cpm"/>
    <s v="Interstitial"/>
    <s v="Interstitial"/>
    <n v="2.5"/>
    <n v="4.25"/>
    <n v="250000"/>
    <n v="250000"/>
    <n v="0"/>
    <n v="250000"/>
    <n v="536"/>
    <n v="2.1440000000000001E-3"/>
    <n v="0.11753731343283583"/>
    <n v="625"/>
    <n v="625"/>
    <n v="0"/>
    <n v="1062.5"/>
    <n v="63"/>
    <n v="-999.5"/>
    <n v="0"/>
    <n v="-562"/>
    <n v="-8.9206349206349209"/>
  </r>
  <r>
    <s v="Teknosa0216_Turuncu_İndirim_faz3_medyanet_intersitital_MC"/>
    <n v="2016"/>
    <x v="1"/>
    <s v="Q1"/>
    <d v="2016-02-25T00:00:00"/>
    <d v="2016-02-29T00:00:00"/>
    <n v="0"/>
    <s v="MC"/>
    <x v="6"/>
    <s v="Teknosa0216_Turuncu_İndirim_faz3_intersitital_MC"/>
    <s v="Completed"/>
    <s v="Medyanet"/>
    <s v="RON"/>
    <s v="Xaxis Rich Media"/>
    <s v="cpm"/>
    <s v="Interstitial"/>
    <s v="Interstitial"/>
    <n v="0.5"/>
    <n v="4.25"/>
    <n v="300000"/>
    <n v="289678"/>
    <n v="10322"/>
    <n v="289678"/>
    <n v="1977"/>
    <n v="6.8248192820994343E-3"/>
    <n v="0.62272711178553364"/>
    <n v="150"/>
    <n v="144.839"/>
    <n v="-5.1610000000000014"/>
    <n v="1275"/>
    <n v="1231.1315"/>
    <n v="-43.86850000000004"/>
    <n v="0"/>
    <n v="1086.2925"/>
    <n v="0.88235294117647067"/>
  </r>
  <r>
    <s v="Teknosa0216_Turuncu_İndirim_faz3_Bond_intersitital_MC"/>
    <n v="2016"/>
    <x v="1"/>
    <s v="Q1"/>
    <d v="2016-02-25T00:00:00"/>
    <d v="2016-02-29T00:00:00"/>
    <n v="0"/>
    <s v="MC"/>
    <x v="6"/>
    <s v="Teknosa0216_Turuncu_İndirim_faz3_intersitital_MC"/>
    <s v="Completed"/>
    <s v="Bond Digital"/>
    <s v="RON"/>
    <s v="Xaxis Rich Media"/>
    <s v="cpm"/>
    <s v="Interstitial"/>
    <s v="Interstitial"/>
    <n v="2.25"/>
    <n v="4.25"/>
    <n v="250000"/>
    <n v="251256"/>
    <n v="0"/>
    <n v="250000"/>
    <m/>
    <n v="0"/>
    <e v="#DIV/0!"/>
    <n v="562.5"/>
    <n v="562.5"/>
    <n v="0"/>
    <n v="1062.5"/>
    <n v="1067.838"/>
    <n v="5.3379999999999654"/>
    <n v="0"/>
    <n v="505.33799999999997"/>
    <n v="0.47323470414051566"/>
  </r>
  <r>
    <s v="GSK0216_Sensodyne_Hypernova_Faz3_Bond_interest_MC"/>
    <n v="2016"/>
    <x v="1"/>
    <s v="Q1"/>
    <d v="2016-02-01T00:00:00"/>
    <d v="2016-02-14T00:00:00"/>
    <n v="0"/>
    <s v="MC"/>
    <x v="0"/>
    <s v="GSK0216_Sensodyne_Hypernova_Faz3_nterest_MC"/>
    <s v="Completed"/>
    <s v="Bond Digital"/>
    <s v="RON"/>
    <s v="Xaxis Display Plus"/>
    <s v="cpm"/>
    <s v="Selected Sites"/>
    <s v="Ad Bundles"/>
    <n v="0.5"/>
    <n v="1"/>
    <n v="4000000"/>
    <n v="4000090"/>
    <n v="0"/>
    <n v="4000000"/>
    <m/>
    <n v="0"/>
    <e v="#DIV/0!"/>
    <n v="2000"/>
    <n v="2000"/>
    <n v="0"/>
    <n v="4000"/>
    <n v="4000.09"/>
    <n v="9.0000000000145519E-2"/>
    <n v="0"/>
    <n v="2000.0900000000001"/>
    <n v="0.50001124974688071"/>
  </r>
  <r>
    <s v="GSK0216_Sensodyne_Hypernova_Faz3_Matrouge_interest_MC"/>
    <n v="2016"/>
    <x v="1"/>
    <s v="Q1"/>
    <d v="2016-02-01T00:00:00"/>
    <d v="2016-02-14T00:00:00"/>
    <n v="0"/>
    <s v="MC"/>
    <x v="0"/>
    <s v="GSK0216_Sensodyne_Hypernova_Faz3_nterest_MC"/>
    <s v="Completed"/>
    <s v="Matrouge"/>
    <s v="RON"/>
    <s v="Xaxis Display Plus"/>
    <s v="cpm"/>
    <s v="Selected Sites"/>
    <s v="Ad Bundles"/>
    <n v="0.2"/>
    <n v="1"/>
    <n v="200000"/>
    <n v="775240"/>
    <n v="0"/>
    <n v="200000"/>
    <m/>
    <n v="0"/>
    <e v="#DIV/0!"/>
    <n v="40"/>
    <n v="40"/>
    <n v="0"/>
    <n v="200"/>
    <n v="775.24"/>
    <n v="575.24"/>
    <n v="0"/>
    <n v="735.24"/>
    <n v="0.94840307517671951"/>
  </r>
  <r>
    <s v="GSK0216_Sensodyne_Hypernova_Faz3_Digitalm_interest_MC"/>
    <n v="2016"/>
    <x v="1"/>
    <s v="Q1"/>
    <d v="2016-02-01T00:00:00"/>
    <d v="2016-02-14T00:00:00"/>
    <n v="0"/>
    <s v="MC"/>
    <x v="0"/>
    <s v="GSK0216_Sensodyne_Hypernova_Faz3_nterest_MC"/>
    <s v="Completed"/>
    <s v="Digitalm"/>
    <s v="RON"/>
    <s v="Xaxis Display Plus"/>
    <s v="cpm"/>
    <s v="Selected Sites"/>
    <s v="Ad Bundles"/>
    <n v="0.2"/>
    <n v="1"/>
    <n v="5000000"/>
    <n v="3662656"/>
    <n v="1337344"/>
    <n v="3662656"/>
    <m/>
    <n v="0"/>
    <e v="#DIV/0!"/>
    <n v="1000"/>
    <n v="732.53120000000001"/>
    <n v="-267.46879999999999"/>
    <n v="5000"/>
    <n v="3662.6559999999999"/>
    <n v="-1337.3440000000001"/>
    <n v="0"/>
    <n v="2930.1248000000001"/>
    <n v="0.8"/>
  </r>
  <r>
    <s v="GSK0216_Sensodyne_Hypernova_Faz3_Ligatus_interest_MC"/>
    <n v="2016"/>
    <x v="1"/>
    <s v="Q1"/>
    <d v="2016-02-01T00:00:00"/>
    <d v="2016-02-14T00:00:00"/>
    <n v="0"/>
    <s v="MC"/>
    <x v="0"/>
    <s v="GSK0216_Sensodyne_Hypernova_Faz3_nterest_MC"/>
    <s v="Completed"/>
    <s v="Ligatus"/>
    <s v="RON"/>
    <s v="Xaxis Display Plus"/>
    <s v="cpc"/>
    <s v="Selected Sites"/>
    <s v="Ad Bundles"/>
    <n v="0.3"/>
    <n v="1"/>
    <n v="7500"/>
    <n v="7500"/>
    <n v="0"/>
    <n v="7500"/>
    <m/>
    <n v="0"/>
    <e v="#DIV/0!"/>
    <n v="2.25"/>
    <n v="2250"/>
    <n v="2247.75"/>
    <n v="7.5"/>
    <n v="0"/>
    <n v="-7.5"/>
    <n v="0"/>
    <n v="-2250"/>
    <e v="#DIV/0!"/>
  </r>
  <r>
    <s v="GSK0216_Sensodyne_Hypernova_Faz3_Reklamz_interest_MC"/>
    <n v="2016"/>
    <x v="1"/>
    <s v="Q1"/>
    <d v="2016-02-01T00:00:00"/>
    <d v="2016-02-14T00:00:00"/>
    <n v="0"/>
    <s v="MC"/>
    <x v="0"/>
    <s v="GSK0216_Sensodyne_Hypernova_Faz3_nterest_MC"/>
    <s v="Completed"/>
    <s v="Reklamz"/>
    <s v="RON"/>
    <s v="Xaxis Display Plus"/>
    <s v="cpm"/>
    <s v="Selected Sites"/>
    <s v="Ad Bundles"/>
    <n v="0.1"/>
    <n v="1"/>
    <n v="500000"/>
    <n v="250161"/>
    <n v="249839"/>
    <n v="250161"/>
    <m/>
    <n v="0"/>
    <e v="#DIV/0!"/>
    <n v="50"/>
    <n v="25.016100000000002"/>
    <n v="-24.983899999999998"/>
    <n v="500"/>
    <n v="250.161"/>
    <n v="-249.839"/>
    <n v="0"/>
    <n v="225.14490000000001"/>
    <n v="0.9"/>
  </r>
  <r>
    <s v="Bimeks0216_Binlerce_urune_kdv_kadar_Bi_para_faz3_bond_intersitital_MEC"/>
    <n v="2016"/>
    <x v="1"/>
    <s v="Q1"/>
    <d v="2016-02-25T00:00:00"/>
    <d v="2016-02-29T00:00:00"/>
    <n v="0"/>
    <s v="MEC"/>
    <x v="10"/>
    <s v="Bimeks0216_Binlerce_urune_kdv_kadar_Bi_para_faz3_intersitital_MEC"/>
    <s v="Completed"/>
    <s v="Bond Digital"/>
    <s v="RON"/>
    <s v="Xaxis Rich Media"/>
    <s v="cpm"/>
    <s v="Interstitial"/>
    <s v="Interstitial"/>
    <n v="2.25"/>
    <n v="4.5"/>
    <n v="250000"/>
    <n v="250494"/>
    <n v="0"/>
    <n v="250000"/>
    <n v="3000"/>
    <n v="1.1976334762509281E-2"/>
    <n v="0.37574099999999999"/>
    <n v="562.5"/>
    <n v="562.5"/>
    <n v="0"/>
    <n v="1125"/>
    <n v="1127.223"/>
    <n v="2.2229999999999563"/>
    <n v="0"/>
    <n v="564.72299999999996"/>
    <n v="0.50098605156211329"/>
  </r>
  <r>
    <s v="Bimeks0216_Binlerce_urune_kdv_kadar_Bi_para_faz3_acunn_intersitital_MEC"/>
    <n v="2016"/>
    <x v="1"/>
    <s v="Q1"/>
    <d v="2016-02-25T00:00:00"/>
    <d v="2016-02-29T00:00:00"/>
    <n v="0"/>
    <s v="MEC"/>
    <x v="10"/>
    <s v="Bimeks0216_Binlerce_urune_kdv_kadar_Bi_para_faz3_intersitital_MEC"/>
    <s v="Completed"/>
    <s v="Acunn"/>
    <s v="RON"/>
    <s v="Xaxis Rich Media"/>
    <s v="cpm"/>
    <s v="Interstitial"/>
    <s v="Interstitial"/>
    <n v="1.5"/>
    <n v="4.5"/>
    <n v="250000"/>
    <n v="251505"/>
    <n v="0"/>
    <n v="250000"/>
    <n v="2565"/>
    <n v="1.0198604401502952E-2"/>
    <n v="0.44123684210526315"/>
    <n v="375"/>
    <n v="0"/>
    <n v="-375"/>
    <n v="1125"/>
    <n v="1131.7725"/>
    <n v="6.7725000000000364"/>
    <n v="0"/>
    <n v="1131.7725"/>
    <n v="1"/>
  </r>
  <r>
    <s v="Bimeks0216_Binlerce_urune_kdv_kadar_Bi_para_faz3_edyanet_intersitital_MEC"/>
    <n v="2016"/>
    <x v="1"/>
    <s v="Q1"/>
    <d v="2016-02-25T00:00:00"/>
    <d v="2016-02-29T00:00:00"/>
    <n v="0"/>
    <s v="MEC"/>
    <x v="10"/>
    <s v="Bimeks0216_Binlerce_urune_kdv_kadar_Bi_para_faz3_intersitital_MEC"/>
    <s v="Completed"/>
    <s v="Medyanet"/>
    <s v="RON"/>
    <s v="Xaxis Rich Media"/>
    <s v="cpm"/>
    <s v="Interstitial"/>
    <s v="Interstitial"/>
    <n v="0.5"/>
    <n v="4.5"/>
    <n v="250000"/>
    <n v="199274"/>
    <n v="50726"/>
    <n v="199274"/>
    <n v="939"/>
    <n v="4.7121049409355959E-3"/>
    <n v="0.89030883919062831"/>
    <n v="125"/>
    <n v="99.637"/>
    <n v="-25.363"/>
    <n v="1125"/>
    <n v="836"/>
    <n v="-289"/>
    <n v="0"/>
    <n v="736.36300000000006"/>
    <n v="0.88081698564593314"/>
  </r>
  <r>
    <s v="Bimeks0216_Binlerce_urune_kdv_kadar_Bi_para_faz3_digitalm_intersitital_MEC"/>
    <n v="2016"/>
    <x v="1"/>
    <s v="Q1"/>
    <d v="2016-02-25T00:00:00"/>
    <d v="2016-02-29T00:00:00"/>
    <n v="0"/>
    <s v="MEC"/>
    <x v="10"/>
    <s v="Bimeks0216_Binlerce_urune_kdv_kadar_Bi_para_faz3_intersitital_MEC"/>
    <s v="Completed"/>
    <s v="Digitalm"/>
    <s v="RON"/>
    <s v="Xaxis Rich Media"/>
    <s v="cpm"/>
    <s v="Interstitial"/>
    <s v="Interstitial"/>
    <n v="2.5"/>
    <n v="4.5"/>
    <n v="250000"/>
    <n v="201044"/>
    <n v="48956"/>
    <n v="201044"/>
    <n v="2985"/>
    <n v="1.4847496070511928E-2"/>
    <n v="0.30318257956448913"/>
    <n v="625"/>
    <n v="502.61"/>
    <n v="-122.38999999999999"/>
    <n v="1125"/>
    <n v="905"/>
    <n v="-220"/>
    <n v="0"/>
    <n v="402.39"/>
    <n v="0.44462983425414365"/>
  </r>
  <r>
    <s v="Hopi0216_Sevgililer_Günü_Medyanet_interest_MEC"/>
    <n v="2016"/>
    <x v="1"/>
    <s v="Q1"/>
    <d v="2016-02-29T00:00:00"/>
    <d v="2016-02-29T00:00:00"/>
    <n v="0"/>
    <s v="MEC"/>
    <x v="26"/>
    <s v="Hopi0216_Sevgililer_Günü_interest_MEC"/>
    <s v="Completed"/>
    <s v="Medyanet"/>
    <s v="RON"/>
    <s v="Xaxis Display Plus"/>
    <s v="cpm"/>
    <s v="Selected Sites"/>
    <s v="Ad Bundles"/>
    <n v="0.1"/>
    <n v="0"/>
    <n v="300000"/>
    <n v="300000"/>
    <n v="0"/>
    <n v="300000"/>
    <m/>
    <n v="0"/>
    <e v="#DIV/0!"/>
    <n v="30"/>
    <n v="30"/>
    <n v="0"/>
    <n v="0"/>
    <n v="0"/>
    <n v="0"/>
    <n v="0"/>
    <n v="-30"/>
    <e v="#DIV/0!"/>
  </r>
  <r>
    <s v="Nike0216_BFI_Faz2_Clipkit_Seeding_MS"/>
    <n v="2016"/>
    <x v="1"/>
    <s v="Q1"/>
    <d v="2016-01-29T00:00:00"/>
    <d v="2016-01-31T00:00:00"/>
    <n v="0"/>
    <s v="MS"/>
    <x v="28"/>
    <s v="Nike0216_BFI_Faz2_Seeding_MS"/>
    <s v="Completed"/>
    <s v="Clipkit"/>
    <s v="RON"/>
    <s v="Xaxis Seeding"/>
    <s v="cpc"/>
    <s v="Pre/Mid/Post Rolls RON"/>
    <s v="Online Video"/>
    <n v="0.45"/>
    <n v="0.6"/>
    <n v="6250"/>
    <n v="6250"/>
    <n v="0"/>
    <n v="6250"/>
    <m/>
    <n v="0"/>
    <e v="#DIV/0!"/>
    <n v="2.8125"/>
    <n v="2812"/>
    <n v="2809.1875"/>
    <n v="3.75"/>
    <n v="4187"/>
    <n v="4183.25"/>
    <n v="0"/>
    <n v="1375"/>
    <n v="0.32839742058753285"/>
  </r>
  <r>
    <s v="Huawei0216_MateS_interest_Popmarker_MX"/>
    <n v="2016"/>
    <x v="1"/>
    <s v="Q1"/>
    <d v="2016-02-01T00:00:00"/>
    <d v="2016-02-05T00:00:00"/>
    <n v="0"/>
    <s v="MX"/>
    <x v="23"/>
    <s v="Huawei0216_MateS_interest_MX"/>
    <s v="Completed"/>
    <s v="Popmarker"/>
    <s v="RON"/>
    <s v="Xaxis Display Plus"/>
    <s v="cpm"/>
    <s v="Selected Sites"/>
    <s v="Ad Bundles"/>
    <n v="1"/>
    <n v="0"/>
    <n v="500000"/>
    <n v="483000"/>
    <n v="17000"/>
    <n v="483000"/>
    <m/>
    <n v="0"/>
    <e v="#DIV/0!"/>
    <n v="500"/>
    <n v="483"/>
    <n v="-17"/>
    <n v="0"/>
    <n v="0"/>
    <n v="0"/>
    <n v="0"/>
    <n v="-483"/>
    <e v="#DIV/0!"/>
  </r>
  <r>
    <s v="Tadim0316_Fistik_Ailesi_Midyo_Preroll_MEC"/>
    <n v="2016"/>
    <x v="2"/>
    <s v="Q1"/>
    <d v="2016-03-01T00:00:00"/>
    <d v="2016-03-20T00:00:00"/>
    <n v="0"/>
    <s v="MEC"/>
    <x v="33"/>
    <s v="Tadim0316_Fistik_Ailesi_Preroll_MEC"/>
    <s v="Completed"/>
    <s v="Midyo"/>
    <s v="RON"/>
    <s v="Xaxis Tv"/>
    <s v="cpv"/>
    <s v="Pre/Mid/Post Rolls RON"/>
    <s v="Online Video"/>
    <n v="5.0000000000000001E-3"/>
    <n v="3.5000000000000003E-2"/>
    <n v="75000"/>
    <n v="77698"/>
    <n v="0"/>
    <n v="75000"/>
    <n v="1353"/>
    <n v="1.7413575639012586E-2"/>
    <n v="1.9312638580931263"/>
    <n v="375"/>
    <n v="375"/>
    <n v="0"/>
    <n v="2625.0000000000005"/>
    <n v="2613"/>
    <n v="-12.000000000000455"/>
    <n v="0"/>
    <n v="2238"/>
    <n v="0.85648679678530426"/>
  </r>
  <r>
    <s v="Tadim0316_Fistik_Ailesi_Digitalm_Preroll_MEC"/>
    <n v="2016"/>
    <x v="2"/>
    <s v="Q1"/>
    <d v="2016-03-01T00:00:00"/>
    <d v="2016-03-20T00:00:00"/>
    <n v="0"/>
    <s v="MEC"/>
    <x v="33"/>
    <s v="Tadim0316_Fistik_Ailesi_Preroll_MEC"/>
    <s v="Completed"/>
    <s v="Digitalm"/>
    <s v="RON"/>
    <s v="Xaxis Tv"/>
    <s v="cpv"/>
    <s v="Pre/Mid/Post Rolls RON"/>
    <s v="Online Video"/>
    <n v="6.0000000000000001E-3"/>
    <n v="3.5000000000000003E-2"/>
    <n v="100000"/>
    <n v="100102"/>
    <n v="0"/>
    <n v="100000"/>
    <n v="3685"/>
    <n v="3.681245129967433E-2"/>
    <n v="0.949796472184532"/>
    <n v="600"/>
    <n v="600"/>
    <n v="0"/>
    <n v="3500.0000000000005"/>
    <n v="3500.0000000000005"/>
    <n v="0"/>
    <n v="0"/>
    <n v="2900.0000000000005"/>
    <n v="0.82857142857142863"/>
  </r>
  <r>
    <s v="Tadim0316_Fistik_Ailesi_Acunn_Preroll_MEC"/>
    <n v="2016"/>
    <x v="2"/>
    <s v="Q1"/>
    <d v="2016-03-01T00:00:00"/>
    <d v="2016-03-20T00:00:00"/>
    <n v="0"/>
    <s v="MEC"/>
    <x v="33"/>
    <s v="Tadim0316_Fistik_Ailesi_Preroll_MEC"/>
    <s v="Completed"/>
    <s v="Acunn"/>
    <s v="RON"/>
    <s v="Xaxis Tv"/>
    <s v="cpv"/>
    <s v="Pre/Mid/Post Rolls RON"/>
    <s v="Online Video"/>
    <n v="0.01"/>
    <n v="3.5000000000000003E-2"/>
    <n v="100000"/>
    <n v="100024"/>
    <n v="0"/>
    <n v="100000"/>
    <n v="11837"/>
    <n v="0.11834159801647605"/>
    <n v="0.28317985976176396"/>
    <n v="1000"/>
    <n v="0"/>
    <n v="-1000"/>
    <n v="3500.0000000000005"/>
    <n v="3352"/>
    <n v="-148.00000000000045"/>
    <n v="0"/>
    <n v="3352"/>
    <n v="1"/>
  </r>
  <r>
    <s v="Tadim0316_Fistik_Ailesi_bond_Preroll_MEC"/>
    <n v="2016"/>
    <x v="2"/>
    <s v="Q1"/>
    <d v="2016-03-01T00:00:00"/>
    <d v="2016-03-20T00:00:00"/>
    <n v="0"/>
    <s v="MEC"/>
    <x v="33"/>
    <s v="Tadim0316_Fistik_Ailesi_Preroll_MEC"/>
    <s v="Completed"/>
    <s v="Bond Digital"/>
    <s v="RON"/>
    <s v="Xaxis Tv"/>
    <s v="cpv"/>
    <s v="Pre/Mid/Post Rolls RON"/>
    <s v="Online Video"/>
    <n v="1.4999999999999999E-2"/>
    <n v="3.5000000000000003E-2"/>
    <n v="75000"/>
    <n v="75028"/>
    <n v="0"/>
    <n v="75000"/>
    <n v="8349"/>
    <n v="0.11127845604307725"/>
    <n v="0.31440891124685594"/>
    <n v="1125"/>
    <n v="1125"/>
    <n v="0"/>
    <n v="2625.0000000000005"/>
    <n v="2625.0000000000005"/>
    <n v="0"/>
    <n v="0"/>
    <n v="1500.0000000000005"/>
    <n v="0.57142857142857151"/>
  </r>
  <r>
    <s v="Tadim0316_Fistik_Ailesi_Crep_Preroll_MEC"/>
    <n v="2016"/>
    <x v="2"/>
    <s v="Q1"/>
    <d v="2016-03-01T00:00:00"/>
    <d v="2016-03-20T00:00:00"/>
    <n v="0"/>
    <s v="MEC"/>
    <x v="33"/>
    <s v="Tadim0316_Fistik_Ailesi_Preroll_MEC"/>
    <s v="Completed"/>
    <s v="Crep Digital"/>
    <s v="RON"/>
    <s v="Xaxis Tv"/>
    <s v="cpv"/>
    <s v="Pre/Mid/Post Rolls RON"/>
    <s v="Online Video"/>
    <n v="2.2499999999999999E-2"/>
    <n v="3.5000000000000003E-2"/>
    <n v="100000"/>
    <n v="110507"/>
    <n v="0"/>
    <n v="100000"/>
    <n v="3531"/>
    <n v="3.1952726976571623E-2"/>
    <n v="0.99122061738884182"/>
    <n v="2250"/>
    <n v="2250"/>
    <n v="0"/>
    <n v="3500.0000000000005"/>
    <n v="3500.0000000000005"/>
    <n v="0"/>
    <n v="0"/>
    <n v="1250.0000000000005"/>
    <n v="0.35714285714285721"/>
  </r>
  <r>
    <s v="Avon0316_Matte_LS_Clipkit_SYNC_MX"/>
    <n v="2016"/>
    <x v="2"/>
    <s v="Q1"/>
    <d v="2016-03-01T00:00:00"/>
    <d v="2016-03-18T00:00:00"/>
    <n v="0"/>
    <s v="MX"/>
    <x v="34"/>
    <s v="Avon0316_Matte_LS_SYNC_MX"/>
    <s v="Completed"/>
    <s v="Clipkit"/>
    <s v="RON"/>
    <s v="Xaxis SYNC"/>
    <s v="cpv"/>
    <s v="Pre/Mid/Post Rolls RON"/>
    <s v="Online Video"/>
    <n v="4.2000000000000003E-2"/>
    <n v="0.06"/>
    <n v="67000"/>
    <n v="83720"/>
    <n v="0"/>
    <n v="67000"/>
    <n v="4430"/>
    <n v="5.2914476827520304E-2"/>
    <n v="0.8889390519187359"/>
    <n v="2814"/>
    <n v="2814"/>
    <n v="0"/>
    <n v="4020"/>
    <n v="3938"/>
    <n v="-82"/>
    <n v="0"/>
    <n v="1124"/>
    <n v="0.28542407313357032"/>
  </r>
  <r>
    <s v="Avon0316_Matte_LS_Medyanet_Interstitial_MX"/>
    <n v="2016"/>
    <x v="2"/>
    <s v="Q1"/>
    <d v="2016-03-01T00:00:00"/>
    <d v="2016-03-18T00:00:00"/>
    <n v="0"/>
    <s v="MX"/>
    <x v="34"/>
    <s v="Avon0316_Matte_LS_Interstitial_MX"/>
    <s v="Completed"/>
    <s v="Medyanet"/>
    <s v="RON"/>
    <s v="Xaxis Rich Media"/>
    <s v="cpm"/>
    <s v="Interstitial"/>
    <s v="Interstitial"/>
    <n v="0.5"/>
    <n v="4.25"/>
    <n v="400000"/>
    <n v="399445"/>
    <n v="555"/>
    <n v="399445"/>
    <n v="2856"/>
    <n v="7.149920514714166E-3"/>
    <n v="0.59441220238095238"/>
    <n v="200"/>
    <n v="199.7225"/>
    <n v="-0.27750000000000341"/>
    <n v="1700"/>
    <n v="1697.6412499999999"/>
    <n v="-2.3587500000001"/>
    <n v="0"/>
    <n v="1497.9187499999998"/>
    <n v="0.88235294117647056"/>
  </r>
  <r>
    <s v="Avon0316_Matte_LS_Digitalm_Interstitial_MX"/>
    <n v="2016"/>
    <x v="2"/>
    <s v="Q1"/>
    <d v="2016-03-01T00:00:00"/>
    <d v="2016-03-18T00:00:00"/>
    <n v="0"/>
    <s v="MX"/>
    <x v="34"/>
    <s v="Avon0316_Matte_LS_Interstitial_MX"/>
    <s v="Completed"/>
    <s v="Digitalm"/>
    <s v="RON"/>
    <s v="Xaxis Rich Media"/>
    <s v="cpm"/>
    <s v="Interstitial"/>
    <s v="Interstitial"/>
    <n v="2.5"/>
    <n v="4.25"/>
    <n v="400000"/>
    <n v="400078"/>
    <n v="0"/>
    <n v="400000"/>
    <n v="4718"/>
    <n v="1.1792700423417433E-2"/>
    <n v="0.36039243323442138"/>
    <n v="1000"/>
    <n v="1000"/>
    <n v="0"/>
    <n v="1700"/>
    <n v="1700.3315"/>
    <n v="0.33150000000000546"/>
    <n v="0"/>
    <n v="700.33150000000001"/>
    <n v="0.41187938940141966"/>
  </r>
  <r>
    <s v="Avon0316_Matte_LS_Acunn_Interstitial_MX"/>
    <n v="2016"/>
    <x v="2"/>
    <s v="Q1"/>
    <d v="2016-03-01T00:00:00"/>
    <d v="2016-03-18T00:00:00"/>
    <n v="0"/>
    <s v="MX"/>
    <x v="34"/>
    <s v="Avon0316_Matte_LS_Interstitial_MX"/>
    <s v="Completed"/>
    <s v="Acunn"/>
    <s v="RON"/>
    <s v="Xaxis Rich Media"/>
    <s v="cpm"/>
    <s v="Interstitial"/>
    <s v="Interstitial"/>
    <n v="1.5"/>
    <n v="4.25"/>
    <n v="350000"/>
    <n v="350321"/>
    <n v="0"/>
    <n v="350000"/>
    <n v="3359"/>
    <n v="9.5883489713719707E-3"/>
    <n v="0.40964572789520692"/>
    <n v="525"/>
    <n v="0"/>
    <n v="-525"/>
    <n v="1487.5"/>
    <n v="1376"/>
    <n v="-111.5"/>
    <n v="0"/>
    <n v="1376"/>
    <n v="1"/>
  </r>
  <r>
    <s v="Avon0316_Matte_LS_Ligatus_Interstitial_MX"/>
    <n v="2016"/>
    <x v="2"/>
    <s v="Q1"/>
    <d v="2016-03-01T00:00:00"/>
    <d v="2016-03-18T00:00:00"/>
    <n v="0"/>
    <s v="MX"/>
    <x v="34"/>
    <s v="Avon0316_Matte_LS_Interstitial_MX"/>
    <s v="Completed"/>
    <s v="Ligatus"/>
    <s v="RON"/>
    <s v="Xaxis Rich Media"/>
    <s v="cpc"/>
    <s v="Interstitial"/>
    <s v="Interstitial"/>
    <n v="0.3"/>
    <n v="4.25"/>
    <n v="3333"/>
    <n v="3333"/>
    <n v="0"/>
    <n v="3333"/>
    <m/>
    <n v="0"/>
    <e v="#DIV/0!"/>
    <n v="0.99990000000000001"/>
    <n v="1000"/>
    <n v="999.00009999999997"/>
    <n v="14.16525"/>
    <n v="14.16525"/>
    <n v="0"/>
    <n v="0"/>
    <n v="-985.83474999999999"/>
    <n v="-69.5952948236"/>
  </r>
  <r>
    <s v="Avon0316_Matte_LS_Clicvol_Interstitial_MX"/>
    <n v="2016"/>
    <x v="2"/>
    <s v="Q1"/>
    <d v="2016-03-01T00:00:00"/>
    <d v="2016-03-18T00:00:00"/>
    <n v="0"/>
    <s v="MX"/>
    <x v="34"/>
    <s v="Avon0316_Matte_LS_Interstitial_MX"/>
    <s v="Completed"/>
    <s v="Clickvol"/>
    <s v="RON"/>
    <s v="Xaxis Rich Media"/>
    <s v="cpc"/>
    <s v="Interstitial"/>
    <s v="Interstitial"/>
    <n v="0.2"/>
    <n v="4.25"/>
    <n v="3000"/>
    <n v="2091"/>
    <n v="909"/>
    <n v="2091"/>
    <m/>
    <n v="0"/>
    <e v="#DIV/0!"/>
    <n v="0.60000000000000009"/>
    <n v="418"/>
    <n v="417.4"/>
    <n v="12.75"/>
    <n v="8.8867499999999993"/>
    <n v="-3.8632500000000007"/>
    <n v="0"/>
    <n v="-409.11324999999999"/>
    <n v="-46.036318114046196"/>
  </r>
  <r>
    <s v="Vodafone0316_FillBox_Wave2_Digitalm_interest_MS"/>
    <n v="2016"/>
    <x v="2"/>
    <s v="Q1"/>
    <d v="2016-03-02T00:00:00"/>
    <d v="2016-03-30T00:00:00"/>
    <n v="0"/>
    <s v="MS"/>
    <x v="14"/>
    <s v="Vodafone0316_FillBox_Wave2_interest_MS"/>
    <s v="Completed"/>
    <s v="Digitalm"/>
    <s v="RON"/>
    <s v="Xaxis Display Plus"/>
    <s v="cpm"/>
    <s v="Selected Sites"/>
    <s v="Ad Bundles"/>
    <n v="0.2"/>
    <n v="0.8"/>
    <n v="2000000"/>
    <n v="841682"/>
    <n v="1158318"/>
    <n v="841682"/>
    <n v="216"/>
    <n v="2.5662898814516645E-4"/>
    <n v="3.1173407407407412"/>
    <n v="400"/>
    <n v="168.33640000000003"/>
    <n v="-231.66359999999997"/>
    <n v="1600"/>
    <n v="673.3456000000001"/>
    <n v="-926.6543999999999"/>
    <n v="0"/>
    <n v="505.00920000000008"/>
    <n v="0.75"/>
  </r>
  <r>
    <s v="Vodafone0316_FillBox_Wave2_Bond_interest_MS"/>
    <n v="2016"/>
    <x v="2"/>
    <s v="Q1"/>
    <d v="2016-03-02T00:00:00"/>
    <d v="2016-03-30T00:00:00"/>
    <n v="0"/>
    <s v="MS"/>
    <x v="14"/>
    <s v="Vodafone0316_FillBox_Wave2_interest_MS"/>
    <s v="Completed"/>
    <s v="Bond Digital"/>
    <s v="RON"/>
    <s v="Xaxis Display Plus"/>
    <s v="cpm"/>
    <s v="Selected Sites"/>
    <s v="Ad Bundles"/>
    <n v="0.5"/>
    <n v="0.8"/>
    <n v="1000000"/>
    <n v="431668"/>
    <n v="568332"/>
    <n v="431668"/>
    <m/>
    <n v="0"/>
    <e v="#DIV/0!"/>
    <n v="500"/>
    <n v="215.834"/>
    <n v="-284.166"/>
    <n v="800"/>
    <n v="599"/>
    <n v="-201"/>
    <n v="0"/>
    <n v="383.166"/>
    <n v="0.63967612687813025"/>
  </r>
  <r>
    <s v="Vodafone0316_FillBox_Wave2_Reklamstore_interest_MS"/>
    <n v="2016"/>
    <x v="2"/>
    <s v="Q1"/>
    <d v="2016-03-02T00:00:00"/>
    <d v="2016-03-30T00:00:00"/>
    <n v="0"/>
    <s v="MS"/>
    <x v="14"/>
    <s v="Vodafone0316_FillBox_Wave2_interest_MS"/>
    <s v="Completed"/>
    <s v="Reklamstore"/>
    <s v="RON"/>
    <s v="Xaxis Display Plus"/>
    <s v="cpm"/>
    <s v="Selected Sites"/>
    <s v="Ad Bundles"/>
    <n v="0.35"/>
    <n v="0.8"/>
    <n v="1500000"/>
    <n v="512945"/>
    <n v="987055"/>
    <n v="512945"/>
    <n v="665"/>
    <n v="1.2964352903332716E-3"/>
    <n v="0.61707669172932333"/>
    <n v="525"/>
    <n v="179.53075000000001"/>
    <n v="-345.46924999999999"/>
    <n v="1200"/>
    <n v="410.35599999999999"/>
    <n v="-789.64400000000001"/>
    <n v="0"/>
    <n v="230.82524999999998"/>
    <n v="0.5625"/>
  </r>
  <r>
    <s v="Vestel0316_Kusursuz_Deneyim_Acunn_Preroll_MC"/>
    <n v="2016"/>
    <x v="2"/>
    <s v="Q1"/>
    <d v="2016-03-01T00:00:00"/>
    <d v="2016-03-18T00:00:00"/>
    <n v="0"/>
    <s v="MC"/>
    <x v="19"/>
    <s v="Vestel0316_Kusursuz_Deneyim_Preroll_MC"/>
    <s v="Completed"/>
    <s v="Acunn"/>
    <s v="RON"/>
    <s v="Xaxis Tv"/>
    <s v="cpv"/>
    <s v="Pre/Mid/Post Rolls RON"/>
    <s v="Online Video"/>
    <n v="0.01"/>
    <n v="3.3000000000000002E-2"/>
    <n v="30000"/>
    <n v="30005"/>
    <n v="0"/>
    <n v="30000"/>
    <n v="3633"/>
    <n v="0.121079820029995"/>
    <n v="0.23424167354803194"/>
    <n v="300"/>
    <n v="0"/>
    <n v="-300"/>
    <n v="990"/>
    <n v="851"/>
    <n v="-139"/>
    <n v="0"/>
    <n v="851"/>
    <n v="1"/>
  </r>
  <r>
    <s v="Vestel0316_Kusursuz_Deneyim_Midyo_Preroll_MC"/>
    <n v="2016"/>
    <x v="2"/>
    <s v="Q1"/>
    <d v="2016-03-01T00:00:00"/>
    <d v="2016-03-18T00:00:00"/>
    <n v="0"/>
    <s v="MC"/>
    <x v="19"/>
    <s v="Vestel0316_Kusursuz_Deneyim_Preroll_MC"/>
    <s v="Completed"/>
    <s v="Midyo"/>
    <s v="RON"/>
    <s v="Xaxis Tv"/>
    <s v="cpv"/>
    <s v="Pre/Mid/Post Rolls RON"/>
    <s v="Online Video"/>
    <n v="5.0000000000000001E-3"/>
    <n v="3.3000000000000002E-2"/>
    <n v="15000"/>
    <n v="16060"/>
    <n v="0"/>
    <n v="15000"/>
    <n v="294"/>
    <n v="1.8306351183063511E-2"/>
    <n v="1.6836734693877551"/>
    <n v="75"/>
    <n v="75"/>
    <n v="0"/>
    <n v="495"/>
    <n v="495"/>
    <n v="0"/>
    <n v="0"/>
    <n v="420"/>
    <n v="0.84848484848484851"/>
  </r>
  <r>
    <s v="Vestel0316_Kusursuz_Deneyim_Bond_Preroll_MC"/>
    <n v="2016"/>
    <x v="2"/>
    <s v="Q1"/>
    <d v="2016-03-01T00:00:00"/>
    <d v="2016-03-18T00:00:00"/>
    <n v="0"/>
    <s v="MC"/>
    <x v="19"/>
    <s v="Vestel0316_Kusursuz_Deneyim_Preroll_MC"/>
    <s v="Completed"/>
    <s v="Bond Digital"/>
    <s v="RON"/>
    <s v="Xaxis Tv"/>
    <s v="cpv"/>
    <s v="Pre/Mid/Post Rolls RON"/>
    <s v="Online Video"/>
    <n v="1.4999999999999999E-2"/>
    <n v="3.3000000000000002E-2"/>
    <n v="30000"/>
    <n v="29813"/>
    <n v="187"/>
    <n v="29813"/>
    <n v="3225"/>
    <n v="0.108174286385134"/>
    <n v="0.30697674418604654"/>
    <n v="450"/>
    <n v="447.19499999999999"/>
    <n v="-2.8050000000000068"/>
    <n v="990"/>
    <n v="990"/>
    <n v="0"/>
    <n v="0"/>
    <n v="542.80500000000006"/>
    <n v="0.54828787878787888"/>
  </r>
  <r>
    <s v="IKEA0316_Mutfak_Digitalm_Interstitial_MEC"/>
    <n v="2016"/>
    <x v="2"/>
    <s v="Q1"/>
    <d v="2016-03-01T00:00:00"/>
    <d v="2016-03-17T00:00:00"/>
    <n v="0"/>
    <s v="MEC"/>
    <x v="1"/>
    <s v="IKEA0316_Mutfak_Interstitial_MEC"/>
    <s v="Completed"/>
    <s v="Digitalm"/>
    <s v="RON"/>
    <s v="Xaxis Rich Media"/>
    <s v="cpm"/>
    <s v="Interstitial"/>
    <s v="Interstitial"/>
    <n v="2.5"/>
    <n v="4.25"/>
    <n v="250000"/>
    <n v="202564"/>
    <n v="47436"/>
    <n v="202564"/>
    <n v="2601"/>
    <n v="1.2840386248296835E-2"/>
    <n v="0.3309869281045752"/>
    <n v="625"/>
    <n v="506.40999999999997"/>
    <n v="-118.59000000000003"/>
    <n v="1062.5"/>
    <n v="860.89700000000005"/>
    <n v="-201.60299999999995"/>
    <n v="0"/>
    <n v="354.48700000000008"/>
    <n v="0.41176470588235303"/>
  </r>
  <r>
    <s v="IKEA0316_Mutfak_DeskFive_Interstitial_MEC"/>
    <n v="2016"/>
    <x v="2"/>
    <s v="Q1"/>
    <d v="2016-03-01T00:00:00"/>
    <d v="2016-03-17T00:00:00"/>
    <n v="0"/>
    <s v="MEC"/>
    <x v="1"/>
    <s v="IKEA0316_Mutfak_Interstitial_MEC"/>
    <s v="Completed"/>
    <s v="Desk Five"/>
    <s v="RON"/>
    <s v="Xaxis Rich Media"/>
    <s v="cpm"/>
    <s v="Interstitial"/>
    <s v="Interstitial"/>
    <n v="2.5"/>
    <n v="4.25"/>
    <n v="200000"/>
    <n v="152453"/>
    <n v="47547"/>
    <n v="152453"/>
    <n v="3632"/>
    <n v="2.3823735839898198E-2"/>
    <n v="0.178393515969163"/>
    <n v="500"/>
    <n v="381.13249999999999"/>
    <n v="-118.86750000000001"/>
    <n v="850"/>
    <n v="647.92525000000001"/>
    <n v="-202.07474999999999"/>
    <n v="0"/>
    <n v="266.79275000000001"/>
    <n v="0.41176470588235298"/>
  </r>
  <r>
    <s v="IKEA0316_Mutfak_Acunn_Interstitial_MEC"/>
    <n v="2016"/>
    <x v="2"/>
    <s v="Q1"/>
    <d v="2016-03-01T00:00:00"/>
    <d v="2016-03-17T00:00:00"/>
    <n v="0"/>
    <s v="MEC"/>
    <x v="1"/>
    <s v="IKEA0316_Mutfak_Interstitial_MEC"/>
    <s v="Completed"/>
    <s v="Acunn"/>
    <s v="RON"/>
    <s v="Xaxis Rich Media"/>
    <s v="cpm"/>
    <s v="Interstitial"/>
    <s v="Interstitial"/>
    <n v="1.5"/>
    <n v="4.25"/>
    <n v="250000"/>
    <n v="254195"/>
    <n v="0"/>
    <n v="250000"/>
    <n v="2009"/>
    <n v="7.9033812624166484E-3"/>
    <n v="0.6057740169238427"/>
    <n v="375"/>
    <n v="0"/>
    <n v="-375"/>
    <n v="1062.5"/>
    <n v="1217"/>
    <n v="154.5"/>
    <n v="0"/>
    <n v="1217"/>
    <n v="1"/>
  </r>
  <r>
    <s v="Beymen0316_Mart_Clickvol_interest_MEC"/>
    <n v="2016"/>
    <x v="2"/>
    <s v="Q1"/>
    <d v="2016-03-02T00:00:00"/>
    <d v="2016-03-30T00:00:00"/>
    <n v="0"/>
    <s v="MEC"/>
    <x v="38"/>
    <s v="Beymen0316_Mart_interest_MEC"/>
    <s v="Completed"/>
    <s v="Clickvol"/>
    <s v="RON"/>
    <s v="Xaxis Display Plus"/>
    <s v="cpc"/>
    <s v="Selected Sites"/>
    <s v="Ad Bundles"/>
    <n v="0.2"/>
    <n v="1.75"/>
    <n v="1000"/>
    <n v="1074"/>
    <n v="0"/>
    <n v="1000"/>
    <m/>
    <n v="0"/>
    <e v="#DIV/0!"/>
    <n v="0.2"/>
    <n v="200"/>
    <n v="199.8"/>
    <n v="1.75"/>
    <n v="933"/>
    <n v="931.25"/>
    <n v="0"/>
    <n v="733"/>
    <n v="0.78563772775991425"/>
  </r>
  <r>
    <s v="Beymen0316_Mart_Ligatus_interest_MEC"/>
    <n v="2016"/>
    <x v="2"/>
    <s v="Q1"/>
    <d v="2016-03-02T00:00:00"/>
    <d v="2016-03-30T00:00:00"/>
    <n v="0"/>
    <s v="MEC"/>
    <x v="38"/>
    <s v="Beymen0316_Mart_interest_MEC"/>
    <s v="Completed"/>
    <s v="Ligatus"/>
    <s v="RON"/>
    <s v="Xaxis Display Plus"/>
    <s v="cpc"/>
    <s v="Selected Sites"/>
    <s v="Ad Bundles"/>
    <n v="0.3"/>
    <n v="1.75"/>
    <n v="6000"/>
    <n v="6000"/>
    <n v="0"/>
    <n v="6000"/>
    <m/>
    <n v="0"/>
    <e v="#DIV/0!"/>
    <n v="1.7999999999999998"/>
    <n v="1800"/>
    <n v="1798.2"/>
    <n v="10.5"/>
    <n v="500"/>
    <n v="489.5"/>
    <n v="0"/>
    <n v="-1300"/>
    <n v="-2.6"/>
  </r>
  <r>
    <s v="Beymen0316_Mart_Medyanet_interest_MEC"/>
    <n v="2016"/>
    <x v="2"/>
    <s v="Q1"/>
    <d v="2016-03-02T00:00:00"/>
    <d v="2016-03-30T00:00:00"/>
    <n v="0"/>
    <s v="MEC"/>
    <x v="38"/>
    <s v="Beymen0316_Mart_interest_MEC"/>
    <s v="Completed"/>
    <s v="Medyanet"/>
    <s v="RON"/>
    <s v="Xaxis Display Plus"/>
    <s v="cpm"/>
    <s v="Selected Sites"/>
    <s v="Ad Bundles"/>
    <n v="0.1"/>
    <n v="1.75"/>
    <n v="3000000"/>
    <n v="3000576"/>
    <n v="0"/>
    <n v="3000000"/>
    <n v="3032"/>
    <n v="1.0104726559167308E-3"/>
    <n v="0.74241424802110823"/>
    <n v="300"/>
    <n v="300"/>
    <n v="0"/>
    <n v="5250"/>
    <n v="2251"/>
    <n v="-2999"/>
    <n v="0"/>
    <n v="1951"/>
    <n v="0.86672589960017765"/>
  </r>
  <r>
    <s v="Beymen0316_Mart_Popmarker_interest_MEC"/>
    <n v="2016"/>
    <x v="2"/>
    <s v="Q1"/>
    <d v="2016-03-02T00:00:00"/>
    <d v="2016-03-30T00:00:00"/>
    <n v="0"/>
    <s v="MEC"/>
    <x v="38"/>
    <s v="Beymen0316_Mart_interest_MEC"/>
    <s v="Completed"/>
    <s v="Popmarker"/>
    <s v="RON"/>
    <s v="Xaxis Display Plus"/>
    <s v="cpm"/>
    <s v="Selected Sites"/>
    <s v="Ad Bundles"/>
    <n v="1"/>
    <n v="3"/>
    <n v="500000"/>
    <n v="505979"/>
    <n v="0"/>
    <n v="500000"/>
    <m/>
    <n v="0"/>
    <e v="#DIV/0!"/>
    <n v="500"/>
    <n v="500"/>
    <n v="0"/>
    <n v="1500"/>
    <n v="1517.9369999999999"/>
    <n v="17.936999999999898"/>
    <n v="0"/>
    <n v="1017.9369999999999"/>
    <n v="0.67060556531661064"/>
  </r>
  <r>
    <s v="Beymen0316_Mart_Digitalm_interest_MEC"/>
    <n v="2016"/>
    <x v="2"/>
    <s v="Q1"/>
    <d v="2016-03-02T00:00:00"/>
    <d v="2016-03-30T00:00:00"/>
    <n v="0"/>
    <s v="MEC"/>
    <x v="38"/>
    <s v="Beymen0316_Mart_interest_MEC"/>
    <s v="Completed"/>
    <s v="Digitalm"/>
    <s v="RON"/>
    <s v="Xaxis Display Plus"/>
    <s v="cpm"/>
    <s v="Selected Sites"/>
    <s v="Ad Bundles"/>
    <n v="0.2"/>
    <n v="1.75"/>
    <n v="2100000"/>
    <n v="2027687"/>
    <n v="72313"/>
    <n v="2027687"/>
    <n v="867"/>
    <n v="4.2758078539735175E-4"/>
    <n v="3.637831603229527"/>
    <n v="420"/>
    <n v="405.53739999999999"/>
    <n v="-14.462600000000009"/>
    <n v="3675"/>
    <n v="3154"/>
    <n v="-521"/>
    <n v="0"/>
    <n v="2748.4625999999998"/>
    <n v="0.8714212428662016"/>
  </r>
  <r>
    <s v="Beymen0316_Mart_Medyanet_interstitial_MEC"/>
    <n v="2016"/>
    <x v="2"/>
    <s v="Q1"/>
    <d v="2016-03-02T00:00:00"/>
    <d v="2016-03-30T00:00:00"/>
    <n v="0"/>
    <s v="MEC"/>
    <x v="38"/>
    <s v="Beymen0316_Mart_interest_MEC"/>
    <s v="Completed"/>
    <s v="Medyanet"/>
    <s v="RON"/>
    <s v="Xaxis Rich Media"/>
    <s v="cpm"/>
    <s v="Selected Sites"/>
    <s v="Ad Bundles"/>
    <n v="0.5"/>
    <n v="1.75"/>
    <n v="1000000"/>
    <n v="1000056"/>
    <n v="0"/>
    <n v="1000000"/>
    <n v="10273"/>
    <n v="1.0272424744214324E-2"/>
    <n v="0.17035899931860216"/>
    <n v="500"/>
    <n v="500"/>
    <n v="0"/>
    <n v="1750"/>
    <n v="1750.098"/>
    <n v="9.7999999999956344E-2"/>
    <n v="0"/>
    <n v="1250.098"/>
    <n v="0.71430171338976445"/>
  </r>
  <r>
    <s v="Bimeks0316_Kdv_Kadar_Bi_Para_Faz1_Acunn_Intersitital_MEC"/>
    <n v="2016"/>
    <x v="2"/>
    <s v="Q1"/>
    <d v="2016-03-04T00:00:00"/>
    <d v="2016-03-08T00:00:00"/>
    <n v="0"/>
    <s v="MEC"/>
    <x v="10"/>
    <s v="Bimeks0316_Kdv_Kadar_Bi_Para_Faz1_Intersitital_MEC"/>
    <s v="Completed"/>
    <s v="Acunn"/>
    <s v="RON"/>
    <s v="Xaxis Rich Media"/>
    <s v="cpm"/>
    <s v="Selected Sites"/>
    <s v="Interstitial"/>
    <n v="1.5"/>
    <n v="4.5"/>
    <n v="300000"/>
    <n v="301631"/>
    <n v="0"/>
    <n v="300000"/>
    <n v="2938"/>
    <n v="9.7403781441562712E-3"/>
    <n v="0.47651463580667119"/>
    <n v="450"/>
    <n v="0"/>
    <n v="-450"/>
    <n v="1350"/>
    <n v="1400"/>
    <n v="50"/>
    <n v="0"/>
    <n v="1400"/>
    <n v="1"/>
  </r>
  <r>
    <s v="Bimeks0316_Kdv_Kadar_Bi_Para_Faz1_Bond_Intersitital_MEC"/>
    <n v="2016"/>
    <x v="2"/>
    <s v="Q1"/>
    <d v="2016-03-04T00:00:00"/>
    <d v="2016-03-08T00:00:00"/>
    <n v="0"/>
    <s v="MEC"/>
    <x v="10"/>
    <s v="Bimeks0316_Kdv_Kadar_Bi_Para_Faz1_Intersitital_MEC"/>
    <s v="Completed"/>
    <s v="Bond Digital"/>
    <s v="RON"/>
    <s v="Xaxis Rich Media"/>
    <s v="cpm"/>
    <s v="Selected Sites"/>
    <s v="Ad Bundles"/>
    <n v="0.5"/>
    <n v="4.5"/>
    <n v="300000"/>
    <n v="301327"/>
    <n v="0"/>
    <n v="300000"/>
    <n v="3141"/>
    <n v="1.0423891652590044E-2"/>
    <n v="0.42979942693409739"/>
    <n v="150"/>
    <n v="150"/>
    <n v="0"/>
    <n v="1350"/>
    <n v="1350"/>
    <n v="0"/>
    <n v="0"/>
    <n v="1200"/>
    <n v="0.88888888888888884"/>
  </r>
  <r>
    <s v="Bimeks0316_Kdv_Kadar_Bi_Para_Faz1_Digitalm_Intersitital_MEC"/>
    <n v="2016"/>
    <x v="2"/>
    <s v="Q1"/>
    <d v="2016-03-04T00:00:00"/>
    <d v="2016-03-08T00:00:00"/>
    <n v="0"/>
    <s v="MEC"/>
    <x v="10"/>
    <s v="Bimeks0316_Kdv_Kadar_Bi_Para_Faz1_Intersitital_MEC"/>
    <s v="Completed"/>
    <s v="Digitalm"/>
    <s v="RON"/>
    <s v="Xaxis Rich Media"/>
    <s v="cpm"/>
    <s v="Selected Sites"/>
    <s v="Ad Bundles"/>
    <n v="0.2"/>
    <n v="4.5"/>
    <n v="250000"/>
    <n v="251212"/>
    <n v="0"/>
    <n v="250000"/>
    <n v="3127"/>
    <n v="1.2447653774501218E-2"/>
    <n v="0.35976974736168854"/>
    <n v="50"/>
    <n v="50"/>
    <n v="0"/>
    <n v="1125"/>
    <n v="1125"/>
    <n v="0"/>
    <n v="0"/>
    <n v="1075"/>
    <n v="0.9555555555555556"/>
  </r>
  <r>
    <s v="Bimeks0316_Kdv_Kadar_Bi_Para_Faz1_Medyanet_Intersitital_MEC"/>
    <n v="2016"/>
    <x v="2"/>
    <s v="Q1"/>
    <d v="2016-03-04T00:00:00"/>
    <d v="2016-03-08T00:00:00"/>
    <n v="0"/>
    <s v="MEC"/>
    <x v="10"/>
    <s v="Bimeks0316_Kdv_Kadar_Bi_Para_Faz1_Intersitital_MEC"/>
    <s v="Completed"/>
    <s v="Medyanet"/>
    <s v="RON"/>
    <s v="Xaxis Rich Media"/>
    <s v="cpm"/>
    <s v="Selected Sites"/>
    <s v="Ad Bundles"/>
    <n v="0.5"/>
    <n v="4.5"/>
    <n v="250000"/>
    <n v="250056"/>
    <n v="0"/>
    <n v="250000"/>
    <n v="1389"/>
    <n v="5.5547557347154237E-3"/>
    <n v="0.80993520518358531"/>
    <n v="125"/>
    <n v="125"/>
    <n v="0"/>
    <n v="1125"/>
    <n v="1125"/>
    <n v="0"/>
    <n v="0"/>
    <n v="1000"/>
    <n v="0.88888888888888884"/>
  </r>
  <r>
    <s v="Burgan0316_Fx_Maxad_interest_MEC"/>
    <n v="2016"/>
    <x v="2"/>
    <s v="Q1"/>
    <d v="2016-03-01T00:00:00"/>
    <d v="2016-03-30T00:00:00"/>
    <n v="0"/>
    <s v="MEC"/>
    <x v="35"/>
    <s v="Burgan0316_Fx_interest_MEC"/>
    <s v="Completed"/>
    <s v="Maxad"/>
    <s v="RON"/>
    <s v="Xaxis Display Plus"/>
    <s v="cpc"/>
    <s v="Selected Sites"/>
    <s v="Ad Bundles"/>
    <n v="0.3"/>
    <n v="1.6"/>
    <n v="5000"/>
    <n v="5007"/>
    <n v="0"/>
    <n v="5000"/>
    <m/>
    <n v="0"/>
    <e v="#DIV/0!"/>
    <n v="1.5"/>
    <n v="1500"/>
    <n v="1498.5"/>
    <n v="8"/>
    <n v="800"/>
    <n v="792"/>
    <n v="0"/>
    <n v="-700"/>
    <n v="-0.875"/>
  </r>
  <r>
    <s v="Burgan0316_Fx_Ligatus_interest_MEC"/>
    <n v="2016"/>
    <x v="2"/>
    <s v="Q1"/>
    <d v="2016-03-01T00:00:00"/>
    <d v="2016-03-30T00:00:00"/>
    <n v="0"/>
    <s v="MEC"/>
    <x v="35"/>
    <s v="Burgan0316_Fx_interest_MEC"/>
    <s v="Completed"/>
    <s v="Ligatus"/>
    <s v="RON"/>
    <s v="Xaxis Display Plus"/>
    <s v="cpc"/>
    <s v="Selected Sites"/>
    <s v="Ad Bundles"/>
    <n v="0.4"/>
    <n v="1.6"/>
    <n v="5000"/>
    <n v="4481"/>
    <n v="519"/>
    <n v="4481"/>
    <m/>
    <n v="0"/>
    <e v="#DIV/0!"/>
    <n v="2"/>
    <n v="1763"/>
    <n v="1761"/>
    <n v="8"/>
    <n v="800"/>
    <n v="792"/>
    <n v="0"/>
    <n v="-963"/>
    <n v="-1.2037500000000001"/>
  </r>
  <r>
    <s v="Burgan0316_Fx_Medyanet_interest_MEC"/>
    <n v="2016"/>
    <x v="2"/>
    <s v="Q1"/>
    <d v="2016-03-01T00:00:00"/>
    <d v="2016-03-30T00:00:00"/>
    <n v="0"/>
    <s v="MEC"/>
    <x v="35"/>
    <s v="Burgan0316_Fx_interest_MEC"/>
    <s v="Completed"/>
    <s v="Medyanet"/>
    <s v="RON"/>
    <s v="Xaxis Display Plus"/>
    <s v="cpm"/>
    <s v="Selected Sites"/>
    <s v="Ad Bundles"/>
    <n v="0.1"/>
    <n v="1.6"/>
    <n v="5500000"/>
    <n v="5582539"/>
    <n v="0"/>
    <n v="5500000"/>
    <m/>
    <n v="0"/>
    <e v="#DIV/0!"/>
    <n v="550"/>
    <n v="550"/>
    <n v="0"/>
    <n v="8800"/>
    <n v="4395"/>
    <n v="-4405"/>
    <n v="0"/>
    <n v="3845"/>
    <n v="0.8748577929465301"/>
  </r>
  <r>
    <s v="Burgan0316_Fx_Memuruz_interest_MEC"/>
    <n v="2016"/>
    <x v="2"/>
    <s v="Q1"/>
    <d v="2016-03-01T00:00:00"/>
    <d v="2016-03-30T00:00:00"/>
    <n v="0"/>
    <s v="MEC"/>
    <x v="35"/>
    <s v="Burgan0316_Fx_interest_MEC"/>
    <s v="Completed"/>
    <s v="Memuruz"/>
    <s v="RON"/>
    <s v="Xaxis Display Plus"/>
    <s v="cpm"/>
    <s v="Selected Sites"/>
    <s v="Ad Bundles"/>
    <n v="0.25"/>
    <n v="1.6"/>
    <n v="1500000"/>
    <n v="1414274"/>
    <n v="85726"/>
    <n v="1414274"/>
    <m/>
    <n v="0"/>
    <e v="#DIV/0!"/>
    <n v="375"/>
    <n v="353.56849999999997"/>
    <n v="-21.431500000000028"/>
    <n v="2400"/>
    <n v="2400"/>
    <n v="0"/>
    <n v="0"/>
    <n v="2046.4315000000001"/>
    <n v="0.85267979166666674"/>
  </r>
  <r>
    <s v="Burgan0316_Fx_Commedya_interest_MEC"/>
    <n v="2016"/>
    <x v="2"/>
    <s v="Q1"/>
    <d v="2016-03-01T00:00:00"/>
    <d v="2016-03-30T00:00:00"/>
    <n v="0"/>
    <s v="MEC"/>
    <x v="35"/>
    <s v="Burgan0316_Fx_interest_MEC"/>
    <s v="Completed"/>
    <s v="Commedya"/>
    <s v="RON"/>
    <s v="Xaxis Display Plus"/>
    <s v="cpm"/>
    <s v="Selected Sites"/>
    <s v="Ad Bundles"/>
    <n v="0.1"/>
    <n v="1.6"/>
    <n v="500000"/>
    <n v="517276"/>
    <n v="0"/>
    <n v="500000"/>
    <m/>
    <n v="0"/>
    <e v="#DIV/0!"/>
    <n v="50"/>
    <n v="50"/>
    <n v="0"/>
    <n v="800"/>
    <n v="800"/>
    <n v="0"/>
    <n v="0"/>
    <n v="750"/>
    <n v="0.9375"/>
  </r>
  <r>
    <s v="Burgan0316_Fx_hurriyetoto_interest_MEC"/>
    <n v="2016"/>
    <x v="2"/>
    <s v="Q1"/>
    <d v="2016-03-01T00:00:00"/>
    <d v="2016-03-30T00:00:00"/>
    <n v="0"/>
    <s v="MEC"/>
    <x v="35"/>
    <s v="Burgan0316_Fx_interest_MEC"/>
    <s v="Completed"/>
    <s v="Hurriyetemlak"/>
    <s v="RON"/>
    <s v="Xaxis Display Plus"/>
    <s v="cpm"/>
    <s v="Selected Sites"/>
    <s v="Ad Bundles"/>
    <n v="0.15"/>
    <n v="1.6"/>
    <n v="500000"/>
    <n v="551631"/>
    <n v="0"/>
    <n v="500000"/>
    <m/>
    <n v="0"/>
    <e v="#DIV/0!"/>
    <n v="75"/>
    <n v="75"/>
    <n v="0"/>
    <n v="800"/>
    <n v="800"/>
    <n v="0"/>
    <n v="0"/>
    <n v="725"/>
    <n v="0.90625"/>
  </r>
  <r>
    <s v="Burgan0316_Fx_Nokta_interest_MEC"/>
    <n v="2016"/>
    <x v="2"/>
    <s v="Q1"/>
    <d v="2016-03-01T00:00:00"/>
    <d v="2016-03-30T00:00:00"/>
    <n v="0"/>
    <s v="MEC"/>
    <x v="35"/>
    <s v="Burgan0316_Fx_interest_MEC"/>
    <s v="Completed"/>
    <s v="Nokta"/>
    <s v="RON"/>
    <s v="Xaxis Display Plus"/>
    <s v="cpm"/>
    <s v="Selected Sites"/>
    <s v="Ad Bundles"/>
    <n v="0.1"/>
    <n v="1.6"/>
    <n v="500000"/>
    <n v="500431"/>
    <n v="0"/>
    <n v="500000"/>
    <m/>
    <n v="0"/>
    <e v="#DIV/0!"/>
    <n v="50"/>
    <n v="50"/>
    <n v="0"/>
    <n v="800"/>
    <n v="800"/>
    <n v="0"/>
    <n v="0"/>
    <n v="750"/>
    <n v="0.9375"/>
  </r>
  <r>
    <s v="Burgan0316_Fx_Digitalm_interest_MEC"/>
    <n v="2016"/>
    <x v="2"/>
    <s v="Q1"/>
    <d v="2016-03-01T00:00:00"/>
    <d v="2016-03-30T00:00:00"/>
    <n v="0"/>
    <s v="MEC"/>
    <x v="35"/>
    <s v="Burgan0316_Fx_interest_MEC"/>
    <s v="Completed"/>
    <s v="Digitalm"/>
    <s v="RON"/>
    <s v="Xaxis Display Plus"/>
    <s v="cpm"/>
    <s v="Selected Sites"/>
    <s v="Ad Bundles"/>
    <n v="0.2"/>
    <n v="1.6"/>
    <n v="3000000"/>
    <n v="2981058"/>
    <n v="18942"/>
    <n v="2981058"/>
    <n v="583"/>
    <n v="1.955681506364519E-4"/>
    <n v="6.8610634648370494"/>
    <n v="600"/>
    <n v="596.21159999999998"/>
    <n v="-3.7884000000000242"/>
    <n v="4800"/>
    <n v="4000"/>
    <n v="-800"/>
    <n v="0"/>
    <n v="3403.7883999999999"/>
    <n v="0.85094709999999996"/>
  </r>
  <r>
    <s v="Burgan0316_Fx_Adhood_interest_MEC"/>
    <n v="2016"/>
    <x v="2"/>
    <s v="Q1"/>
    <d v="2016-03-01T00:00:00"/>
    <d v="2016-03-30T00:00:00"/>
    <n v="0"/>
    <s v="MEC"/>
    <x v="35"/>
    <s v="Burgan0316_Fx_interest_MEC"/>
    <s v="Completed"/>
    <s v="Adhood"/>
    <s v="RON"/>
    <s v="Xaxis Display Plus"/>
    <s v="cpm"/>
    <s v="Selected Sites"/>
    <s v="Ad Bundles"/>
    <n v="0.15"/>
    <n v="1.6"/>
    <n v="1000000"/>
    <n v="1273667"/>
    <n v="0"/>
    <n v="1000000"/>
    <m/>
    <n v="0"/>
    <e v="#DIV/0!"/>
    <n v="150"/>
    <n v="150"/>
    <n v="0"/>
    <n v="1600"/>
    <n v="1600"/>
    <n v="0"/>
    <n v="0"/>
    <n v="1450"/>
    <n v="0.90625"/>
  </r>
  <r>
    <s v="Burgan0316_Fx_Medyanet_Interstitial_MEC"/>
    <n v="2016"/>
    <x v="2"/>
    <s v="Q1"/>
    <d v="2016-03-01T00:00:00"/>
    <d v="2016-03-30T00:00:00"/>
    <n v="0"/>
    <s v="MEC"/>
    <x v="35"/>
    <s v="Burgan0316_Fx_Interstitial_MEC"/>
    <s v="Completed"/>
    <s v="Medyanet"/>
    <s v="RON"/>
    <s v="Xaxis Rich Media"/>
    <s v="cpm"/>
    <s v="Interstitial"/>
    <s v="Interstitial"/>
    <n v="0.5"/>
    <n v="4"/>
    <n v="800000"/>
    <n v="803156"/>
    <n v="0"/>
    <n v="800000"/>
    <n v="4330"/>
    <n v="5.3912315913720371E-3"/>
    <n v="0.61778290993071594"/>
    <n v="400"/>
    <n v="400"/>
    <n v="0"/>
    <n v="3200"/>
    <n v="2675"/>
    <n v="-525"/>
    <n v="0"/>
    <n v="2275"/>
    <n v="0.85046728971962615"/>
  </r>
  <r>
    <s v="Burgan0316_Fx_Digitalm_Interstitial_MEC"/>
    <n v="2016"/>
    <x v="2"/>
    <s v="Q1"/>
    <d v="2016-03-01T00:00:00"/>
    <d v="2016-03-30T00:00:00"/>
    <n v="0"/>
    <s v="MEC"/>
    <x v="35"/>
    <s v="Burgan0316_Fx_Interstitial_MEC"/>
    <s v="Completed"/>
    <s v="Digitalm"/>
    <s v="RON"/>
    <s v="Xaxis Rich Media"/>
    <s v="cpm"/>
    <s v="Interstitial"/>
    <s v="Interstitial"/>
    <n v="2.5"/>
    <n v="4"/>
    <n v="500000"/>
    <n v="341283"/>
    <n v="158717"/>
    <n v="341283"/>
    <n v="4065"/>
    <n v="1.1910936085301641E-2"/>
    <n v="0.33582583025830259"/>
    <n v="1250"/>
    <n v="853.20749999999998"/>
    <n v="-396.79250000000002"/>
    <n v="2000"/>
    <n v="1365.1320000000001"/>
    <n v="-634.86799999999994"/>
    <n v="0"/>
    <n v="511.92450000000008"/>
    <n v="0.37500000000000006"/>
  </r>
  <r>
    <s v="Akbank0316_Case_Kampus_Medyanet_interest_MC"/>
    <n v="2016"/>
    <x v="2"/>
    <s v="Q1"/>
    <d v="2016-03-01T00:00:00"/>
    <d v="2016-03-06T00:00:00"/>
    <n v="0"/>
    <s v="MC"/>
    <x v="9"/>
    <s v="Akbank0316_Case_Kampus_interest_MC"/>
    <s v="Completed"/>
    <s v="Medyanet"/>
    <s v="RON"/>
    <s v="Xaxis Display Plus"/>
    <s v="cpm"/>
    <s v="Selected Sites"/>
    <s v="Ad Bundles"/>
    <n v="0.1"/>
    <n v="1"/>
    <n v="1000000"/>
    <n v="1121124"/>
    <n v="0"/>
    <n v="1000000"/>
    <m/>
    <n v="0"/>
    <e v="#DIV/0!"/>
    <n v="100"/>
    <n v="100"/>
    <n v="0"/>
    <n v="1000"/>
    <n v="0"/>
    <n v="-1000"/>
    <n v="0"/>
    <n v="-100"/>
    <e v="#DIV/0!"/>
  </r>
  <r>
    <s v="Akbank0316_Kobi_Danismanlik_Adhood_interest_MC"/>
    <n v="2016"/>
    <x v="2"/>
    <s v="Q1"/>
    <d v="2016-03-01T00:00:00"/>
    <d v="2016-03-30T00:00:00"/>
    <n v="0"/>
    <s v="MC"/>
    <x v="9"/>
    <s v="Akbank0316_Kobi_Danismanlik_interest_MC"/>
    <s v="Completed"/>
    <s v="Adhood"/>
    <s v="RON"/>
    <s v="Xaxis Display Plus"/>
    <s v="cpm"/>
    <s v="Selected Sites"/>
    <s v="Ad Bundles"/>
    <n v="0.15"/>
    <n v="1"/>
    <n v="500000"/>
    <n v="583195"/>
    <n v="0"/>
    <n v="500000"/>
    <m/>
    <n v="0"/>
    <e v="#DIV/0!"/>
    <n v="75"/>
    <n v="75"/>
    <n v="0"/>
    <n v="500"/>
    <n v="500"/>
    <n v="0"/>
    <n v="0"/>
    <n v="425"/>
    <n v="0.85"/>
  </r>
  <r>
    <s v="Akbank0316_Kobi_Danismanlik_Digitalm_interest_MC"/>
    <n v="2016"/>
    <x v="2"/>
    <s v="Q1"/>
    <d v="2016-03-01T00:00:00"/>
    <d v="2016-03-30T00:00:00"/>
    <n v="0"/>
    <s v="MC"/>
    <x v="9"/>
    <s v="Akbank0316_Kobi_Danismanlik_interest_MC"/>
    <s v="Completed"/>
    <s v="Digitalm"/>
    <s v="RON"/>
    <s v="Xaxis Display Plus"/>
    <s v="cpm"/>
    <s v="Selected Sites"/>
    <s v="Ad Bundles"/>
    <n v="0.2"/>
    <n v="1"/>
    <n v="1000000"/>
    <n v="1000782"/>
    <n v="0"/>
    <n v="1000000"/>
    <n v="175"/>
    <n v="1.7486325693307834E-4"/>
    <n v="2.8571428571428572"/>
    <n v="200"/>
    <n v="200"/>
    <n v="0"/>
    <n v="1000"/>
    <n v="500"/>
    <n v="-500"/>
    <n v="0"/>
    <n v="300"/>
    <n v="0.6"/>
  </r>
  <r>
    <s v="Akbank0316_Kobi_Danismanlik_Medyanet_interest_MC"/>
    <n v="2016"/>
    <x v="2"/>
    <s v="Q1"/>
    <d v="2016-03-01T00:00:00"/>
    <d v="2016-03-30T00:00:00"/>
    <n v="0"/>
    <s v="MC"/>
    <x v="9"/>
    <s v="Akbank0316_Kobi_Danismanlik_interest_MC"/>
    <s v="Completed"/>
    <s v="Medyanet"/>
    <s v="RON"/>
    <s v="Xaxis Display Plus"/>
    <s v="cpm"/>
    <s v="Selected Sites"/>
    <s v="Ad Bundles"/>
    <n v="0.1"/>
    <n v="1"/>
    <n v="1000000"/>
    <n v="1013988"/>
    <n v="0"/>
    <n v="1000000"/>
    <m/>
    <n v="0"/>
    <e v="#DIV/0!"/>
    <n v="100"/>
    <n v="100"/>
    <n v="0"/>
    <n v="1000"/>
    <n v="1000"/>
    <n v="0"/>
    <n v="0"/>
    <n v="900"/>
    <n v="0.9"/>
  </r>
  <r>
    <s v="Zorlu0316_PSM_Slavas_Snow_Show_Sem_Preroll"/>
    <n v="2016"/>
    <x v="2"/>
    <s v="Q1"/>
    <d v="2016-03-01T00:00:00"/>
    <d v="2016-03-06T00:00:00"/>
    <n v="0"/>
    <s v="MC"/>
    <x v="37"/>
    <s v="Zorlu0316_PSM_Slavas_Snow_Show_Preroll"/>
    <s v="Completed"/>
    <s v="Sem Digital"/>
    <s v="RON"/>
    <s v="Xaxis Tv"/>
    <s v="cpv"/>
    <s v="Pre/Mid/Post Rolls RON"/>
    <s v="Online Video"/>
    <n v="0.02"/>
    <n v="3.2500000000000001E-2"/>
    <n v="12000"/>
    <n v="17508"/>
    <n v="0"/>
    <n v="12000"/>
    <n v="81"/>
    <n v="4.6264564770390681E-3"/>
    <n v="4.8148148148148149"/>
    <n v="240"/>
    <n v="240"/>
    <n v="0"/>
    <n v="390"/>
    <n v="390"/>
    <n v="0"/>
    <n v="0"/>
    <n v="150"/>
    <n v="0.38461538461538464"/>
  </r>
  <r>
    <s v="Zorlu0316_PSM_Slavas_Snow_Show_Midyo_Preroll"/>
    <n v="2016"/>
    <x v="2"/>
    <s v="Q1"/>
    <d v="2016-03-01T00:00:00"/>
    <d v="2016-03-06T00:00:00"/>
    <n v="0"/>
    <s v="MC"/>
    <x v="37"/>
    <s v="Zorlu0316_PSM_Slavas_Snow_Show_Preroll"/>
    <s v="Completed"/>
    <s v="Midyo"/>
    <s v="RON"/>
    <s v="Xaxis Tv"/>
    <s v="cpv"/>
    <s v="Pre/Mid/Post Rolls RON"/>
    <s v="Online Video"/>
    <n v="5.0000000000000001E-3"/>
    <n v="3.2500000000000001E-2"/>
    <n v="40000"/>
    <n v="42294"/>
    <n v="0"/>
    <n v="40000"/>
    <n v="616"/>
    <n v="1.4564713670969877E-2"/>
    <n v="2.029220779220779"/>
    <n v="200"/>
    <n v="200"/>
    <n v="0"/>
    <n v="1300"/>
    <n v="1250"/>
    <n v="-50"/>
    <n v="0"/>
    <n v="1050"/>
    <n v="0.84"/>
  </r>
  <r>
    <s v="Zorlu0316_PSM_Slavas_Snow_Show_DeskFive_Interstitial_MC"/>
    <n v="2016"/>
    <x v="2"/>
    <s v="Q1"/>
    <d v="2016-03-01T00:00:00"/>
    <d v="2016-03-06T00:00:00"/>
    <n v="0"/>
    <s v="MC"/>
    <x v="37"/>
    <s v="Zorlu0316_PSM_Slavas_Snow_Show_Interstitial"/>
    <s v="Completed"/>
    <s v="Desk Five"/>
    <s v="RON"/>
    <s v="Xaxis Rich Media"/>
    <s v="cpm"/>
    <s v="Interstitial"/>
    <s v="Interstitial"/>
    <n v="2.5"/>
    <n v="4.25"/>
    <n v="130000"/>
    <n v="136301"/>
    <n v="0"/>
    <n v="130000"/>
    <n v="2658"/>
    <n v="1.9500957439784007E-2"/>
    <n v="0.15425131677953349"/>
    <n v="325"/>
    <n v="325"/>
    <n v="0"/>
    <n v="552.5"/>
    <n v="410"/>
    <n v="-142.5"/>
    <n v="0"/>
    <n v="85"/>
    <n v="0.2073170731707317"/>
  </r>
  <r>
    <s v="Zorlu0316_PSM_Slavas_Snow_Show_Medyanet_Interstitial_MC"/>
    <n v="2016"/>
    <x v="2"/>
    <s v="Q1"/>
    <d v="2016-03-01T00:00:00"/>
    <d v="2016-03-06T00:00:00"/>
    <n v="0"/>
    <s v="MC"/>
    <x v="37"/>
    <s v="Zorlu0316_PSM_Slavas_Snow_Show_Interstitial"/>
    <s v="Completed"/>
    <s v="Medyanet"/>
    <s v="RON"/>
    <s v="Xaxis Rich Media"/>
    <s v="cpm"/>
    <s v="Interstitial"/>
    <s v="Interstitial"/>
    <n v="0.5"/>
    <n v="4.25"/>
    <n v="150000"/>
    <n v="174055"/>
    <n v="0"/>
    <n v="150000"/>
    <m/>
    <n v="0"/>
    <e v="#DIV/0!"/>
    <n v="75"/>
    <n v="75"/>
    <n v="0"/>
    <n v="637.5"/>
    <n v="637.5"/>
    <n v="0"/>
    <n v="0"/>
    <n v="562.5"/>
    <n v="0.88235294117647056"/>
  </r>
  <r>
    <s v="Zorlu0316_PSM_Slavas_Snow_Show_Acunn_Interstitial_MC"/>
    <n v="2016"/>
    <x v="2"/>
    <s v="Q1"/>
    <d v="2016-03-01T00:00:00"/>
    <d v="2016-03-06T00:00:00"/>
    <n v="0"/>
    <s v="MC"/>
    <x v="37"/>
    <s v="Zorlu0316_PSM_Slavas_Snow_Show_Interstitial"/>
    <s v="Completed"/>
    <s v="Acunn"/>
    <s v="RON"/>
    <s v="Xaxis Rich Media"/>
    <s v="cpm"/>
    <s v="Interstitial"/>
    <s v="Interstitial"/>
    <n v="1.5"/>
    <n v="4.25"/>
    <n v="25000"/>
    <n v="26147"/>
    <n v="0"/>
    <n v="25000"/>
    <n v="549"/>
    <n v="2.0996672658431179E-2"/>
    <n v="0.1935336976320583"/>
    <n v="37.5"/>
    <n v="0"/>
    <n v="-37.5"/>
    <n v="106.25"/>
    <n v="106.25"/>
    <n v="0"/>
    <n v="0"/>
    <n v="106.25"/>
    <n v="1"/>
  </r>
  <r>
    <s v="Zorlu0316_Shop&amp;Miles_Medyanet_Interstitial_MC"/>
    <n v="2016"/>
    <x v="2"/>
    <s v="Q1"/>
    <d v="2016-03-01T00:00:00"/>
    <d v="2016-03-30T00:00:00"/>
    <n v="0"/>
    <s v="MC"/>
    <x v="32"/>
    <s v="Zorlu0316_Shop&amp;Miles_Interstitial_MC"/>
    <s v="Completed"/>
    <s v="Medyanet"/>
    <s v="RON"/>
    <s v="Xaxis Rich Media"/>
    <s v="cpm"/>
    <s v="Interstitial"/>
    <s v="Interstitial"/>
    <n v="0.5"/>
    <n v="4.25"/>
    <n v="100000"/>
    <n v="100757"/>
    <n v="0"/>
    <n v="100000"/>
    <n v="548"/>
    <n v="5.4388280714987546E-3"/>
    <n v="0.73357664233576647"/>
    <n v="50"/>
    <n v="50"/>
    <n v="0"/>
    <n v="425"/>
    <n v="402"/>
    <n v="-23"/>
    <n v="0"/>
    <n v="352"/>
    <n v="0.87562189054726369"/>
  </r>
  <r>
    <s v="Zorlu0316_Shop&amp;Miles_Acunn_Interstitial_MC"/>
    <n v="2016"/>
    <x v="2"/>
    <s v="Q1"/>
    <d v="2016-03-01T00:00:00"/>
    <d v="2016-03-30T00:00:00"/>
    <n v="0"/>
    <s v="MC"/>
    <x v="32"/>
    <s v="Zorlu0316_Shop&amp;Miles_Interstitial_MC"/>
    <s v="Completed"/>
    <s v="Acunn"/>
    <s v="RON"/>
    <s v="Xaxis Rich Media"/>
    <s v="cpm"/>
    <s v="Interstitial"/>
    <s v="Interstitial"/>
    <n v="1.5"/>
    <n v="4.25"/>
    <n v="130000"/>
    <n v="130151"/>
    <n v="0"/>
    <n v="130000"/>
    <n v="181"/>
    <n v="1.3906923496554003E-3"/>
    <n v="3.0524861878453038"/>
    <n v="195"/>
    <n v="0"/>
    <n v="-195"/>
    <n v="552.5"/>
    <n v="552.5"/>
    <n v="0"/>
    <n v="0"/>
    <n v="552.5"/>
    <n v="1"/>
  </r>
  <r>
    <s v="Zorlu0316_Shop&amp;Miles_Digitalm_Interstitial_MC"/>
    <n v="2016"/>
    <x v="2"/>
    <s v="Q1"/>
    <d v="2016-03-01T00:00:00"/>
    <d v="2016-03-30T00:00:00"/>
    <n v="0"/>
    <s v="MC"/>
    <x v="32"/>
    <s v="Zorlu0316_Shop&amp;Miles_Interstitial_MC"/>
    <s v="Completed"/>
    <s v="Digitalm"/>
    <s v="RON"/>
    <s v="Xaxis Rich Media"/>
    <s v="cpm"/>
    <s v="Interstitial"/>
    <s v="Interstitial"/>
    <n v="2.5"/>
    <n v="4.25"/>
    <n v="50000"/>
    <n v="50086"/>
    <n v="0"/>
    <n v="50000"/>
    <n v="571"/>
    <n v="1.1400391326917702E-2"/>
    <n v="0.37215411558669004"/>
    <n v="125"/>
    <n v="125"/>
    <n v="0"/>
    <n v="212.5"/>
    <n v="212.5"/>
    <n v="0"/>
    <n v="0"/>
    <n v="87.5"/>
    <n v="0.41176470588235292"/>
  </r>
  <r>
    <s v="Lassa0316_Fc_Barcelona_Clipkit_Sync_MC"/>
    <n v="2016"/>
    <x v="2"/>
    <s v="Q1"/>
    <d v="2016-03-01T00:00:00"/>
    <d v="2016-03-18T00:00:00"/>
    <n v="0"/>
    <s v="MC"/>
    <x v="18"/>
    <s v="Lassa0316_Fc_Barcelona_Sync_MC"/>
    <s v="Completed"/>
    <s v="Clipkit"/>
    <s v="RON"/>
    <s v="Xaxis SYNC"/>
    <s v="cpv"/>
    <s v="Pre/Mid/Post Rolls RON"/>
    <s v="Online Video"/>
    <n v="4.2000000000000003E-2"/>
    <n v="0.06"/>
    <n v="86000"/>
    <n v="73832"/>
    <n v="12168"/>
    <n v="73832"/>
    <n v="5419"/>
    <n v="7.3396359302199593E-2"/>
    <n v="0.817479239712124"/>
    <n v="3612"/>
    <n v="3100.9440000000004"/>
    <n v="-511.05599999999959"/>
    <n v="5160"/>
    <n v="4429.92"/>
    <n v="-730.07999999999993"/>
    <n v="0"/>
    <n v="1328.9759999999997"/>
    <n v="0.29999999999999993"/>
  </r>
  <r>
    <s v="Akbank0316_Multinational_Bank_Appnexus_MC"/>
    <n v="2016"/>
    <x v="2"/>
    <s v="Q1"/>
    <d v="2016-03-01T00:00:00"/>
    <d v="2016-03-30T00:00:00"/>
    <n v="0"/>
    <s v="MC"/>
    <x v="9"/>
    <s v="Akbank0316_Multinational_Bank_MC"/>
    <s v="Completed"/>
    <s v="Appnexus"/>
    <s v="RON"/>
    <s v="Xaxis Display Plus"/>
    <s v="cpm"/>
    <s v="Selected Sites"/>
    <s v="Ad Bundles"/>
    <n v="1.5"/>
    <n v="100"/>
    <n v="104800"/>
    <n v="75192"/>
    <n v="29608"/>
    <n v="75192"/>
    <n v="9"/>
    <n v="1.1969358442387488E-4"/>
    <n v="804.44444444444446"/>
    <n v="157.19999999999999"/>
    <n v="975"/>
    <n v="817.8"/>
    <n v="10480"/>
    <n v="7240"/>
    <n v="-3240"/>
    <n v="0"/>
    <n v="6265"/>
    <n v="0.86533149171270718"/>
  </r>
  <r>
    <s v="Bimsa0316_Imaj_Kampanyası_Medyanet_interest_MC"/>
    <n v="2016"/>
    <x v="2"/>
    <s v="Q1"/>
    <d v="2016-03-01T00:00:00"/>
    <d v="2016-03-30T00:00:00"/>
    <n v="0"/>
    <s v="MC"/>
    <x v="39"/>
    <s v="Bimsa0316_Imaj_Kampanyası_interest_MC"/>
    <s v="Completed"/>
    <s v="Medyanet"/>
    <s v="RON"/>
    <s v="Xaxis Display Plus"/>
    <s v="cpm"/>
    <s v="Selected Sites"/>
    <s v="Ad Bundles"/>
    <n v="0.1"/>
    <n v="1"/>
    <n v="1000000"/>
    <n v="1006575"/>
    <n v="0"/>
    <n v="1000000"/>
    <m/>
    <n v="0"/>
    <e v="#DIV/0!"/>
    <n v="100"/>
    <n v="100"/>
    <n v="0"/>
    <n v="1000"/>
    <n v="1000"/>
    <n v="0"/>
    <n v="0"/>
    <n v="900"/>
    <n v="0.9"/>
  </r>
  <r>
    <s v="Bimsa0316_Imaj_Kampanyası_Reklamstore_interest_MC"/>
    <n v="2016"/>
    <x v="2"/>
    <s v="Q1"/>
    <d v="2016-03-01T00:00:00"/>
    <d v="2016-03-30T00:00:00"/>
    <n v="0"/>
    <s v="MC"/>
    <x v="39"/>
    <s v="Bimsa0316_Imaj_Kampanyası_interest_MC"/>
    <s v="Completed"/>
    <s v="Reklamstore"/>
    <s v="RON"/>
    <s v="Xaxis Display Plus"/>
    <s v="cpm"/>
    <s v="Selected Sites"/>
    <s v="Ad Bundles"/>
    <n v="0.17"/>
    <n v="1"/>
    <n v="1000000"/>
    <n v="1000299"/>
    <n v="0"/>
    <n v="1000000"/>
    <n v="798"/>
    <n v="7.9776146932067317E-4"/>
    <n v="1.2531328320802004"/>
    <n v="170"/>
    <n v="170"/>
    <n v="0"/>
    <n v="1000"/>
    <n v="1000"/>
    <n v="0"/>
    <n v="0"/>
    <n v="830"/>
    <n v="0.83"/>
  </r>
  <r>
    <s v="Bimsa0316_Imaj_Kampanyası_Digitalm_interest_MC"/>
    <n v="2016"/>
    <x v="2"/>
    <s v="Q1"/>
    <d v="2016-03-01T00:00:00"/>
    <d v="2016-03-30T00:00:00"/>
    <n v="0"/>
    <s v="MC"/>
    <x v="39"/>
    <s v="Bimsa0316_Imaj_Kampanyası_interest_MC"/>
    <s v="Completed"/>
    <s v="Digitalm"/>
    <s v="RON"/>
    <s v="Xaxis Display Plus"/>
    <s v="cpm"/>
    <s v="Selected Sites"/>
    <s v="Ad Bundles"/>
    <n v="0.2"/>
    <n v="1"/>
    <n v="1500000"/>
    <n v="1501154"/>
    <n v="0"/>
    <n v="1500000"/>
    <n v="103"/>
    <n v="6.8613879721867308E-5"/>
    <n v="9.7087378640776691"/>
    <n v="300"/>
    <n v="300"/>
    <n v="0"/>
    <n v="1500"/>
    <n v="1000"/>
    <n v="-500"/>
    <n v="0"/>
    <n v="700"/>
    <n v="0.7"/>
  </r>
  <r>
    <s v="Bimsa0316_Imaj_Kampanyası_Adhood_interest_MC"/>
    <n v="2016"/>
    <x v="2"/>
    <s v="Q1"/>
    <d v="2016-03-01T00:00:00"/>
    <d v="2016-03-30T00:00:00"/>
    <n v="0"/>
    <s v="MC"/>
    <x v="39"/>
    <s v="Bimsa0316_Imaj_Kampanyası_interest_MC"/>
    <s v="Completed"/>
    <s v="Adhood"/>
    <s v="RON"/>
    <s v="Xaxis Display Plus"/>
    <s v="cpm"/>
    <s v="Selected Sites"/>
    <s v="Ad Bundles"/>
    <n v="0.15"/>
    <n v="1"/>
    <n v="1000000"/>
    <n v="1101741"/>
    <n v="0"/>
    <n v="1000000"/>
    <m/>
    <n v="0"/>
    <e v="#DIV/0!"/>
    <n v="150"/>
    <n v="150"/>
    <n v="0"/>
    <n v="1000"/>
    <n v="1000"/>
    <n v="0"/>
    <n v="0"/>
    <n v="850"/>
    <n v="0.85"/>
  </r>
  <r>
    <s v="KKB0316_E-entegre_Adhood_interest_MC"/>
    <n v="2016"/>
    <x v="2"/>
    <s v="Q1"/>
    <d v="2016-03-07T00:00:00"/>
    <d v="2016-03-14T00:00:00"/>
    <n v="0"/>
    <s v="MC"/>
    <x v="36"/>
    <s v="KKB0316_E-entegre_interest_MC"/>
    <s v="Completed"/>
    <s v="Adhood"/>
    <s v="RON"/>
    <s v="Xaxis Display Plus"/>
    <s v="cpm"/>
    <s v="Selected Sites"/>
    <s v="Ad Bundles"/>
    <n v="0.15"/>
    <n v="1"/>
    <n v="1000000"/>
    <n v="1056786"/>
    <n v="0"/>
    <n v="1000000"/>
    <m/>
    <n v="0"/>
    <e v="#DIV/0!"/>
    <n v="150"/>
    <n v="150"/>
    <n v="0"/>
    <n v="1000"/>
    <n v="1056.7860000000001"/>
    <n v="56.786000000000058"/>
    <n v="0"/>
    <n v="906.78600000000006"/>
    <n v="0.85806019383299936"/>
  </r>
  <r>
    <s v="KKB0316_E-entegre_Digitalm_interest_MC"/>
    <n v="2016"/>
    <x v="2"/>
    <s v="Q1"/>
    <d v="2016-03-07T00:00:00"/>
    <d v="2016-03-14T00:00:00"/>
    <n v="0"/>
    <s v="MC"/>
    <x v="36"/>
    <s v="KKB0316_E-entegre_interest_MC"/>
    <s v="Completed"/>
    <s v="Digitalm"/>
    <s v="RON"/>
    <s v="Xaxis Display Plus"/>
    <s v="cpm"/>
    <s v="Selected Sites"/>
    <s v="Ad Bundles"/>
    <n v="0.2"/>
    <n v="1"/>
    <n v="1500000"/>
    <n v="915884"/>
    <n v="584116"/>
    <n v="915884"/>
    <n v="247"/>
    <n v="2.6968480724633251E-4"/>
    <n v="3.7080323886639674"/>
    <n v="300"/>
    <n v="183.17680000000001"/>
    <n v="-116.82319999999999"/>
    <n v="1500"/>
    <n v="915.88400000000001"/>
    <n v="-584.11599999999999"/>
    <n v="0"/>
    <n v="732.70720000000006"/>
    <n v="0.8"/>
  </r>
  <r>
    <s v="KKB0316_E-entegre_Medyanet_interest_MC"/>
    <n v="2016"/>
    <x v="2"/>
    <s v="Q1"/>
    <d v="2016-03-07T00:00:00"/>
    <d v="2016-03-14T00:00:00"/>
    <n v="0"/>
    <s v="MC"/>
    <x v="36"/>
    <s v="KKB0316_E-entegre_interest_MC"/>
    <s v="Completed"/>
    <s v="Medyanet"/>
    <s v="RON"/>
    <s v="Xaxis Display Plus"/>
    <s v="cpm"/>
    <s v="Selected Sites"/>
    <s v="Ad Bundles"/>
    <n v="0.1"/>
    <n v="1"/>
    <n v="1500000"/>
    <n v="1056196"/>
    <n v="443804"/>
    <n v="1056196"/>
    <m/>
    <n v="0"/>
    <e v="#DIV/0!"/>
    <n v="150"/>
    <n v="105.61959999999999"/>
    <n v="-44.380400000000009"/>
    <n v="1500"/>
    <n v="1056.1959999999999"/>
    <n v="-443.80400000000009"/>
    <n v="0"/>
    <n v="950.57639999999992"/>
    <n v="0.9"/>
  </r>
  <r>
    <s v="KKB0316_E-entegre_Move_Mobil_Banner_MC"/>
    <n v="2016"/>
    <x v="2"/>
    <s v="Q1"/>
    <d v="2016-03-07T00:00:00"/>
    <d v="2016-03-14T00:00:00"/>
    <n v="0"/>
    <s v="MC"/>
    <x v="36"/>
    <s v="KKB0316_E-entegre_Mobil_MC"/>
    <s v="Completed"/>
    <s v="Move"/>
    <s v="RON"/>
    <s v="Xaxis Mobil"/>
    <s v="cpm"/>
    <s v="Selected Sites"/>
    <s v="Ad Bundles"/>
    <n v="2"/>
    <n v="5"/>
    <n v="200000"/>
    <n v="147987"/>
    <n v="52013"/>
    <n v="147987"/>
    <n v="348"/>
    <n v="2.3515579071134627E-3"/>
    <n v="2.1262499999999998"/>
    <n v="400"/>
    <n v="295.97399999999999"/>
    <n v="-104.02600000000001"/>
    <n v="1000"/>
    <n v="739.93499999999995"/>
    <n v="-260.06500000000005"/>
    <n v="0"/>
    <n v="443.96099999999996"/>
    <n v="0.6"/>
  </r>
  <r>
    <s v="Teknosa0316_Turuncu_Indirim_faz1_Acunn_Interstitial_MC"/>
    <n v="2016"/>
    <x v="2"/>
    <s v="Q1"/>
    <d v="2016-03-04T00:00:00"/>
    <d v="2016-03-08T00:00:00"/>
    <n v="0"/>
    <s v="MC"/>
    <x v="6"/>
    <s v="Teknosa0316_Turuncu_Indirim_faz1_Interstitial_MC"/>
    <s v="Completed"/>
    <s v="Acunn"/>
    <s v="RON"/>
    <s v="Xaxis Rich Media"/>
    <s v="cpm"/>
    <s v="Interstitial"/>
    <s v="Interstitial"/>
    <n v="1.5"/>
    <n v="4.25"/>
    <n v="300000"/>
    <n v="300609"/>
    <n v="0"/>
    <n v="300000"/>
    <n v="3068"/>
    <n v="1.0205948591026881E-2"/>
    <n v="0.4155801825293351"/>
    <n v="450"/>
    <n v="0"/>
    <n v="-450"/>
    <n v="1275"/>
    <n v="1275"/>
    <n v="0"/>
    <n v="0"/>
    <n v="1275"/>
    <n v="1"/>
  </r>
  <r>
    <s v="Teknosa0316_Turuncu_Indirim_faz1_Medyanet_Interstitial_MC"/>
    <n v="2016"/>
    <x v="2"/>
    <s v="Q1"/>
    <d v="2016-03-04T00:00:00"/>
    <d v="2016-03-08T00:00:00"/>
    <n v="0"/>
    <s v="MC"/>
    <x v="6"/>
    <s v="Teknosa0316_Turuncu_Indirim_faz1_Interstitial_MC"/>
    <s v="Completed"/>
    <s v="Medyanet"/>
    <s v="RON"/>
    <s v="Xaxis Rich Media"/>
    <s v="cpm"/>
    <s v="Interstitial"/>
    <s v="Interstitial"/>
    <n v="0.5"/>
    <n v="4.25"/>
    <n v="300000"/>
    <n v="302655"/>
    <n v="0"/>
    <n v="300000"/>
    <n v="2200"/>
    <n v="7.2690026597941552E-3"/>
    <n v="0.57954545454545459"/>
    <n v="150"/>
    <n v="150"/>
    <n v="0"/>
    <n v="1275"/>
    <n v="1275"/>
    <n v="0"/>
    <n v="0"/>
    <n v="1125"/>
    <n v="0.88235294117647056"/>
  </r>
  <r>
    <s v="Teknosa0316_Turuncu_Indirim_faz1_Digitalm_Interstitial_MC"/>
    <n v="2016"/>
    <x v="2"/>
    <s v="Q1"/>
    <d v="2016-03-04T00:00:00"/>
    <d v="2016-03-08T00:00:00"/>
    <n v="0"/>
    <s v="MC"/>
    <x v="6"/>
    <s v="Teknosa0316_Turuncu_Indirim_faz1_Interstitial_MC"/>
    <s v="Completed"/>
    <s v="Digitalm"/>
    <s v="RON"/>
    <s v="Xaxis Rich Media"/>
    <s v="cpm"/>
    <s v="Interstitial"/>
    <s v="Interstitial"/>
    <n v="2.5"/>
    <n v="4.25"/>
    <n v="250000"/>
    <n v="259909"/>
    <n v="0"/>
    <n v="250000"/>
    <n v="3940"/>
    <n v="1.5159151856996102E-2"/>
    <n v="0.24111675126903553"/>
    <n v="625"/>
    <n v="625"/>
    <n v="0"/>
    <n v="1062.5"/>
    <n v="950"/>
    <n v="-112.5"/>
    <n v="0"/>
    <n v="325"/>
    <n v="0.34210526315789475"/>
  </r>
  <r>
    <s v="Lactamil0316_Emziren_Anneler_Adinteraction_Preroll_MEC"/>
    <n v="2016"/>
    <x v="2"/>
    <s v="Q1"/>
    <d v="2016-03-07T00:00:00"/>
    <d v="2016-03-30T00:00:00"/>
    <n v="0"/>
    <s v="MEC"/>
    <x v="17"/>
    <s v="Lactamil0316_Emziren_Anneler_Preroll_MEC"/>
    <s v="Completed"/>
    <s v="Adinteraction"/>
    <s v="RON"/>
    <s v="Xaxis Tv"/>
    <s v="cpv"/>
    <s v="Pre/Mid/Post Rolls RON"/>
    <s v="Online Video"/>
    <n v="0.02"/>
    <n v="0.03"/>
    <n v="50000"/>
    <n v="21637"/>
    <n v="28363"/>
    <n v="21637"/>
    <n v="2981"/>
    <n v="0.13777325876970006"/>
    <n v="0.21774907749077491"/>
    <n v="1000"/>
    <n v="251.02"/>
    <n v="-748.98"/>
    <n v="1500"/>
    <n v="649.11"/>
    <n v="-850.89"/>
    <n v="0"/>
    <n v="398.09000000000003"/>
    <n v="0.61328588374851722"/>
  </r>
  <r>
    <s v="Lactamil0316_Emziren_Anneler_Matrouge_Preroll_MEC"/>
    <n v="2016"/>
    <x v="2"/>
    <s v="Q1"/>
    <d v="2016-03-07T00:00:00"/>
    <d v="2016-03-30T00:00:00"/>
    <n v="0"/>
    <s v="MEC"/>
    <x v="17"/>
    <s v="Lactamil0316_Emziren_Anneler_Preroll_MEC"/>
    <s v="Completed"/>
    <s v="Matrouge"/>
    <s v="RON"/>
    <s v="Xaxis Tv"/>
    <s v="cpv"/>
    <s v="Pre/Mid/Post Rolls RON"/>
    <s v="Online Video"/>
    <n v="0.02"/>
    <n v="0.03"/>
    <n v="25000"/>
    <n v="21632"/>
    <n v="3368"/>
    <n v="21632"/>
    <m/>
    <n v="0"/>
    <e v="#DIV/0!"/>
    <n v="500"/>
    <n v="432.64"/>
    <n v="-67.360000000000014"/>
    <n v="750"/>
    <n v="648.95999999999992"/>
    <n v="-101.04000000000008"/>
    <n v="0"/>
    <n v="216.31999999999994"/>
    <n v="0.33333333333333326"/>
  </r>
  <r>
    <s v="Lactamil0316_Emziren_Anneler_Sem_Preroll_MEC"/>
    <n v="2016"/>
    <x v="2"/>
    <s v="Q1"/>
    <d v="2016-03-07T00:00:00"/>
    <d v="2016-03-30T00:00:00"/>
    <n v="0"/>
    <s v="MEC"/>
    <x v="17"/>
    <s v="Lactamil0316_Emziren_Anneler_Preroll_MEC"/>
    <s v="Completed"/>
    <s v="Sem Digital"/>
    <s v="RON"/>
    <s v="Xaxis Tv"/>
    <s v="cpv"/>
    <s v="Pre/Mid/Post Rolls RON"/>
    <s v="Online Video"/>
    <n v="0.02"/>
    <n v="0.03"/>
    <n v="50000"/>
    <n v="43405"/>
    <n v="6595"/>
    <n v="43405"/>
    <n v="108"/>
    <n v="2.4881926045386476E-3"/>
    <n v="12.056944444444444"/>
    <n v="1000"/>
    <n v="868.1"/>
    <n v="-131.89999999999998"/>
    <n v="1500"/>
    <n v="1302.1499999999999"/>
    <n v="-197.85000000000014"/>
    <n v="0"/>
    <n v="434.04999999999984"/>
    <n v="0.33333333333333326"/>
  </r>
  <r>
    <s v="Lactamil0316_Emziren_Anneler_Nokta_Preroll_MEC"/>
    <n v="2016"/>
    <x v="2"/>
    <s v="Q1"/>
    <d v="2016-03-07T00:00:00"/>
    <d v="2016-03-30T00:00:00"/>
    <n v="0"/>
    <s v="MEC"/>
    <x v="17"/>
    <s v="Lactamil0316_Emziren_Anneler_Preroll_MEC"/>
    <s v="Completed"/>
    <s v="Nokta"/>
    <s v="RON"/>
    <s v="Xaxis Tv"/>
    <s v="cpv"/>
    <s v="Pre/Mid/Post Rolls RON"/>
    <s v="Online Video"/>
    <n v="1.2E-2"/>
    <n v="0.03"/>
    <n v="50000"/>
    <n v="0"/>
    <n v="50000"/>
    <n v="0"/>
    <n v="0"/>
    <e v="#DIV/0!"/>
    <e v="#DIV/0!"/>
    <n v="600"/>
    <n v="0"/>
    <n v="-600"/>
    <n v="1500"/>
    <n v="0"/>
    <n v="-1500"/>
    <n v="0"/>
    <n v="0"/>
    <e v="#DIV/0!"/>
  </r>
  <r>
    <s v="Lactamil0316_Emziren_Anneler_Digitalmarcom_Preroll_MEC"/>
    <n v="2016"/>
    <x v="2"/>
    <s v="Q1"/>
    <d v="2016-03-07T00:00:00"/>
    <d v="2016-03-30T00:00:00"/>
    <n v="0"/>
    <s v="MEC"/>
    <x v="17"/>
    <s v="Lactamil0316_Emziren_Anneler_Preroll_MEC"/>
    <s v="Completed"/>
    <s v="Digitalmarcom"/>
    <s v="RON"/>
    <s v="Xaxis Tv"/>
    <s v="cpv"/>
    <s v="Pre/Mid/Post Rolls RON"/>
    <s v="Online Video"/>
    <n v="3.9E-2"/>
    <n v="0.03"/>
    <n v="150000"/>
    <n v="136009"/>
    <n v="13991"/>
    <n v="136009"/>
    <n v="6032"/>
    <n v="4.4350006249586425E-2"/>
    <n v="0.50116047745358094"/>
    <n v="5850"/>
    <n v="5304.3509999999997"/>
    <n v="-545.64900000000034"/>
    <n v="4500"/>
    <n v="3023"/>
    <n v="-1477"/>
    <n v="0"/>
    <n v="-2281.3509999999997"/>
    <n v="-0.75466457161759826"/>
  </r>
  <r>
    <s v="Lactamil0316_Emziren_Anneler_Digitalm_Preroll_MEC"/>
    <n v="2016"/>
    <x v="2"/>
    <s v="Q1"/>
    <d v="2016-03-07T00:00:00"/>
    <d v="2016-03-30T00:00:00"/>
    <n v="0"/>
    <s v="MEC"/>
    <x v="17"/>
    <s v="Lactamil0316_Emziren_Anneler_Preroll_MEC"/>
    <s v="Completed"/>
    <s v="Digitalm"/>
    <s v="RON"/>
    <s v="Xaxis Tv"/>
    <s v="cpv"/>
    <s v="Pre/Mid/Post Rolls RON"/>
    <s v="Online Video"/>
    <n v="6.0000000000000001E-3"/>
    <n v="0.03"/>
    <n v="75000"/>
    <n v="28211"/>
    <n v="46789"/>
    <n v="28211"/>
    <n v="1142"/>
    <n v="4.0480663570947505E-2"/>
    <n v="0.74109457092819608"/>
    <n v="450"/>
    <n v="169.26599999999999"/>
    <n v="-280.73400000000004"/>
    <n v="2250"/>
    <n v="846.32999999999993"/>
    <n v="-1403.67"/>
    <n v="0"/>
    <n v="677.06399999999996"/>
    <n v="0.8"/>
  </r>
  <r>
    <s v="Lactamil0316_Emziren_Anneler_Midyo_Preroll_MEC"/>
    <n v="2016"/>
    <x v="2"/>
    <s v="Q1"/>
    <d v="2016-03-07T00:00:00"/>
    <d v="2016-03-30T00:00:00"/>
    <n v="0"/>
    <s v="MEC"/>
    <x v="17"/>
    <s v="Lactamil0316_Emziren_Anneler_Preroll_MEC"/>
    <s v="Completed"/>
    <s v="Midyo"/>
    <s v="RON"/>
    <s v="Xaxis Tv"/>
    <s v="cpv"/>
    <s v="Pre/Mid/Post Rolls RON"/>
    <s v="Online Video"/>
    <n v="5.0000000000000001E-3"/>
    <n v="0.03"/>
    <n v="75000"/>
    <n v="73371"/>
    <n v="1629"/>
    <n v="73371"/>
    <n v="1308"/>
    <n v="1.7827206934619946E-2"/>
    <n v="1.6828211009174312"/>
    <n v="375"/>
    <n v="366.85500000000002"/>
    <n v="-8.1449999999999818"/>
    <n v="2250"/>
    <n v="2201.13"/>
    <n v="-48.869999999999891"/>
    <n v="0"/>
    <n v="1834.2750000000001"/>
    <n v="0.83333333333333337"/>
  </r>
  <r>
    <s v="Lactamil0316_Emziren_Anneler_Clickvol_Preroll_MEC"/>
    <n v="2016"/>
    <x v="2"/>
    <s v="Q1"/>
    <d v="2016-03-07T00:00:00"/>
    <d v="2016-03-30T00:00:00"/>
    <n v="0"/>
    <s v="MEC"/>
    <x v="17"/>
    <s v="Lactamil0316_Emziren_Anneler_Preroll_MEC"/>
    <s v="Completed"/>
    <s v="Clickvol"/>
    <s v="RON"/>
    <s v="Xaxis Tv"/>
    <s v="cpv"/>
    <s v="Pre/Mid/Post Rolls RON"/>
    <s v="Online Video"/>
    <n v="1.4999999999999999E-2"/>
    <n v="0.03"/>
    <n v="50000"/>
    <n v="1486"/>
    <n v="48514"/>
    <n v="1486"/>
    <n v="141"/>
    <n v="9.4885598923283979E-2"/>
    <n v="0.31617021276595741"/>
    <n v="750"/>
    <n v="22.29"/>
    <n v="-727.71"/>
    <n v="1500"/>
    <n v="44.58"/>
    <n v="-1455.42"/>
    <n v="0"/>
    <n v="22.29"/>
    <n v="0.5"/>
  </r>
  <r>
    <s v="Lactamil0316_Emziren_Anneler_Vidyoda_Preroll_MEC"/>
    <n v="2016"/>
    <x v="2"/>
    <s v="Q1"/>
    <d v="2016-03-07T00:00:00"/>
    <d v="2016-03-30T00:00:00"/>
    <n v="0"/>
    <s v="MEC"/>
    <x v="17"/>
    <s v="Lactamil0316_Emziren_Anneler_Preroll_MEC"/>
    <s v="Completed"/>
    <s v="Vidyoda"/>
    <s v="RON"/>
    <s v="Xaxis Tv"/>
    <s v="cpv"/>
    <s v="Pre/Mid/Post Rolls RON"/>
    <s v="Online Video"/>
    <n v="0.01"/>
    <n v="0.03"/>
    <n v="25000"/>
    <n v="9933"/>
    <n v="15067"/>
    <n v="9933"/>
    <n v="1192"/>
    <n v="0.12000402698077117"/>
    <n v="0.24999161073825504"/>
    <n v="250"/>
    <n v="99.33"/>
    <n v="-150.67000000000002"/>
    <n v="750"/>
    <n v="297.99"/>
    <n v="-452.01"/>
    <n v="0"/>
    <n v="198.66000000000003"/>
    <n v="0.66666666666666674"/>
  </r>
  <r>
    <s v="Lactamil0316_Emziren_Anneler_Adhood_Preroll_MEC"/>
    <n v="2016"/>
    <x v="2"/>
    <s v="Q1"/>
    <d v="2016-03-07T00:00:00"/>
    <d v="2016-03-30T00:00:00"/>
    <n v="0"/>
    <s v="MEC"/>
    <x v="17"/>
    <s v="Lactamil0316_Emziren_Anneler_Preroll_MEC"/>
    <s v="Completed"/>
    <s v="Adhood"/>
    <s v="RON"/>
    <s v="Xaxis Tv"/>
    <s v="cpv"/>
    <s v="Pre/Mid/Post Rolls RON"/>
    <s v="Online Video"/>
    <n v="0.01"/>
    <n v="0.03"/>
    <n v="30000"/>
    <n v="14829"/>
    <n v="15171"/>
    <n v="14829"/>
    <m/>
    <n v="0"/>
    <e v="#DIV/0!"/>
    <n v="300"/>
    <n v="148.29"/>
    <n v="-151.71"/>
    <n v="900"/>
    <n v="444.87"/>
    <n v="-455.13"/>
    <n v="0"/>
    <n v="296.58000000000004"/>
    <n v="0.66666666666666674"/>
  </r>
  <r>
    <s v="Lactamil0316_Emziren_Anneler_Acunn_Preroll_MEC"/>
    <n v="2016"/>
    <x v="2"/>
    <s v="Q1"/>
    <d v="2016-03-07T00:00:00"/>
    <d v="2016-03-30T00:00:00"/>
    <n v="0"/>
    <s v="MEC"/>
    <x v="17"/>
    <s v="Lactamil0316_Emziren_Anneler_Preroll_MEC"/>
    <s v="Completed"/>
    <s v="Acunn"/>
    <s v="RON"/>
    <s v="Xaxis Tv"/>
    <s v="cpv"/>
    <s v="Pre/Mid/Post Rolls RON"/>
    <s v="Online Video"/>
    <n v="0.01"/>
    <n v="0.03"/>
    <n v="50000"/>
    <n v="30072"/>
    <n v="19928"/>
    <n v="30072"/>
    <n v="3122"/>
    <n v="0.10381750465549348"/>
    <n v="0.28896860986547085"/>
    <n v="500"/>
    <n v="0"/>
    <n v="-500"/>
    <n v="1500"/>
    <n v="902.16"/>
    <n v="-597.84"/>
    <n v="0"/>
    <n v="902.16"/>
    <n v="1"/>
  </r>
  <r>
    <s v="Lactamil0316_Emziren_Anneler_Reklamstore_Preroll_MEC"/>
    <n v="2016"/>
    <x v="2"/>
    <s v="Q1"/>
    <d v="2016-03-07T00:00:00"/>
    <d v="2016-03-30T00:00:00"/>
    <n v="0"/>
    <s v="MEC"/>
    <x v="17"/>
    <s v="Lactamil0316_Emziren_Anneler_Preroll_MEC"/>
    <s v="Completed"/>
    <s v="Reklamstore"/>
    <s v="RON"/>
    <s v="Xaxis Tv"/>
    <s v="cpv"/>
    <s v="Pre/Mid/Post Rolls RON"/>
    <s v="Online Video"/>
    <n v="1.4999999999999999E-2"/>
    <n v="0.03"/>
    <n v="150000"/>
    <n v="20000"/>
    <n v="130000"/>
    <n v="20000"/>
    <n v="0"/>
    <n v="0"/>
    <e v="#DIV/0!"/>
    <n v="2250"/>
    <n v="0"/>
    <n v="-2250"/>
    <n v="4500"/>
    <n v="534"/>
    <n v="-3966"/>
    <n v="0"/>
    <n v="534"/>
    <n v="1"/>
  </r>
  <r>
    <s v="Dogus0316_Glamour_Midyo_Preroll_MEC"/>
    <n v="2016"/>
    <x v="2"/>
    <s v="Q1"/>
    <d v="2016-03-01T00:00:00"/>
    <d v="2016-03-27T00:00:00"/>
    <n v="0"/>
    <s v="MEC"/>
    <x v="40"/>
    <s v="Dogus0316_Glamour_Preroll_MEC"/>
    <s v="Completed"/>
    <s v="Midyo"/>
    <s v="RON"/>
    <s v="Xaxis Tv"/>
    <s v="cpv"/>
    <s v="Pre/Mid/Post Rolls RON"/>
    <s v="Online Video"/>
    <n v="5.0000000000000001E-3"/>
    <n v="0.04"/>
    <n v="100000"/>
    <n v="99148"/>
    <n v="852"/>
    <n v="99148"/>
    <n v="834"/>
    <n v="8.4116674063016896E-3"/>
    <n v="4.1546762589928061"/>
    <n v="500"/>
    <n v="500"/>
    <n v="0"/>
    <n v="4000"/>
    <n v="3465"/>
    <n v="-535"/>
    <n v="0"/>
    <n v="2965"/>
    <n v="0.85569985569985574"/>
  </r>
  <r>
    <s v="Dogus0316_Glamour_Acunn_Preroll_MEC"/>
    <n v="2016"/>
    <x v="2"/>
    <s v="Q1"/>
    <d v="2016-03-01T00:00:00"/>
    <d v="2016-03-27T00:00:00"/>
    <n v="0"/>
    <s v="MEC"/>
    <x v="40"/>
    <s v="Dogus0316_Glamour_Preroll_MEC"/>
    <s v="Completed"/>
    <s v="Acunn"/>
    <s v="RON"/>
    <s v="Xaxis Tv"/>
    <s v="cpv"/>
    <s v="Pre/Mid/Post Rolls RON"/>
    <s v="Online Video"/>
    <n v="0.01"/>
    <n v="0.04"/>
    <n v="50000"/>
    <n v="50009"/>
    <n v="0"/>
    <n v="50000"/>
    <n v="5528"/>
    <n v="0.11054010278149932"/>
    <n v="0.36185962373371927"/>
    <n v="500"/>
    <n v="0"/>
    <n v="-500"/>
    <n v="2000"/>
    <n v="2000.3600000000001"/>
    <n v="0.36000000000012733"/>
    <n v="0"/>
    <n v="2000.3600000000001"/>
    <n v="1"/>
  </r>
  <r>
    <s v="Dogus0316_Glamour_Matrouge_Preroll_MEC"/>
    <n v="2016"/>
    <x v="2"/>
    <s v="Q1"/>
    <d v="2016-03-01T00:00:00"/>
    <d v="2016-03-27T00:00:00"/>
    <n v="0"/>
    <s v="MEC"/>
    <x v="40"/>
    <s v="Dogus0316_Glamour_Preroll_MEC"/>
    <s v="Completed"/>
    <s v="Matrouge"/>
    <s v="RON"/>
    <s v="Xaxis Tv"/>
    <s v="cpv"/>
    <s v="Pre/Mid/Post Rolls RON"/>
    <s v="Online Video"/>
    <n v="0.02"/>
    <n v="0.04"/>
    <n v="20000"/>
    <n v="20415"/>
    <n v="0"/>
    <n v="20000"/>
    <m/>
    <n v="0"/>
    <e v="#DIV/0!"/>
    <n v="400"/>
    <n v="400"/>
    <n v="0"/>
    <n v="800"/>
    <n v="816.6"/>
    <n v="16.600000000000023"/>
    <n v="0"/>
    <n v="416.6"/>
    <n v="0.51016409502816562"/>
  </r>
  <r>
    <s v="Dogus0316_Glamour_Nokta_Preroll_MEC"/>
    <n v="2016"/>
    <x v="2"/>
    <s v="Q1"/>
    <d v="2016-03-01T00:00:00"/>
    <d v="2016-03-27T00:00:00"/>
    <n v="0"/>
    <s v="MEC"/>
    <x v="40"/>
    <s v="Dogus0316_Glamour_Preroll_MEC"/>
    <s v="Completed"/>
    <s v="Nokta"/>
    <s v="RON"/>
    <s v="Xaxis Tv"/>
    <s v="cpv"/>
    <s v="Pre/Mid/Post Rolls RON"/>
    <s v="Online Video"/>
    <n v="1.2E-2"/>
    <n v="0.04"/>
    <n v="40000"/>
    <n v="0"/>
    <n v="40000"/>
    <n v="0"/>
    <n v="0"/>
    <e v="#DIV/0!"/>
    <e v="#DIV/0!"/>
    <n v="480"/>
    <n v="0"/>
    <n v="-480"/>
    <n v="1600"/>
    <n v="0"/>
    <n v="-1600"/>
    <n v="0"/>
    <n v="0"/>
    <e v="#DIV/0!"/>
  </r>
  <r>
    <s v="Renault0316_Talisman_Medyanet_LAL_MEC"/>
    <n v="2016"/>
    <x v="2"/>
    <s v="Q1"/>
    <d v="2016-03-03T00:00:00"/>
    <d v="2016-03-30T00:00:00"/>
    <n v="0"/>
    <s v="MEC"/>
    <x v="41"/>
    <s v="Renault0316_Talisman_LAL_MEC"/>
    <s v="Completed"/>
    <s v="Medyanet"/>
    <s v="RON"/>
    <s v="Xaxis Lookalike"/>
    <s v="cpm"/>
    <s v="Selected Sites"/>
    <s v="Ad Bundles"/>
    <n v="0.1"/>
    <n v="1.8"/>
    <n v="2500000"/>
    <n v="2513732"/>
    <n v="0"/>
    <n v="2500000"/>
    <n v="1558"/>
    <n v="6.1979558680082042E-4"/>
    <n v="1.7329910141206675"/>
    <n v="250"/>
    <n v="250"/>
    <n v="0"/>
    <n v="4500"/>
    <n v="2700"/>
    <n v="-1800"/>
    <n v="0"/>
    <n v="2450"/>
    <n v="0.90740740740740744"/>
  </r>
  <r>
    <s v="Renault0316_Talisman_Hurriyetemlak_LAL_MEC"/>
    <n v="2016"/>
    <x v="2"/>
    <s v="Q1"/>
    <d v="2016-03-03T00:00:00"/>
    <d v="2016-03-30T00:00:00"/>
    <n v="0"/>
    <s v="MEC"/>
    <x v="41"/>
    <s v="Renault0316_Talisman_LAL_MEC"/>
    <s v="Completed"/>
    <s v="Hurriyetemlak"/>
    <s v="RON"/>
    <s v="Xaxis Lookalike"/>
    <s v="cpm"/>
    <s v="Selected Sites"/>
    <s v="Ad Bundles"/>
    <n v="0.15"/>
    <n v="1.8"/>
    <n v="500000"/>
    <n v="551380"/>
    <n v="0"/>
    <n v="500000"/>
    <m/>
    <n v="0"/>
    <e v="#DIV/0!"/>
    <n v="75"/>
    <n v="75"/>
    <n v="0"/>
    <n v="900"/>
    <n v="900"/>
    <n v="0"/>
    <n v="0"/>
    <n v="825"/>
    <n v="0.91666666666666663"/>
  </r>
  <r>
    <s v="Renault0316_Talisman_Maxad_LAL_MEC"/>
    <n v="2016"/>
    <x v="2"/>
    <s v="Q1"/>
    <d v="2016-03-03T00:00:00"/>
    <d v="2016-03-30T00:00:00"/>
    <n v="0"/>
    <s v="MEC"/>
    <x v="41"/>
    <s v="Renault0316_Talisman_LAL_MEC"/>
    <s v="Completed"/>
    <s v="Maxad"/>
    <s v="RON"/>
    <s v="Xaxis Lookalike"/>
    <s v="cpc"/>
    <s v="Selected Sites"/>
    <s v="Ad Bundles"/>
    <n v="0.3"/>
    <n v="1.8"/>
    <n v="3000"/>
    <n v="3006"/>
    <n v="0"/>
    <n v="3000"/>
    <m/>
    <n v="0"/>
    <e v="#DIV/0!"/>
    <n v="0.89999999999999991"/>
    <n v="900"/>
    <n v="899.1"/>
    <n v="5.4"/>
    <n v="1000"/>
    <n v="994.6"/>
    <n v="0"/>
    <n v="100"/>
    <n v="0.1"/>
  </r>
  <r>
    <s v="Renault0316_Talisman_Digitalm_LAL_MEC"/>
    <n v="2016"/>
    <x v="2"/>
    <s v="Q1"/>
    <d v="2016-03-03T00:00:00"/>
    <d v="2016-03-30T00:00:00"/>
    <n v="0"/>
    <s v="MEC"/>
    <x v="41"/>
    <s v="Renault0316_Talisman_LAL_MEC"/>
    <s v="Completed"/>
    <s v="Digitalm"/>
    <s v="RON"/>
    <s v="Xaxis Lookalike"/>
    <s v="cpm"/>
    <s v="Selected Sites"/>
    <s v="Ad Bundles"/>
    <n v="0.2"/>
    <n v="1.8"/>
    <n v="2000000"/>
    <n v="2001546"/>
    <n v="0"/>
    <n v="2000000"/>
    <n v="1512"/>
    <n v="7.5541606338300497E-4"/>
    <n v="2.3809523809523809"/>
    <n v="400"/>
    <n v="400"/>
    <n v="0"/>
    <n v="3600"/>
    <n v="3600"/>
    <n v="0"/>
    <n v="0"/>
    <n v="3200"/>
    <n v="0.88888888888888884"/>
  </r>
  <r>
    <s v="Renault0316_Talisman_Adinteraction_LAL_MEC"/>
    <n v="2016"/>
    <x v="2"/>
    <s v="Q1"/>
    <d v="2016-03-03T00:00:00"/>
    <d v="2016-03-30T00:00:00"/>
    <n v="0"/>
    <s v="MEC"/>
    <x v="41"/>
    <s v="Renault0316_Talisman_LAL_MEC"/>
    <s v="Completed"/>
    <s v="Adinteraction"/>
    <s v="RON"/>
    <s v="Xaxis Lookalike"/>
    <s v="cpm"/>
    <s v="Selected Sites"/>
    <s v="Ad Bundles"/>
    <n v="0.15"/>
    <n v="1.8"/>
    <n v="1000000"/>
    <n v="1101620"/>
    <n v="0"/>
    <n v="1000000"/>
    <n v="788"/>
    <n v="7.153101795537481E-4"/>
    <n v="2.2842639593908629"/>
    <n v="150"/>
    <n v="150"/>
    <n v="0"/>
    <n v="1800"/>
    <n v="1800"/>
    <n v="0"/>
    <n v="0"/>
    <n v="1650"/>
    <n v="0.91666666666666663"/>
  </r>
  <r>
    <s v="Gratis0316_Kadinlar_Günü_Acunn_Preroll_MS"/>
    <n v="2016"/>
    <x v="2"/>
    <s v="Q1"/>
    <d v="2016-03-04T00:00:00"/>
    <d v="2016-03-05T00:00:00"/>
    <n v="0"/>
    <s v="MS"/>
    <x v="42"/>
    <s v="Gratis0316_Kadinlar_Günü_Preroll_MS"/>
    <s v="Completed"/>
    <s v="Acunn"/>
    <s v="RON"/>
    <s v="Xaxis Tv"/>
    <s v="cpv"/>
    <s v="Pre/Mid/Post Rolls RON"/>
    <s v="Online Video"/>
    <n v="0.01"/>
    <n v="3.3000000000000002E-2"/>
    <n v="70000"/>
    <n v="70320"/>
    <n v="0"/>
    <n v="70000"/>
    <n v="2904"/>
    <n v="4.1296928327645054E-2"/>
    <n v="0.79909090909090907"/>
    <n v="700"/>
    <n v="0"/>
    <n v="-700"/>
    <n v="2310"/>
    <n v="2320.56"/>
    <n v="10.559999999999945"/>
    <n v="0"/>
    <n v="2320.56"/>
    <n v="1"/>
  </r>
  <r>
    <s v="Gratis0316_Kadinlar_Günü_Midyo_Preroll_MS"/>
    <n v="2016"/>
    <x v="2"/>
    <s v="Q1"/>
    <d v="2016-03-04T00:00:00"/>
    <d v="2016-03-05T00:00:00"/>
    <n v="0"/>
    <s v="MS"/>
    <x v="42"/>
    <s v="Gratis0316_Kadinlar_Günü_Preroll_MS"/>
    <s v="Completed"/>
    <s v="Midyo"/>
    <s v="RON"/>
    <s v="Xaxis Tv"/>
    <s v="cpv"/>
    <s v="Pre/Mid/Post Rolls RON"/>
    <s v="Online Video"/>
    <n v="5.0000000000000001E-3"/>
    <n v="3.3000000000000002E-2"/>
    <n v="100000"/>
    <n v="102728"/>
    <n v="0"/>
    <n v="100000"/>
    <n v="2318"/>
    <n v="2.2564442021649405E-2"/>
    <n v="0.93701466781708365"/>
    <n v="500"/>
    <n v="500"/>
    <n v="0"/>
    <n v="3300"/>
    <n v="2172"/>
    <n v="-1128"/>
    <n v="0"/>
    <n v="1672"/>
    <n v="0.76979742173112342"/>
  </r>
  <r>
    <s v="Gratis0316_Kadinlar_Günü_Vidyoda_Preroll_MS"/>
    <n v="2016"/>
    <x v="2"/>
    <s v="Q1"/>
    <d v="2016-03-04T00:00:00"/>
    <d v="2016-03-05T00:00:00"/>
    <n v="0"/>
    <s v="MS"/>
    <x v="42"/>
    <s v="Gratis0316_Kadinlar_Günü_Preroll_MS"/>
    <s v="Completed"/>
    <s v="Vidyoda"/>
    <s v="RON"/>
    <s v="Xaxis Tv"/>
    <s v="cpv"/>
    <s v="Pre/Mid/Post Rolls RON"/>
    <s v="Online Video"/>
    <n v="0.01"/>
    <n v="3.3000000000000002E-2"/>
    <n v="30000"/>
    <n v="30632"/>
    <n v="0"/>
    <n v="30000"/>
    <n v="1175"/>
    <n v="3.8358579263515276E-2"/>
    <n v="0.86030297872340422"/>
    <n v="300"/>
    <n v="300"/>
    <n v="0"/>
    <n v="990"/>
    <n v="1010.856"/>
    <n v="20.855999999999995"/>
    <n v="0"/>
    <n v="710.85599999999999"/>
    <n v="0.70322182387995913"/>
  </r>
  <r>
    <s v="Gratis0316_Kadinlar_Günü_Clickvol_Preroll_MS"/>
    <n v="2016"/>
    <x v="2"/>
    <s v="Q1"/>
    <d v="2016-03-04T00:00:00"/>
    <d v="2016-03-05T00:00:00"/>
    <n v="0"/>
    <s v="MS"/>
    <x v="42"/>
    <s v="Gratis0316_Kadinlar_Günü_Preroll_MS"/>
    <s v="Completed"/>
    <s v="Clickvol"/>
    <s v="RON"/>
    <s v="Xaxis Tv"/>
    <s v="cpv"/>
    <s v="Pre/Mid/Post Rolls RON"/>
    <s v="Online Video"/>
    <n v="1.4999999999999999E-2"/>
    <n v="3.3000000000000002E-2"/>
    <n v="50000"/>
    <n v="2542"/>
    <n v="47458"/>
    <n v="2542"/>
    <n v="397"/>
    <n v="0.15617623918174667"/>
    <n v="0.21129974811083127"/>
    <n v="750"/>
    <n v="38.129999999999995"/>
    <n v="-711.87"/>
    <n v="1650"/>
    <n v="83.88600000000001"/>
    <n v="-1566.114"/>
    <n v="0"/>
    <n v="45.756000000000014"/>
    <n v="0.54545454545454553"/>
  </r>
  <r>
    <s v="Gratis0316_Kadinlar_Günü_Digitalmarcom_Preroll_MS"/>
    <n v="2016"/>
    <x v="2"/>
    <s v="Q1"/>
    <d v="2016-03-04T00:00:00"/>
    <d v="2016-03-05T00:00:00"/>
    <n v="0"/>
    <s v="MS"/>
    <x v="42"/>
    <s v="Gratis0316_Kadinlar_Günü_Preroll_MS"/>
    <s v="Completed"/>
    <s v="Digitalmarcom"/>
    <s v="RON"/>
    <s v="Xaxis Tv"/>
    <s v="cpv"/>
    <s v="Pre/Mid/Post Rolls RON"/>
    <s v="Online Video"/>
    <n v="2.75E-2"/>
    <n v="3.3000000000000002E-2"/>
    <n v="30000"/>
    <n v="51191"/>
    <n v="0"/>
    <n v="30000"/>
    <n v="3044"/>
    <n v="5.9463577581996836E-2"/>
    <n v="0.55496156373193173"/>
    <n v="825"/>
    <n v="825"/>
    <n v="0"/>
    <n v="990"/>
    <n v="1689.3030000000001"/>
    <n v="699.30300000000011"/>
    <n v="0"/>
    <n v="864.30300000000011"/>
    <n v="0.51163290422144525"/>
  </r>
  <r>
    <s v="Gratis0316_Kadinlar_Günü_Bond_Preroll_MS"/>
    <n v="2016"/>
    <x v="2"/>
    <s v="Q1"/>
    <d v="2016-03-01T00:00:00"/>
    <d v="2016-03-20T00:00:00"/>
    <n v="0"/>
    <s v="MS"/>
    <x v="42"/>
    <s v="Gratis0316_Kadinlar_Günü_Preroll_MS"/>
    <s v="Completed"/>
    <s v="Bond Digital"/>
    <s v="RON"/>
    <s v="Xaxis Tv"/>
    <s v="cpv"/>
    <s v="Pre/Mid/Post Rolls RON"/>
    <s v="Online Video"/>
    <n v="1.4999999999999999E-2"/>
    <n v="3.3000000000000002E-2"/>
    <n v="100000"/>
    <n v="82531"/>
    <n v="17469"/>
    <n v="82531"/>
    <m/>
    <n v="0"/>
    <e v="#DIV/0!"/>
    <n v="1500"/>
    <n v="1237.9649999999999"/>
    <n v="-262.03500000000008"/>
    <n v="3300"/>
    <n v="2723.5230000000001"/>
    <n v="-576.47699999999986"/>
    <n v="0"/>
    <n v="1485.5580000000002"/>
    <n v="0.54545454545454553"/>
  </r>
  <r>
    <s v="Vodafone0316_Project_Keops_Digitalmarcom_Preroll_MS"/>
    <n v="2016"/>
    <x v="2"/>
    <s v="Q1"/>
    <d v="2016-03-02T00:00:00"/>
    <d v="2016-03-30T00:00:00"/>
    <n v="0"/>
    <s v="MS"/>
    <x v="14"/>
    <s v="Vodafone0316_Project_Keops_Preroll_MS"/>
    <s v="Completed"/>
    <s v="Digitalmarcom"/>
    <s v="RON"/>
    <s v="Xaxis Tv"/>
    <s v="cpv"/>
    <s v="Pre/Mid/Post Rolls RON"/>
    <s v="Online Video"/>
    <n v="0.03"/>
    <n v="3.5000000000000003E-2"/>
    <n v="50000"/>
    <n v="32031"/>
    <n v="17969"/>
    <n v="32031"/>
    <n v="851"/>
    <n v="2.6568012238144298E-2"/>
    <n v="1.317373678025852"/>
    <n v="1500"/>
    <n v="960.93"/>
    <n v="-539.07000000000005"/>
    <n v="1750.0000000000002"/>
    <n v="1121.085"/>
    <n v="-628.91500000000019"/>
    <n v="0"/>
    <n v="160.15500000000009"/>
    <n v="0.14285714285714293"/>
  </r>
  <r>
    <s v="Vodafone0316_Project_Keops_Crep_Preroll_MS"/>
    <n v="2016"/>
    <x v="2"/>
    <s v="Q1"/>
    <d v="2016-03-02T00:00:00"/>
    <d v="2016-03-30T00:00:00"/>
    <n v="0"/>
    <s v="MS"/>
    <x v="14"/>
    <s v="Vodafone0316_Project_Keops_Preroll_MS"/>
    <s v="Completed"/>
    <s v="Crep Digital"/>
    <s v="RON"/>
    <s v="Xaxis Tv"/>
    <s v="cpv"/>
    <s v="Pre/Mid/Post Rolls RON"/>
    <s v="Online Video"/>
    <n v="2.2499999999999999E-2"/>
    <n v="3.5000000000000003E-2"/>
    <n v="100000"/>
    <n v="92376"/>
    <n v="7624"/>
    <n v="92376"/>
    <n v="3840"/>
    <n v="4.1569238763315149E-2"/>
    <n v="0.53437500000000004"/>
    <n v="2250"/>
    <n v="2078.46"/>
    <n v="-171.53999999999996"/>
    <n v="3500.0000000000005"/>
    <n v="2052"/>
    <n v="-1448.0000000000005"/>
    <n v="0"/>
    <n v="-26.460000000000036"/>
    <n v="-1.2894736842105282E-2"/>
  </r>
  <r>
    <s v="Vodafone0316_Project_Keops_Acunn_Preroll_MS"/>
    <n v="2016"/>
    <x v="2"/>
    <s v="Q1"/>
    <d v="2016-03-02T00:00:00"/>
    <d v="2016-03-30T00:00:00"/>
    <n v="0"/>
    <s v="MS"/>
    <x v="14"/>
    <s v="Vodafone0316_Project_Keops_Preroll_MS"/>
    <s v="Completed"/>
    <s v="Acunn"/>
    <s v="RON"/>
    <s v="Xaxis Tv"/>
    <s v="cpv"/>
    <s v="Pre/Mid/Post Rolls RON"/>
    <s v="Online Video"/>
    <n v="0.01"/>
    <n v="3.5000000000000003E-2"/>
    <n v="50000"/>
    <n v="40029"/>
    <n v="9971"/>
    <n v="40029"/>
    <n v="6355"/>
    <n v="0.15875989907317195"/>
    <n v="0.22045869394177814"/>
    <n v="500"/>
    <n v="0"/>
    <n v="-500"/>
    <n v="1750.0000000000002"/>
    <n v="1401.0150000000001"/>
    <n v="-348.98500000000013"/>
    <n v="0"/>
    <n v="1401.0150000000001"/>
    <n v="1"/>
  </r>
  <r>
    <s v="Vodafone0316_Project_Keops_Digitalm_interest_MS"/>
    <n v="2016"/>
    <x v="2"/>
    <s v="Q1"/>
    <d v="2016-03-08T00:00:00"/>
    <d v="2016-03-28T00:00:00"/>
    <n v="0"/>
    <s v="MS"/>
    <x v="14"/>
    <s v="Vodafone0316_Project_Keops_interest_MS"/>
    <s v="Completed"/>
    <s v="Digitalm"/>
    <s v="RON"/>
    <s v="Xaxis Display Plus"/>
    <s v="cpm"/>
    <s v="Selected Sites"/>
    <s v="Ad Bundles"/>
    <n v="0.2"/>
    <n v="0.8"/>
    <n v="4000000"/>
    <n v="3512958"/>
    <n v="487042"/>
    <n v="3512958"/>
    <n v="1657"/>
    <n v="4.7168226890273099E-4"/>
    <n v="1.3065781532890766"/>
    <n v="800"/>
    <n v="702.59160000000008"/>
    <n v="-97.408399999999915"/>
    <n v="3200"/>
    <n v="2165"/>
    <n v="-1035"/>
    <n v="0"/>
    <n v="1462.4083999999998"/>
    <n v="0.6754773210161662"/>
  </r>
  <r>
    <s v="Vodafone0316_Project_Keops_Bond_interest_MS"/>
    <n v="2016"/>
    <x v="2"/>
    <s v="Q1"/>
    <d v="2016-03-08T00:00:00"/>
    <d v="2016-03-28T00:00:00"/>
    <n v="0"/>
    <s v="MS"/>
    <x v="14"/>
    <s v="Vodafone0316_Project_Keops_interest_MS"/>
    <s v="Completed"/>
    <s v="Bond Digital"/>
    <s v="RON"/>
    <s v="Xaxis Display Plus"/>
    <s v="cpm"/>
    <s v="Selected Sites"/>
    <s v="Ad Bundles"/>
    <n v="0.5"/>
    <n v="0.8"/>
    <n v="3000000"/>
    <n v="1922488"/>
    <n v="1077512"/>
    <n v="1922488"/>
    <m/>
    <n v="0"/>
    <e v="#DIV/0!"/>
    <n v="1500"/>
    <n v="194"/>
    <n v="-1306"/>
    <n v="2400"/>
    <n v="1537.9904000000001"/>
    <n v="-862.00959999999986"/>
    <n v="0"/>
    <n v="1343.9904000000001"/>
    <n v="0.87386137130634889"/>
  </r>
  <r>
    <s v="Vodafone0316_Project_Keops_Reklamstore_interest_MS"/>
    <n v="2016"/>
    <x v="2"/>
    <s v="Q1"/>
    <d v="2016-03-08T00:00:00"/>
    <d v="2016-03-28T00:00:00"/>
    <n v="0"/>
    <s v="MS"/>
    <x v="14"/>
    <s v="Vodafone0316_Project_Keops_interest_MS"/>
    <s v="Completed"/>
    <s v="Reklamstore"/>
    <s v="RON"/>
    <s v="Xaxis Display Plus"/>
    <s v="cpm"/>
    <s v="Selected Sites"/>
    <s v="Ad Bundles"/>
    <n v="0.35"/>
    <n v="0.8"/>
    <n v="3000000"/>
    <n v="980860"/>
    <n v="2019140"/>
    <n v="980860"/>
    <n v="1273"/>
    <n v="1.2978406704320699E-3"/>
    <n v="0.61640848389630798"/>
    <n v="1050"/>
    <n v="343.30099999999999"/>
    <n v="-706.69900000000007"/>
    <n v="2400"/>
    <n v="784.68799999999999"/>
    <n v="-1615.3119999999999"/>
    <n v="0"/>
    <n v="441.387"/>
    <n v="0.5625"/>
  </r>
  <r>
    <s v="Vodafone0316_Project_Keops_Medyanet_interest_MS"/>
    <n v="2016"/>
    <x v="2"/>
    <s v="Q1"/>
    <d v="2016-03-08T00:00:00"/>
    <d v="2016-03-28T00:00:00"/>
    <n v="0"/>
    <s v="MS"/>
    <x v="14"/>
    <s v="Vodafone0316_Project_Keops_interest_MS"/>
    <s v="Completed"/>
    <s v="Medyanet"/>
    <s v="RON"/>
    <s v="Xaxis Display Plus"/>
    <s v="cpm"/>
    <s v="Selected Sites"/>
    <s v="Ad Bundles"/>
    <n v="0.1"/>
    <n v="0.8"/>
    <n v="1000000"/>
    <n v="1024925"/>
    <n v="0"/>
    <n v="1000000"/>
    <m/>
    <n v="0"/>
    <e v="#DIV/0!"/>
    <n v="100"/>
    <n v="100"/>
    <n v="0"/>
    <n v="800"/>
    <n v="819.94"/>
    <n v="19.940000000000055"/>
    <n v="0"/>
    <n v="719.94"/>
    <n v="0.87803985657487138"/>
  </r>
  <r>
    <s v="Vodafone0316_Project_Big_Bang_Digitalm_LAL_MS"/>
    <n v="2016"/>
    <x v="2"/>
    <s v="Q1"/>
    <d v="2016-03-01T00:00:00"/>
    <d v="2016-03-30T00:00:00"/>
    <n v="0"/>
    <s v="MS"/>
    <x v="14"/>
    <s v="Vodafone0316_Project_Big_Bang_LAL_MS"/>
    <s v="Completed"/>
    <s v="Digitalm"/>
    <s v="RON"/>
    <s v="Xaxis Lookalike"/>
    <s v="cpm"/>
    <s v="Selected Sites"/>
    <s v="Ad Bundles"/>
    <n v="0.2"/>
    <n v="1.3"/>
    <n v="2000000"/>
    <n v="1586203"/>
    <n v="413797"/>
    <n v="1586203"/>
    <n v="377"/>
    <n v="2.3767449689604672E-4"/>
    <n v="3.0557029177718831"/>
    <n v="400"/>
    <n v="317.24060000000003"/>
    <n v="-82.759399999999971"/>
    <n v="2600"/>
    <n v="1152"/>
    <n v="-1448"/>
    <n v="0"/>
    <n v="834.75939999999991"/>
    <n v="0.72461753472222212"/>
  </r>
  <r>
    <s v="Vodafone0316_Project_Big_Bang_Medyanet_LAL_MS"/>
    <n v="2016"/>
    <x v="2"/>
    <s v="Q1"/>
    <d v="2016-03-01T00:00:00"/>
    <d v="2016-03-30T00:00:00"/>
    <n v="0"/>
    <s v="MS"/>
    <x v="14"/>
    <s v="Vodafone0316_Project_Big_Bang_LAL_MS"/>
    <s v="Completed"/>
    <s v="Medyanet"/>
    <s v="RON"/>
    <s v="Xaxis Lookalike"/>
    <s v="cpm"/>
    <s v="Selected Sites"/>
    <s v="Ad Bundles"/>
    <n v="0.1"/>
    <n v="1.3"/>
    <n v="1000000"/>
    <n v="1004794"/>
    <n v="0"/>
    <n v="1000000"/>
    <m/>
    <n v="0"/>
    <e v="#DIV/0!"/>
    <n v="100"/>
    <n v="100"/>
    <n v="0"/>
    <n v="1300"/>
    <n v="1306.2321999999999"/>
    <n v="6.2321999999999207"/>
    <n v="0"/>
    <n v="1206.2321999999999"/>
    <n v="0.92344393286277893"/>
  </r>
  <r>
    <s v="Vodafone0316_Project_Big_Bang_Reklamz_LAL_MS"/>
    <n v="2016"/>
    <x v="2"/>
    <s v="Q1"/>
    <d v="2016-03-01T00:00:00"/>
    <d v="2016-03-30T00:00:00"/>
    <n v="0"/>
    <s v="MS"/>
    <x v="14"/>
    <s v="Vodafone0316_Project_Big_Bang_LAL_MS"/>
    <s v="Completed"/>
    <s v="Reklamz"/>
    <s v="RON"/>
    <s v="Xaxis Lookalike"/>
    <s v="cpm"/>
    <s v="Selected Sites"/>
    <s v="Ad Bundles"/>
    <n v="0.1"/>
    <n v="1.3"/>
    <n v="200000"/>
    <n v="72290"/>
    <n v="127710"/>
    <n v="72290"/>
    <m/>
    <n v="0"/>
    <e v="#DIV/0!"/>
    <n v="20"/>
    <n v="7.229000000000001"/>
    <n v="-12.770999999999999"/>
    <n v="260"/>
    <n v="93.977000000000004"/>
    <n v="-166.023"/>
    <n v="0"/>
    <n v="86.748000000000005"/>
    <n v="0.92307692307692313"/>
  </r>
  <r>
    <s v="Vodafone0316_Project_Big_Bang_matrouge_LAL_MS"/>
    <n v="2016"/>
    <x v="2"/>
    <s v="Q1"/>
    <d v="2016-03-01T00:00:00"/>
    <d v="2016-03-30T00:00:00"/>
    <n v="0"/>
    <s v="MS"/>
    <x v="14"/>
    <s v="Vodafone0316_Project_Big_Bang_LAL_MS"/>
    <s v="Completed"/>
    <s v="Matrouge"/>
    <s v="RON"/>
    <s v="Xaxis Lookalike"/>
    <s v="cpm"/>
    <s v="Selected Sites"/>
    <s v="Ad Bundles"/>
    <n v="0.2"/>
    <n v="1.3"/>
    <n v="250000"/>
    <n v="332152"/>
    <n v="0"/>
    <n v="250000"/>
    <m/>
    <n v="0"/>
    <e v="#DIV/0!"/>
    <n v="50"/>
    <n v="50"/>
    <n v="0"/>
    <n v="325"/>
    <n v="431.79760000000005"/>
    <n v="106.79760000000005"/>
    <n v="0"/>
    <n v="381.79760000000005"/>
    <n v="0.88420500716076234"/>
  </r>
  <r>
    <s v="Vodafone0316_Project_Big_Bang_Bond_LAL_MS"/>
    <n v="2016"/>
    <x v="2"/>
    <s v="Q1"/>
    <d v="2016-03-01T00:00:00"/>
    <d v="2016-03-30T00:00:00"/>
    <n v="0"/>
    <s v="MS"/>
    <x v="14"/>
    <s v="Vodafone0316_Project_Big_Bang_LAL_MS"/>
    <s v="Completed"/>
    <s v="Bond Digital"/>
    <s v="RON"/>
    <s v="Xaxis Lookalike"/>
    <s v="cpm"/>
    <s v="Selected Sites"/>
    <s v="Ad Bundles"/>
    <n v="0.5"/>
    <n v="1.3"/>
    <n v="1000000"/>
    <n v="710538"/>
    <n v="289462"/>
    <n v="710538"/>
    <m/>
    <n v="0"/>
    <e v="#DIV/0!"/>
    <n v="500"/>
    <n v="355.26900000000001"/>
    <n v="-144.73099999999999"/>
    <n v="1300"/>
    <n v="923.69939999999997"/>
    <n v="-376.30060000000003"/>
    <n v="0"/>
    <n v="568.43039999999996"/>
    <n v="0.61538461538461542"/>
  </r>
  <r>
    <s v="Vodafone0316_Project_Big_Bang_Acunn_Interstitial_MS"/>
    <n v="2016"/>
    <x v="2"/>
    <s v="Q1"/>
    <d v="2016-03-01T00:00:00"/>
    <d v="2016-03-30T00:00:00"/>
    <n v="0"/>
    <s v="MS"/>
    <x v="14"/>
    <s v="Vodafone0316_Project_Big_Bang_LAL_MS"/>
    <s v="Completed"/>
    <s v="Acunn"/>
    <s v="RON"/>
    <s v="Xaxis Rich Media"/>
    <s v="cpm"/>
    <s v="Interstitial"/>
    <s v="Interstitial"/>
    <n v="1.5"/>
    <n v="1.3"/>
    <n v="500000"/>
    <n v="322386"/>
    <n v="177614"/>
    <n v="322386"/>
    <n v="510"/>
    <n v="1.5819545513763005E-3"/>
    <n v="0.82176823529411758"/>
    <n v="750"/>
    <n v="0"/>
    <n v="-750"/>
    <n v="650"/>
    <n v="419.10179999999997"/>
    <n v="-230.89820000000003"/>
    <n v="0"/>
    <n v="419.10179999999997"/>
    <n v="1"/>
  </r>
  <r>
    <s v="Vodafone0316_Corp_Cozumler_Digitalm_LAL_MS"/>
    <n v="2016"/>
    <x v="2"/>
    <s v="Q1"/>
    <d v="2016-03-01T00:00:00"/>
    <d v="2016-03-30T00:00:00"/>
    <n v="0"/>
    <s v="MS"/>
    <x v="14"/>
    <s v="Vodafone0316_Corp_Cozumler_LAL_MS"/>
    <s v="Completed"/>
    <s v="Digitalm"/>
    <s v="RON"/>
    <s v="Xaxis Lookalike"/>
    <s v="cpm"/>
    <s v="Selected Sites"/>
    <s v="Ad Bundles"/>
    <n v="0.2"/>
    <n v="1.3"/>
    <n v="3000000"/>
    <n v="2578408"/>
    <n v="421592"/>
    <n v="2578408"/>
    <n v="622"/>
    <n v="2.4123412586371125E-4"/>
    <n v="5.3889556270096461"/>
    <n v="600"/>
    <n v="515.6816"/>
    <n v="-84.318399999999997"/>
    <n v="3900"/>
    <n v="3351.9303999999997"/>
    <n v="-548.06960000000026"/>
    <n v="0"/>
    <n v="2836.2487999999998"/>
    <n v="0.84615384615384615"/>
  </r>
  <r>
    <s v="Vodafone0316_Corp_Cozumler_Adhood_LAL_MS"/>
    <n v="2016"/>
    <x v="2"/>
    <s v="Q1"/>
    <d v="2016-03-01T00:00:00"/>
    <d v="2016-03-30T00:00:00"/>
    <n v="0"/>
    <s v="MS"/>
    <x v="14"/>
    <s v="Vodafone0316_Corp_Cozumler_LAL_MS"/>
    <s v="Completed"/>
    <s v="Adhood"/>
    <s v="RON"/>
    <s v="Xaxis Lookalike"/>
    <s v="cpm"/>
    <s v="Selected Sites"/>
    <s v="Ad Bundles"/>
    <n v="0.15"/>
    <n v="1.3"/>
    <n v="1500000"/>
    <n v="823489"/>
    <n v="676511"/>
    <n v="823489"/>
    <m/>
    <n v="0"/>
    <e v="#DIV/0!"/>
    <n v="225"/>
    <n v="123.52334999999999"/>
    <n v="-101.47665000000001"/>
    <n v="1950"/>
    <n v="1340"/>
    <n v="-610"/>
    <n v="0"/>
    <n v="1216.4766500000001"/>
    <n v="0.90781839552238808"/>
  </r>
  <r>
    <s v="Vodafone0316_Corp_Cozumler_Medyanet_LAL_MS"/>
    <n v="2016"/>
    <x v="2"/>
    <s v="Q1"/>
    <d v="2016-03-01T00:00:00"/>
    <d v="2016-03-30T00:00:00"/>
    <n v="0"/>
    <s v="MS"/>
    <x v="14"/>
    <s v="Vodafone0316_Corp_Cozumler_LAL_MS"/>
    <s v="Completed"/>
    <s v="Medyanet"/>
    <s v="RON"/>
    <s v="Xaxis Lookalike"/>
    <s v="cpm"/>
    <s v="Selected Sites"/>
    <s v="Ad Bundles"/>
    <n v="0.1"/>
    <n v="1.3"/>
    <n v="500000"/>
    <n v="504501"/>
    <n v="0"/>
    <n v="500000"/>
    <m/>
    <n v="0"/>
    <e v="#DIV/0!"/>
    <n v="50"/>
    <n v="50"/>
    <n v="0"/>
    <n v="650"/>
    <n v="655.85130000000004"/>
    <n v="5.8513000000000375"/>
    <n v="0"/>
    <n v="605.85130000000004"/>
    <n v="0.92376320669029699"/>
  </r>
  <r>
    <s v="Vodafone0316_Corp_Cozumler_Reklamstore_LAL_MS"/>
    <n v="2016"/>
    <x v="2"/>
    <s v="Q1"/>
    <d v="2016-03-01T00:00:00"/>
    <d v="2016-03-30T00:00:00"/>
    <n v="0"/>
    <s v="MS"/>
    <x v="14"/>
    <s v="Vodafone0316_Corp_Cozumler_LAL_MS"/>
    <s v="Completed"/>
    <s v="Reklamstore"/>
    <s v="RON"/>
    <s v="Xaxis Lookalike"/>
    <s v="cpm"/>
    <s v="Selected Sites"/>
    <s v="Ad Bundles"/>
    <n v="0.35"/>
    <n v="1.3"/>
    <n v="1500000"/>
    <n v="824531"/>
    <n v="675469"/>
    <n v="824531"/>
    <n v="1342"/>
    <n v="1.6275919280172608E-3"/>
    <n v="0.79872600596125187"/>
    <n v="525"/>
    <n v="288.58584999999994"/>
    <n v="-236.41415000000006"/>
    <n v="1950"/>
    <n v="1071.8903"/>
    <n v="-878.10969999999998"/>
    <n v="0"/>
    <n v="783.30445000000009"/>
    <n v="0.73076923076923084"/>
  </r>
  <r>
    <s v="Vodafone0316_DDZ_Medyanet_LAL_MS"/>
    <n v="2016"/>
    <x v="2"/>
    <s v="Q1"/>
    <d v="2016-03-08T00:00:00"/>
    <d v="2016-03-14T00:00:00"/>
    <n v="0"/>
    <s v="MS"/>
    <x v="14"/>
    <s v="Vodafone0316_DDZ_LAL_MS"/>
    <s v="Completed"/>
    <s v="Medyanet"/>
    <s v="RON"/>
    <s v="Xaxis Lookalike"/>
    <s v="cpm"/>
    <s v="Selected Sites"/>
    <s v="Ad Bundles"/>
    <n v="0.1"/>
    <n v="0.8"/>
    <n v="1000000"/>
    <n v="1039509"/>
    <n v="0"/>
    <n v="1000000"/>
    <m/>
    <n v="0"/>
    <e v="#DIV/0!"/>
    <n v="100"/>
    <n v="100"/>
    <n v="0"/>
    <n v="800"/>
    <n v="800"/>
    <n v="0"/>
    <n v="0"/>
    <n v="700"/>
    <n v="0.875"/>
  </r>
  <r>
    <s v="Vodafone0316_DDZ_Digitalm_LAL_MS"/>
    <n v="2016"/>
    <x v="2"/>
    <s v="Q1"/>
    <d v="2016-03-08T00:00:00"/>
    <d v="2016-03-14T00:00:00"/>
    <n v="0"/>
    <s v="MS"/>
    <x v="14"/>
    <s v="Vodafone0316_DDZ_LAL_MS"/>
    <s v="Completed"/>
    <s v="Digitalm"/>
    <s v="RON"/>
    <s v="Xaxis Lookalike"/>
    <s v="cpm"/>
    <s v="Selected Sites"/>
    <s v="Ad Bundles"/>
    <n v="0.2"/>
    <n v="0.8"/>
    <n v="2000000"/>
    <n v="1966624"/>
    <n v="33376"/>
    <n v="1966624"/>
    <n v="396"/>
    <n v="2.0136030069804904E-4"/>
    <n v="1.7676767676767677"/>
    <n v="400"/>
    <n v="393.32480000000004"/>
    <n v="-6.6751999999999612"/>
    <n v="1600"/>
    <n v="700"/>
    <n v="-900"/>
    <n v="0"/>
    <n v="306.67519999999996"/>
    <n v="0.43810742857142854"/>
  </r>
  <r>
    <s v="Vodafone0316_DDZ_Commedya_LAL_MS"/>
    <n v="2016"/>
    <x v="2"/>
    <s v="Q1"/>
    <d v="2016-03-08T00:00:00"/>
    <d v="2016-03-14T00:00:00"/>
    <n v="0"/>
    <s v="MS"/>
    <x v="14"/>
    <s v="Vodafone0316_DDZ_LAL_MS"/>
    <s v="Completed"/>
    <s v="Commedya"/>
    <s v="RON"/>
    <s v="Xaxis Lookalike"/>
    <s v="cpm"/>
    <s v="Selected Sites"/>
    <s v="Ad Bundles"/>
    <n v="0.1"/>
    <n v="0.8"/>
    <n v="500000"/>
    <n v="629329"/>
    <n v="0"/>
    <n v="500000"/>
    <m/>
    <n v="0"/>
    <e v="#DIV/0!"/>
    <n v="50"/>
    <n v="50"/>
    <n v="0"/>
    <n v="400"/>
    <n v="400"/>
    <n v="0"/>
    <n v="0"/>
    <n v="350"/>
    <n v="0.875"/>
  </r>
  <r>
    <s v="Vodafone0316_DDZ_Reklamstore_LAL_MS"/>
    <n v="2016"/>
    <x v="2"/>
    <s v="Q1"/>
    <d v="2016-03-08T00:00:00"/>
    <d v="2016-03-14T00:00:00"/>
    <n v="0"/>
    <s v="MS"/>
    <x v="14"/>
    <s v="Vodafone0316_DDZ_LAL_MS"/>
    <s v="Completed"/>
    <s v="Reklamstore"/>
    <s v="RON"/>
    <s v="Xaxis Lookalike"/>
    <s v="cpm"/>
    <s v="Selected Sites"/>
    <s v="Ad Bundles"/>
    <n v="0.35"/>
    <n v="0.8"/>
    <n v="750000"/>
    <n v="753460"/>
    <n v="0"/>
    <n v="750000"/>
    <n v="233"/>
    <n v="3.092400392854299E-4"/>
    <n v="2.5751072961373391"/>
    <n v="262.5"/>
    <n v="262.5"/>
    <n v="0"/>
    <n v="600"/>
    <n v="600"/>
    <n v="0"/>
    <n v="0"/>
    <n v="337.5"/>
    <n v="0.5625"/>
  </r>
  <r>
    <s v="IBM0316_SAP_Cloud_faz1_Adinteraction_interest_MS"/>
    <n v="2016"/>
    <x v="2"/>
    <s v="Q1"/>
    <d v="2016-03-09T00:00:00"/>
    <d v="2016-03-11T00:00:00"/>
    <n v="0"/>
    <s v="MS"/>
    <x v="43"/>
    <s v="IBM0316_SAP_Cloud_faz1_interest_MS"/>
    <s v="Completed"/>
    <s v="Adinteraction"/>
    <s v="RON"/>
    <s v="Xaxis Display Plus"/>
    <s v="cpm"/>
    <s v="Selected Sites"/>
    <s v="Ad Bundles"/>
    <n v="0.15"/>
    <n v="1.98"/>
    <n v="500000"/>
    <n v="542109"/>
    <n v="0"/>
    <n v="500000"/>
    <m/>
    <n v="0"/>
    <e v="#DIV/0!"/>
    <n v="75"/>
    <n v="75"/>
    <n v="0"/>
    <n v="990"/>
    <n v="1073.37582"/>
    <n v="83.375819999999976"/>
    <n v="0"/>
    <n v="998.37581999999998"/>
    <n v="0.93012698944531846"/>
  </r>
  <r>
    <s v="IBM0316_SAP_Cloud_faz1_Digitalm_interest_MS"/>
    <n v="2016"/>
    <x v="2"/>
    <s v="Q1"/>
    <d v="2016-03-09T00:00:00"/>
    <d v="2016-03-11T00:00:00"/>
    <n v="0"/>
    <s v="MS"/>
    <x v="43"/>
    <s v="IBM0316_SAP_Cloud_faz1_interest_MS"/>
    <s v="Completed"/>
    <s v="Digitalm"/>
    <s v="RON"/>
    <s v="Xaxis Display Plus"/>
    <s v="cpm"/>
    <s v="Selected Sites"/>
    <s v="Ad Bundles"/>
    <n v="0.2"/>
    <n v="1.98"/>
    <n v="500000"/>
    <n v="429334"/>
    <n v="70666"/>
    <n v="429334"/>
    <n v="135"/>
    <n v="3.1444050552716535E-4"/>
    <n v="3.7037037037037037"/>
    <n v="100"/>
    <n v="85.866800000000012"/>
    <n v="-14.133199999999988"/>
    <n v="990"/>
    <n v="500"/>
    <n v="-490"/>
    <n v="0"/>
    <n v="414.13319999999999"/>
    <n v="0.82826639999999996"/>
  </r>
  <r>
    <s v="IBM0316_SAP_Cloud_faz1_Medyanet_interest_MS"/>
    <n v="2016"/>
    <x v="2"/>
    <s v="Q1"/>
    <d v="2016-03-09T00:00:00"/>
    <d v="2016-03-11T00:00:00"/>
    <n v="0"/>
    <s v="MS"/>
    <x v="43"/>
    <s v="IBM0316_SAP_Cloud_faz1_interest_MS"/>
    <s v="Completed"/>
    <s v="Medyanet"/>
    <s v="RON"/>
    <s v="Xaxis Display Plus"/>
    <s v="cpm"/>
    <s v="Selected Sites"/>
    <s v="Ad Bundles"/>
    <n v="0.1"/>
    <n v="1.98"/>
    <n v="250000"/>
    <n v="269902"/>
    <n v="0"/>
    <n v="250000"/>
    <n v="208"/>
    <n v="7.7065008780964942E-4"/>
    <n v="2.5692594230769226"/>
    <n v="25"/>
    <n v="25"/>
    <n v="0"/>
    <n v="495"/>
    <n v="534.40595999999994"/>
    <n v="39.405959999999936"/>
    <n v="0"/>
    <n v="509.40595999999994"/>
    <n v="0.95321908460751448"/>
  </r>
  <r>
    <s v="IBM0316_SAP_Cloud_faz1_Maxad_interest_MS"/>
    <n v="2016"/>
    <x v="2"/>
    <s v="Q1"/>
    <d v="2016-03-09T00:00:00"/>
    <d v="2016-03-11T00:00:00"/>
    <n v="0"/>
    <s v="MS"/>
    <x v="43"/>
    <s v="IBM0316_SAP_Cloud_faz1_interest_MS"/>
    <s v="Completed"/>
    <s v="Maxad"/>
    <s v="RON"/>
    <s v="Xaxis Display Plus"/>
    <s v="cpc"/>
    <s v="Selected Sites"/>
    <s v="Ad Bundles"/>
    <n v="0.3"/>
    <n v="1.98"/>
    <n v="1000"/>
    <n v="1000"/>
    <n v="0"/>
    <n v="1000"/>
    <m/>
    <n v="0"/>
    <e v="#DIV/0!"/>
    <n v="0.3"/>
    <n v="300"/>
    <n v="299.7"/>
    <n v="1.98"/>
    <n v="48"/>
    <n v="46.02"/>
    <n v="0"/>
    <n v="-252"/>
    <n v="-5.25"/>
  </r>
  <r>
    <s v="Ford0316_Tıp_Bayramı_Reklamstore_interest_MS"/>
    <n v="2016"/>
    <x v="2"/>
    <s v="Q1"/>
    <d v="2016-03-10T00:00:00"/>
    <d v="2016-03-30T00:00:00"/>
    <n v="0"/>
    <s v="MS"/>
    <x v="15"/>
    <s v="Ford0316_Tıp_Bayramı_interest_MS"/>
    <s v="Completed"/>
    <s v="Reklamstore"/>
    <s v="RON"/>
    <s v="Xaxis Display Plus"/>
    <s v="cpm"/>
    <s v="Selected Sites"/>
    <s v="Ad Bundles"/>
    <n v="0.17"/>
    <n v="1.6"/>
    <n v="1000000"/>
    <n v="187774"/>
    <n v="812226"/>
    <n v="187774"/>
    <n v="43"/>
    <n v="2.2899868991447164E-4"/>
    <n v="6.9869395348837209"/>
    <n v="170"/>
    <n v="31.921580000000002"/>
    <n v="-138.07841999999999"/>
    <n v="1600"/>
    <n v="300.4384"/>
    <n v="-1299.5616"/>
    <n v="0"/>
    <n v="268.51682"/>
    <n v="0.89374999999999993"/>
  </r>
  <r>
    <s v="Ford0316_Tıp_Bayramı_Medyanet_interest_MS"/>
    <n v="2016"/>
    <x v="2"/>
    <s v="Q1"/>
    <d v="2016-03-10T00:00:00"/>
    <d v="2016-03-30T00:00:00"/>
    <n v="0"/>
    <s v="MS"/>
    <x v="15"/>
    <s v="Ford0316_Tıp_Bayramı_interest_MS"/>
    <s v="Completed"/>
    <s v="Medyanet"/>
    <s v="RON"/>
    <s v="Xaxis Display Plus"/>
    <s v="cpm"/>
    <s v="Selected Sites"/>
    <s v="Ad Bundles"/>
    <n v="0.1"/>
    <n v="1.6"/>
    <n v="2250000"/>
    <n v="2270499"/>
    <n v="0"/>
    <n v="2250000"/>
    <m/>
    <n v="0"/>
    <e v="#DIV/0!"/>
    <n v="225"/>
    <n v="225"/>
    <n v="0"/>
    <n v="3600"/>
    <n v="2171"/>
    <n v="-1429"/>
    <n v="0"/>
    <n v="1946"/>
    <n v="0.89636112390603406"/>
  </r>
  <r>
    <s v="Ford0316_Tıp_Bayramı_Adhood_interest_MS"/>
    <n v="2016"/>
    <x v="2"/>
    <s v="Q1"/>
    <d v="2016-03-10T00:00:00"/>
    <d v="2016-03-30T00:00:00"/>
    <n v="0"/>
    <s v="MS"/>
    <x v="15"/>
    <s v="Ford0316_Tıp_Bayramı_interest_MS"/>
    <s v="Completed"/>
    <s v="Adhood"/>
    <s v="RON"/>
    <s v="Xaxis Display Plus"/>
    <s v="cpm"/>
    <s v="Selected Sites"/>
    <s v="Ad Bundles"/>
    <n v="0.15"/>
    <n v="1.6"/>
    <n v="1000000"/>
    <n v="679309"/>
    <n v="320691"/>
    <n v="679309"/>
    <m/>
    <n v="0"/>
    <e v="#DIV/0!"/>
    <n v="150"/>
    <n v="101.89635"/>
    <n v="-48.103650000000002"/>
    <n v="1600"/>
    <n v="1086.8944000000001"/>
    <n v="-513.10559999999987"/>
    <n v="0"/>
    <n v="984.99805000000015"/>
    <n v="0.90625"/>
  </r>
  <r>
    <s v="Ford0316_Tıp_Bayramı_Digitalm_interest_MS"/>
    <n v="2016"/>
    <x v="2"/>
    <s v="Q1"/>
    <d v="2016-03-10T00:00:00"/>
    <d v="2016-03-30T00:00:00"/>
    <n v="0"/>
    <s v="MS"/>
    <x v="15"/>
    <s v="Ford0316_Tıp_Bayramı_interest_MS"/>
    <s v="Completed"/>
    <s v="Digitalm"/>
    <s v="RON"/>
    <s v="Xaxis Display Plus"/>
    <s v="cpm"/>
    <s v="Selected Sites"/>
    <s v="Ad Bundles"/>
    <n v="0.2"/>
    <n v="1.6"/>
    <n v="750000"/>
    <n v="752326"/>
    <n v="0"/>
    <n v="750000"/>
    <n v="228"/>
    <n v="3.030601095801554E-4"/>
    <n v="5.2794807017543866"/>
    <n v="150"/>
    <n v="150"/>
    <n v="0"/>
    <n v="1200"/>
    <n v="1203.7216000000001"/>
    <n v="3.7216000000000804"/>
    <n v="0"/>
    <n v="1053.7216000000001"/>
    <n v="0.8753864681002651"/>
  </r>
  <r>
    <s v="Teknosa0316_Turuncu_Indirim_faz2_Medyanet_Interstitial_MC"/>
    <n v="2016"/>
    <x v="2"/>
    <s v="Q1"/>
    <d v="2016-03-11T00:00:00"/>
    <d v="2016-03-14T00:00:00"/>
    <n v="0"/>
    <s v="MC"/>
    <x v="6"/>
    <s v="Teknosa0316_Turuncu_Indirim_faz2_Interstitial_MC"/>
    <s v="Completed"/>
    <s v="Medyanet"/>
    <s v="RON"/>
    <s v="Xaxis Rich Media"/>
    <s v="cpm"/>
    <s v="Interstitial"/>
    <s v="Interstitial"/>
    <n v="0.5"/>
    <n v="4.25"/>
    <n v="180000"/>
    <n v="181227"/>
    <n v="0"/>
    <n v="180000"/>
    <n v="2459"/>
    <n v="1.3568618362606014E-2"/>
    <n v="0.31110207401382678"/>
    <n v="90"/>
    <n v="90"/>
    <n v="0"/>
    <n v="765"/>
    <n v="765"/>
    <n v="0"/>
    <n v="0"/>
    <n v="675"/>
    <n v="0.88235294117647056"/>
  </r>
  <r>
    <s v="Teknosa0316_Turuncu_Indirim_faz2_Digitalm_Interstitial_MC"/>
    <n v="2016"/>
    <x v="2"/>
    <s v="Q1"/>
    <d v="2016-03-11T00:00:00"/>
    <d v="2016-03-14T00:00:00"/>
    <n v="0"/>
    <s v="MC"/>
    <x v="6"/>
    <s v="Teknosa0316_Turuncu_Indirim_faz2_Interstitial_MC"/>
    <s v="Completed"/>
    <s v="Digitalm"/>
    <s v="RON"/>
    <s v="Xaxis Rich Media"/>
    <s v="cpm"/>
    <s v="Interstitial"/>
    <s v="Interstitial"/>
    <n v="2.5"/>
    <n v="4.25"/>
    <n v="180000"/>
    <n v="181564"/>
    <n v="0"/>
    <n v="180000"/>
    <n v="3134"/>
    <n v="1.7261131061223591E-2"/>
    <n v="0.24409700063816209"/>
    <n v="450"/>
    <n v="450"/>
    <n v="0"/>
    <n v="765"/>
    <n v="765"/>
    <n v="0"/>
    <n v="0"/>
    <n v="315"/>
    <n v="0.41176470588235292"/>
  </r>
  <r>
    <s v="Teknosa0316_Turuncu_Indirim_faz2_DeskFive_Interstitial_MC"/>
    <n v="2016"/>
    <x v="2"/>
    <s v="Q1"/>
    <d v="2016-03-11T00:00:00"/>
    <d v="2016-03-14T00:00:00"/>
    <n v="0"/>
    <s v="MC"/>
    <x v="6"/>
    <s v="Teknosa0316_Turuncu_Indirim_faz2_Interstitial_MC"/>
    <s v="Completed"/>
    <s v="Desk Five"/>
    <s v="RON"/>
    <s v="Xaxis Rich Media"/>
    <s v="cpm"/>
    <s v="Interstitial"/>
    <s v="Interstitial"/>
    <n v="2.5"/>
    <n v="4.25"/>
    <n v="180000"/>
    <n v="149683"/>
    <n v="30317"/>
    <n v="149683"/>
    <n v="5724"/>
    <n v="3.8240815590280794E-2"/>
    <n v="0.13364779874213836"/>
    <n v="450"/>
    <n v="374.20749999999998"/>
    <n v="-75.792500000000018"/>
    <n v="765"/>
    <n v="765"/>
    <n v="0"/>
    <n v="0"/>
    <n v="390.79250000000002"/>
    <n v="0.51083986928104574"/>
  </r>
  <r>
    <s v="Teknosa0316_Turuncu_Indirim_faz2_Acunn_Interstitial_MC"/>
    <n v="2016"/>
    <x v="2"/>
    <s v="Q1"/>
    <d v="2016-03-11T00:00:00"/>
    <d v="2016-03-14T00:00:00"/>
    <n v="0"/>
    <s v="MC"/>
    <x v="6"/>
    <s v="Teknosa0316_Turuncu_Indirim_faz2_Interstitial_MC"/>
    <s v="Completed"/>
    <s v="Acunn"/>
    <s v="RON"/>
    <s v="Xaxis Rich Media"/>
    <s v="cpm"/>
    <s v="Interstitial"/>
    <s v="Interstitial"/>
    <n v="1.5"/>
    <n v="4.25"/>
    <n v="180000"/>
    <n v="184430"/>
    <n v="0"/>
    <n v="180000"/>
    <n v="2810"/>
    <n v="1.5236132950170796E-2"/>
    <n v="0.15658362989323843"/>
    <n v="270"/>
    <n v="0"/>
    <n v="-270"/>
    <n v="765"/>
    <n v="440"/>
    <n v="-325"/>
    <n v="0"/>
    <n v="440"/>
    <n v="1"/>
  </r>
  <r>
    <s v="Teknosa0316_Turuncu_Indirim_faz2_Bond_Interstitial_MC"/>
    <n v="2016"/>
    <x v="2"/>
    <s v="Q1"/>
    <d v="2016-03-11T00:00:00"/>
    <d v="2016-03-14T00:00:00"/>
    <n v="0"/>
    <s v="MC"/>
    <x v="6"/>
    <s v="Teknosa0316_Turuncu_Indirim_faz2_Interstitial_MC"/>
    <s v="Completed"/>
    <s v="Bond Digital"/>
    <s v="RON"/>
    <s v="Xaxis Rich Media"/>
    <s v="cpm"/>
    <s v="Interstitial"/>
    <s v="Interstitial"/>
    <n v="2.5"/>
    <n v="4.25"/>
    <n v="180000"/>
    <n v="208149"/>
    <n v="0"/>
    <n v="180000"/>
    <n v="3715"/>
    <n v="1.7847791726119271E-2"/>
    <n v="0.20592193808882908"/>
    <n v="450"/>
    <n v="450"/>
    <n v="0"/>
    <n v="765"/>
    <n v="765"/>
    <n v="0"/>
    <n v="0"/>
    <n v="315"/>
    <n v="0.41176470588235292"/>
  </r>
  <r>
    <s v="Bimeks0316_Kdv_Kadar_Bi_Para_Faz2_Bond_Interstitial_MEC"/>
    <n v="2016"/>
    <x v="2"/>
    <s v="Q1"/>
    <d v="2016-03-11T00:00:00"/>
    <d v="2016-03-14T00:00:00"/>
    <n v="0"/>
    <s v="MEC"/>
    <x v="10"/>
    <s v="Bimeks0316_Kdv_Kadar_Bi_Para_Faz2_Interstitial_MEC"/>
    <s v="Completed"/>
    <s v="Bond Digital"/>
    <s v="RON"/>
    <s v="Xaxis Rich Media"/>
    <s v="cpm"/>
    <s v="Interstitial"/>
    <s v="Interstitial"/>
    <n v="2.5"/>
    <n v="4.5"/>
    <n v="300000"/>
    <n v="301362"/>
    <n v="0"/>
    <n v="300000"/>
    <n v="3299"/>
    <n v="1.0946967434513974E-2"/>
    <n v="0.40921491361018492"/>
    <n v="750"/>
    <n v="750"/>
    <n v="0"/>
    <n v="1350"/>
    <n v="1350"/>
    <n v="0"/>
    <n v="0"/>
    <n v="600"/>
    <n v="0.44444444444444442"/>
  </r>
  <r>
    <s v="Bimeks0316_Kdv_Kadar_Bi_Para_Faz2_Acunn_Interstitial_MEC"/>
    <n v="2016"/>
    <x v="2"/>
    <s v="Q1"/>
    <d v="2016-03-11T00:00:00"/>
    <d v="2016-03-14T00:00:00"/>
    <n v="0"/>
    <s v="MEC"/>
    <x v="10"/>
    <s v="Bimeks0316_Kdv_Kadar_Bi_Para_Faz2_Interstitial_MEC"/>
    <s v="Completed"/>
    <s v="Acunn"/>
    <s v="RON"/>
    <s v="Xaxis Rich Media"/>
    <s v="cpm"/>
    <s v="Interstitial"/>
    <s v="Interstitial"/>
    <n v="1.5"/>
    <n v="4.5"/>
    <n v="300000"/>
    <n v="300835"/>
    <n v="0"/>
    <n v="300000"/>
    <n v="3512"/>
    <n v="1.1674173550285039E-2"/>
    <n v="0.38439635535307515"/>
    <n v="450"/>
    <n v="0"/>
    <n v="-450"/>
    <n v="1350"/>
    <n v="1350"/>
    <n v="0"/>
    <n v="0"/>
    <n v="1350"/>
    <n v="1"/>
  </r>
  <r>
    <s v="Bimeks0316_Kdv_Kadar_Bi_Para_Faz2_Medyanet_Interstitial_MEC"/>
    <n v="2016"/>
    <x v="2"/>
    <s v="Q1"/>
    <d v="2016-03-11T00:00:00"/>
    <d v="2016-03-14T00:00:00"/>
    <n v="0"/>
    <s v="MEC"/>
    <x v="10"/>
    <s v="Bimeks0316_Kdv_Kadar_Bi_Para_Faz2_Interstitial_MEC"/>
    <s v="Completed"/>
    <s v="Medyanet"/>
    <s v="RON"/>
    <s v="Xaxis Rich Media"/>
    <s v="cpm"/>
    <s v="Interstitial"/>
    <s v="Interstitial"/>
    <n v="0.5"/>
    <n v="4.5"/>
    <n v="300000"/>
    <n v="300843"/>
    <n v="0"/>
    <n v="300000"/>
    <n v="2672"/>
    <n v="8.8817090641962748E-3"/>
    <n v="0.4397455089820359"/>
    <n v="150"/>
    <n v="150"/>
    <n v="0"/>
    <n v="1350"/>
    <n v="1175"/>
    <n v="-175"/>
    <n v="0"/>
    <n v="1025"/>
    <n v="0.87234042553191493"/>
  </r>
  <r>
    <s v="Bimeks0316_Kdv_Kadar_Bi_Para_Faz2_Digitalm_Interstitial_MEC"/>
    <n v="2016"/>
    <x v="2"/>
    <s v="Q1"/>
    <d v="2016-03-11T00:00:00"/>
    <d v="2016-03-14T00:00:00"/>
    <n v="0"/>
    <s v="MEC"/>
    <x v="10"/>
    <s v="Bimeks0316_Kdv_Kadar_Bi_Para_Faz2_Interstitial_MEC"/>
    <s v="Completed"/>
    <s v="Digitalm"/>
    <s v="RON"/>
    <s v="Xaxis Rich Media"/>
    <s v="cpm"/>
    <s v="Interstitial"/>
    <s v="Interstitial"/>
    <n v="2.5"/>
    <n v="4.5"/>
    <n v="250000"/>
    <n v="251546"/>
    <n v="0"/>
    <n v="250000"/>
    <n v="3134"/>
    <n v="1.245895382951826E-2"/>
    <n v="0.35896617740906189"/>
    <n v="625"/>
    <n v="625"/>
    <n v="0"/>
    <n v="1125"/>
    <n v="1125"/>
    <n v="0"/>
    <n v="0"/>
    <n v="500"/>
    <n v="0.44444444444444442"/>
  </r>
  <r>
    <s v="GSK0316_Otribebe_Acunn_Preroll_MC"/>
    <n v="2016"/>
    <x v="2"/>
    <s v="Q1"/>
    <d v="2016-03-11T00:00:00"/>
    <d v="2016-03-30T00:00:00"/>
    <n v="0"/>
    <s v="MC"/>
    <x v="0"/>
    <s v="GSK0316_Otribebe_Preroll_MC"/>
    <s v="Completed"/>
    <s v="Acunn"/>
    <s v="RON"/>
    <s v="Xaxis Tv"/>
    <s v="cpv"/>
    <s v="Pre/Mid/Post Rolls RON"/>
    <s v="Online Video"/>
    <n v="0.01"/>
    <n v="3.3000000000000002E-2"/>
    <n v="100000"/>
    <n v="98510"/>
    <n v="1490"/>
    <n v="98510"/>
    <n v="5690"/>
    <n v="5.7760633438229618E-2"/>
    <n v="0.1757469244288225"/>
    <n v="1000"/>
    <n v="0"/>
    <n v="-1000"/>
    <n v="3300"/>
    <n v="1000"/>
    <n v="-2300"/>
    <n v="0"/>
    <n v="1000"/>
    <n v="1"/>
  </r>
  <r>
    <s v="GSK0316_Otribebe_matrouge_Preroll_MC"/>
    <n v="2016"/>
    <x v="2"/>
    <s v="Q1"/>
    <d v="2016-03-11T00:00:00"/>
    <d v="2016-03-30T00:00:00"/>
    <n v="0"/>
    <s v="MC"/>
    <x v="0"/>
    <s v="GSK0316_Otribebe_Preroll_MC"/>
    <s v="Completed"/>
    <s v="Matrouge"/>
    <s v="RON"/>
    <s v="Xaxis Tv"/>
    <s v="cpv"/>
    <s v="Pre/Mid/Post Rolls RON"/>
    <s v="Online Video"/>
    <n v="0.02"/>
    <n v="3.3000000000000002E-2"/>
    <n v="30000"/>
    <n v="32745"/>
    <n v="0"/>
    <n v="30000"/>
    <m/>
    <n v="0"/>
    <e v="#DIV/0!"/>
    <n v="600"/>
    <n v="600"/>
    <n v="0"/>
    <n v="990"/>
    <n v="325"/>
    <n v="-665"/>
    <n v="0"/>
    <n v="-275"/>
    <n v="-0.84615384615384615"/>
  </r>
  <r>
    <s v="GSK0316_Otribebe_Nokta_Preroll_MC"/>
    <n v="2016"/>
    <x v="2"/>
    <s v="Q1"/>
    <d v="2016-03-11T00:00:00"/>
    <d v="2016-03-30T00:00:00"/>
    <n v="0"/>
    <s v="MC"/>
    <x v="0"/>
    <s v="GSK0316_Otribebe_Preroll_MC"/>
    <s v="Completed"/>
    <s v="Nokta"/>
    <s v="RON"/>
    <s v="Xaxis Tv"/>
    <s v="cpv"/>
    <s v="Pre/Mid/Post Rolls RON"/>
    <s v="Online Video"/>
    <n v="1.2E-2"/>
    <n v="3.3000000000000002E-2"/>
    <n v="65000"/>
    <n v="60167"/>
    <n v="4833"/>
    <n v="60167"/>
    <n v="13761"/>
    <n v="0.22871341433011452"/>
    <n v="7.2669137417338853E-2"/>
    <n v="780"/>
    <n v="722.00400000000002"/>
    <n v="-57.995999999999981"/>
    <n v="2145"/>
    <n v="1000"/>
    <n v="-1145"/>
    <n v="0"/>
    <n v="277.99599999999998"/>
    <n v="0.27799599999999997"/>
  </r>
  <r>
    <s v="GSK0316_Otribebe_Clipkit_SYNC_MC"/>
    <n v="2016"/>
    <x v="2"/>
    <s v="Q1"/>
    <d v="2016-03-11T00:00:00"/>
    <d v="2016-03-30T00:00:00"/>
    <n v="0"/>
    <s v="MC"/>
    <x v="0"/>
    <s v="GSK0316_Otribebe_SYNC_MC"/>
    <s v="Completed"/>
    <s v="Clipkit"/>
    <s v="RON"/>
    <s v="Xaxis SYNC"/>
    <s v="cpv"/>
    <s v="Pre/Mid/Post Rolls RON"/>
    <s v="Online Video"/>
    <n v="4.2000000000000003E-2"/>
    <n v="0.06"/>
    <n v="190000"/>
    <n v="67338"/>
    <n v="122662"/>
    <n v="67338"/>
    <n v="3748"/>
    <n v="5.565950874691853E-2"/>
    <n v="3.0370864461045892"/>
    <n v="7980.0000000000009"/>
    <n v="2828.1960000000004"/>
    <n v="-5151.8040000000001"/>
    <n v="11400"/>
    <n v="11383"/>
    <n v="-17"/>
    <n v="0"/>
    <n v="8554.8040000000001"/>
    <n v="0.75154212422032862"/>
  </r>
  <r>
    <s v="GSK0316_Corega_Matrouge_Preroll_MC"/>
    <n v="2016"/>
    <x v="2"/>
    <s v="Q1"/>
    <d v="2016-03-11T00:00:00"/>
    <d v="2016-03-30T00:00:00"/>
    <n v="0"/>
    <s v="MC"/>
    <x v="0"/>
    <s v="GSK0316_Corega_Preroll_MC"/>
    <s v="Completed"/>
    <s v="Matrouge"/>
    <s v="RON"/>
    <s v="Xaxis Tv"/>
    <s v="cpv"/>
    <s v="Pre/Mid/Post Rolls RON"/>
    <s v="Online Video"/>
    <n v="0.02"/>
    <n v="3.3000000000000002E-2"/>
    <n v="20000"/>
    <n v="18745"/>
    <n v="1255"/>
    <n v="18745"/>
    <m/>
    <n v="0"/>
    <e v="#DIV/0!"/>
    <n v="400"/>
    <n v="374.90000000000003"/>
    <n v="-25.099999999999966"/>
    <n v="660"/>
    <n v="618.58500000000004"/>
    <n v="-41.414999999999964"/>
    <n v="0"/>
    <n v="243.685"/>
    <n v="0.39393939393939392"/>
  </r>
  <r>
    <s v="GSK0316_Corega_Acunn_Preroll_MC"/>
    <n v="2016"/>
    <x v="2"/>
    <s v="Q1"/>
    <d v="2016-03-11T00:00:00"/>
    <d v="2016-03-30T00:00:00"/>
    <n v="0"/>
    <s v="MC"/>
    <x v="0"/>
    <s v="GSK0316_Corega_Preroll_MC"/>
    <s v="Completed"/>
    <s v="Acunn"/>
    <s v="RON"/>
    <s v="Xaxis Tv"/>
    <s v="cpv"/>
    <s v="Pre/Mid/Post Rolls RON"/>
    <s v="Online Video"/>
    <n v="0.01"/>
    <n v="3.3000000000000002E-2"/>
    <n v="130000"/>
    <n v="100386"/>
    <n v="29614"/>
    <n v="100386"/>
    <n v="20977"/>
    <n v="0.20896340127109359"/>
    <n v="9.5342517995900267E-2"/>
    <n v="1300"/>
    <n v="0"/>
    <n v="-1300"/>
    <n v="4290"/>
    <n v="2000"/>
    <n v="-2290"/>
    <n v="0"/>
    <n v="2000"/>
    <n v="1"/>
  </r>
  <r>
    <s v="GSK0316_Corega_Nokta_Preroll_MC"/>
    <n v="2016"/>
    <x v="2"/>
    <s v="Q1"/>
    <d v="2016-03-11T00:00:00"/>
    <d v="2016-03-30T00:00:00"/>
    <n v="0"/>
    <s v="MC"/>
    <x v="0"/>
    <s v="GSK0316_Corega_Preroll_MC"/>
    <s v="Completed"/>
    <s v="Nokta"/>
    <s v="RON"/>
    <s v="Xaxis Tv"/>
    <s v="cpv"/>
    <s v="Pre/Mid/Post Rolls RON"/>
    <s v="Online Video"/>
    <n v="1.2E-2"/>
    <n v="3.3000000000000002E-2"/>
    <n v="66000"/>
    <n v="66331"/>
    <n v="0"/>
    <n v="66000"/>
    <n v="31141"/>
    <n v="0.46947882588834783"/>
    <n v="5.9150316303265789E-2"/>
    <n v="792"/>
    <n v="792"/>
    <n v="0"/>
    <n v="2178"/>
    <n v="1842"/>
    <n v="-336"/>
    <n v="0"/>
    <n v="1050"/>
    <n v="0.57003257328990231"/>
  </r>
  <r>
    <s v="GSK0316_Sensodyne_Hypernova_Acunn_Preroll_MC"/>
    <n v="2016"/>
    <x v="2"/>
    <s v="Q1"/>
    <d v="2016-03-11T00:00:00"/>
    <d v="2016-03-30T00:00:00"/>
    <n v="0"/>
    <s v="MC"/>
    <x v="0"/>
    <s v="GSK0316_Sensodyne_Hypernova_Preroll_MC"/>
    <s v="Completed"/>
    <s v="Acunn"/>
    <s v="RON"/>
    <s v="Xaxis Tv"/>
    <s v="cpv"/>
    <s v="Pre/Mid/Post Rolls RON"/>
    <s v="Online Video"/>
    <n v="0.01"/>
    <n v="3.3000000000000002E-2"/>
    <n v="120000"/>
    <n v="90685"/>
    <n v="29315"/>
    <n v="90685"/>
    <n v="13429"/>
    <n v="0.14808402712686772"/>
    <n v="0.14893141708243354"/>
    <n v="1200"/>
    <n v="0"/>
    <n v="-1200"/>
    <n v="3960"/>
    <n v="2000"/>
    <n v="-1960"/>
    <n v="0"/>
    <n v="2000"/>
    <n v="1"/>
  </r>
  <r>
    <s v="GSK0316_Sensodyne_Hypernova_Nokta_Preroll_MC"/>
    <n v="2016"/>
    <x v="2"/>
    <s v="Q1"/>
    <d v="2016-03-11T00:00:00"/>
    <d v="2016-03-30T00:00:00"/>
    <n v="0"/>
    <s v="MC"/>
    <x v="0"/>
    <s v="GSK0316_Sensodyne_Hypernova_Preroll_MC"/>
    <s v="Completed"/>
    <s v="Nokta"/>
    <s v="RON"/>
    <s v="Xaxis Tv"/>
    <s v="cpv"/>
    <s v="Pre/Mid/Post Rolls RON"/>
    <s v="Online Video"/>
    <n v="1.2E-2"/>
    <n v="3.3000000000000002E-2"/>
    <n v="100000"/>
    <n v="100244"/>
    <n v="0"/>
    <n v="100000"/>
    <n v="31946"/>
    <n v="0.31868241490762539"/>
    <n v="4.6547298566330685E-2"/>
    <n v="1200"/>
    <n v="1200"/>
    <n v="0"/>
    <n v="3300"/>
    <n v="1487"/>
    <n v="-1813"/>
    <n v="0"/>
    <n v="287"/>
    <n v="0.19300605245460659"/>
  </r>
  <r>
    <s v="GSK0316_Sensodyne_Hypernova_Matrouge_Preroll_MC"/>
    <n v="2016"/>
    <x v="2"/>
    <s v="Q1"/>
    <d v="2016-03-11T00:00:00"/>
    <d v="2016-03-30T00:00:00"/>
    <n v="0"/>
    <s v="MC"/>
    <x v="0"/>
    <s v="GSK0316_Sensodyne_Hypernova_Preroll_MC"/>
    <s v="Completed"/>
    <s v="Matrouge"/>
    <s v="RON"/>
    <s v="Xaxis Tv"/>
    <s v="cpv"/>
    <s v="Pre/Mid/Post Rolls RON"/>
    <s v="Online Video"/>
    <n v="0.02"/>
    <n v="3.3000000000000002E-2"/>
    <n v="40000"/>
    <n v="95415"/>
    <n v="0"/>
    <n v="40000"/>
    <m/>
    <n v="0"/>
    <e v="#DIV/0!"/>
    <n v="800"/>
    <n v="800"/>
    <n v="0"/>
    <n v="1320"/>
    <n v="1320"/>
    <n v="0"/>
    <n v="0"/>
    <n v="520"/>
    <n v="0.39393939393939392"/>
  </r>
  <r>
    <s v="GSK0316_Sensodyne_Hypernova_Clipkit_SYNC_MC"/>
    <n v="2016"/>
    <x v="2"/>
    <s v="Q1"/>
    <d v="2016-03-11T00:00:00"/>
    <d v="2016-03-30T00:00:00"/>
    <n v="0"/>
    <s v="MC"/>
    <x v="0"/>
    <s v="GSK0316_Sensodyne_Hypernova_SYNC_MC"/>
    <s v="Completed"/>
    <s v="Clipkit"/>
    <s v="RON"/>
    <s v="Xaxis SYNC"/>
    <s v="cpv"/>
    <s v="Pre/Mid/Post Rolls RON"/>
    <s v="Online Video"/>
    <n v="4.2000000000000003E-2"/>
    <n v="0.06"/>
    <n v="238000"/>
    <n v="239028"/>
    <n v="0"/>
    <n v="238000"/>
    <n v="6763"/>
    <n v="2.829375638000569E-2"/>
    <n v="2.0381487505544875"/>
    <n v="9996"/>
    <n v="9996"/>
    <n v="0"/>
    <n v="14280"/>
    <n v="13784"/>
    <n v="-496"/>
    <n v="0"/>
    <n v="3788"/>
    <n v="0.27481137550783519"/>
  </r>
  <r>
    <s v="GSK0316_Breathe_Right_Acunn_Preroll_MC"/>
    <n v="2016"/>
    <x v="2"/>
    <s v="Q1"/>
    <d v="2016-03-11T00:00:00"/>
    <d v="2016-03-30T00:00:00"/>
    <n v="0"/>
    <s v="MC"/>
    <x v="0"/>
    <s v="GSK0316_Breathe_Right_Preroll_MC"/>
    <s v="Completed"/>
    <s v="Acunn"/>
    <s v="RON"/>
    <s v="Xaxis Tv"/>
    <s v="cpv"/>
    <s v="Pre/Mid/Post Rolls RON"/>
    <s v="Online Video"/>
    <n v="0.01"/>
    <n v="3.3000000000000002E-2"/>
    <n v="60000"/>
    <n v="60322"/>
    <n v="0"/>
    <n v="60000"/>
    <n v="9246"/>
    <n v="0.15327741122641822"/>
    <n v="0.1081548777849881"/>
    <n v="600"/>
    <n v="0"/>
    <n v="-600"/>
    <n v="1980"/>
    <n v="1000"/>
    <n v="-980"/>
    <n v="0"/>
    <n v="1000"/>
    <n v="1"/>
  </r>
  <r>
    <s v="GSK0316_Breathe_Right_Nokta_Preroll_MC"/>
    <n v="2016"/>
    <x v="2"/>
    <s v="Q1"/>
    <d v="2016-03-11T00:00:00"/>
    <d v="2016-03-30T00:00:00"/>
    <n v="0"/>
    <s v="MC"/>
    <x v="0"/>
    <s v="GSK0316_Breathe_Right_Preroll_MC"/>
    <s v="Completed"/>
    <s v="Nokta"/>
    <s v="RON"/>
    <s v="Xaxis Tv"/>
    <s v="cpv"/>
    <s v="Pre/Mid/Post Rolls RON"/>
    <s v="Online Video"/>
    <n v="1.2E-2"/>
    <n v="3.3000000000000002E-2"/>
    <n v="50000"/>
    <n v="50745"/>
    <n v="0"/>
    <n v="50000"/>
    <n v="11795"/>
    <n v="0.23243669327027294"/>
    <n v="0.13988978380669775"/>
    <n v="600"/>
    <n v="600"/>
    <n v="0"/>
    <n v="1650"/>
    <n v="1650"/>
    <n v="0"/>
    <n v="0"/>
    <n v="1050"/>
    <n v="0.63636363636363635"/>
  </r>
  <r>
    <s v="GSK0316_Breathe_Right_Digitalmarcom_Preroll_MC"/>
    <n v="2016"/>
    <x v="2"/>
    <s v="Q1"/>
    <d v="2016-03-11T00:00:00"/>
    <d v="2016-03-30T00:00:00"/>
    <n v="0"/>
    <s v="MC"/>
    <x v="0"/>
    <s v="GSK0316_Breathe_Right_Preroll_MC"/>
    <s v="Completed"/>
    <s v="Digitalmarcom"/>
    <s v="RON"/>
    <s v="Xaxis Tv"/>
    <s v="cpv"/>
    <s v="Pre/Mid/Post Rolls RON"/>
    <s v="Online Video"/>
    <n v="0.01"/>
    <n v="3.3000000000000002E-2"/>
    <n v="60000"/>
    <n v="60322"/>
    <n v="0"/>
    <n v="60000"/>
    <n v="9246"/>
    <n v="0.15327741122641822"/>
    <n v="0.14233181916504434"/>
    <n v="600"/>
    <n v="600"/>
    <n v="0"/>
    <n v="1980"/>
    <n v="1316"/>
    <n v="-664"/>
    <n v="0"/>
    <n v="716"/>
    <n v="0.54407294832826747"/>
  </r>
  <r>
    <s v="GSK0316_Breathe_Right_matrouge_Preroll_MC"/>
    <n v="2016"/>
    <x v="2"/>
    <s v="Q1"/>
    <d v="2016-03-11T00:00:00"/>
    <d v="2016-03-30T00:00:00"/>
    <n v="0"/>
    <s v="MC"/>
    <x v="0"/>
    <s v="GSK0316_Breathe_Right_Preroll_MC"/>
    <s v="Completed"/>
    <s v="Matrouge"/>
    <s v="RON"/>
    <s v="Xaxis Tv"/>
    <s v="cpv"/>
    <s v="Pre/Mid/Post Rolls RON"/>
    <s v="Online Video"/>
    <n v="0.02"/>
    <n v="3.3000000000000002E-2"/>
    <n v="20000"/>
    <n v="19015"/>
    <n v="985"/>
    <n v="19015"/>
    <m/>
    <n v="0"/>
    <e v="#DIV/0!"/>
    <n v="400"/>
    <n v="380.3"/>
    <n v="-19.699999999999989"/>
    <n v="660"/>
    <n v="660"/>
    <n v="0"/>
    <n v="0"/>
    <n v="279.7"/>
    <n v="0.42378787878787877"/>
  </r>
  <r>
    <s v="GSK0316_Parodontax_Matrouge_Preroll_MC"/>
    <n v="2016"/>
    <x v="2"/>
    <s v="Q1"/>
    <d v="2016-03-11T00:00:00"/>
    <d v="2016-03-30T00:00:00"/>
    <n v="0"/>
    <s v="MC"/>
    <x v="0"/>
    <s v="GSK0316_Parodontax_Preroll_MC"/>
    <s v="Completed"/>
    <s v="Matrouge"/>
    <s v="RON"/>
    <s v="Xaxis Tv"/>
    <s v="cpv"/>
    <s v="Pre/Mid/Post Rolls RON"/>
    <s v="Online Video"/>
    <n v="0.02"/>
    <n v="3.3000000000000002E-2"/>
    <n v="20000"/>
    <n v="21120"/>
    <n v="0"/>
    <n v="20000"/>
    <m/>
    <n v="0"/>
    <e v="#DIV/0!"/>
    <n v="400"/>
    <n v="400"/>
    <n v="0"/>
    <n v="660"/>
    <n v="660"/>
    <n v="0"/>
    <n v="0"/>
    <n v="260"/>
    <n v="0.39393939393939392"/>
  </r>
  <r>
    <s v="GSK0316_Parodontax_Acunn_Preroll_MC"/>
    <n v="2016"/>
    <x v="2"/>
    <s v="Q1"/>
    <d v="2016-03-11T00:00:00"/>
    <d v="2016-03-30T00:00:00"/>
    <n v="0"/>
    <s v="MC"/>
    <x v="0"/>
    <s v="GSK0316_Parodontax_Preroll_MC"/>
    <s v="Completed"/>
    <s v="Acunn"/>
    <s v="RON"/>
    <s v="Xaxis Tv"/>
    <s v="cpv"/>
    <s v="Pre/Mid/Post Rolls RON"/>
    <s v="Online Video"/>
    <n v="0.01"/>
    <n v="3.3000000000000002E-2"/>
    <n v="180000"/>
    <n v="180700"/>
    <n v="0"/>
    <n v="180000"/>
    <n v="18884"/>
    <n v="0.10450470392916436"/>
    <n v="9.5742427451811052E-2"/>
    <n v="1800"/>
    <n v="0"/>
    <n v="-1800"/>
    <n v="5940"/>
    <n v="1808"/>
    <n v="-4132"/>
    <n v="0"/>
    <n v="1808"/>
    <n v="1"/>
  </r>
  <r>
    <s v="GSK0316_Parodontax_Nokta_Preroll_MC"/>
    <n v="2016"/>
    <x v="2"/>
    <s v="Q1"/>
    <d v="2016-03-11T00:00:00"/>
    <d v="2016-03-30T00:00:00"/>
    <n v="0"/>
    <s v="MC"/>
    <x v="0"/>
    <s v="GSK0316_Parodontax_Preroll_MC"/>
    <s v="Completed"/>
    <s v="Nokta"/>
    <s v="RON"/>
    <s v="Xaxis Tv"/>
    <s v="cpv"/>
    <s v="Pre/Mid/Post Rolls RON"/>
    <s v="Online Video"/>
    <n v="1.2E-2"/>
    <n v="3.3000000000000002E-2"/>
    <n v="45000"/>
    <n v="45103"/>
    <n v="0"/>
    <n v="45000"/>
    <n v="7912"/>
    <n v="0.17542070372259053"/>
    <n v="0.18768958543983821"/>
    <n v="540"/>
    <n v="540"/>
    <n v="0"/>
    <n v="1485"/>
    <n v="1485"/>
    <n v="0"/>
    <n v="0"/>
    <n v="945"/>
    <n v="0.63636363636363635"/>
  </r>
  <r>
    <s v="Bayer0316_Supradyn_DigitalMarcom_AudioRecognation_MC"/>
    <n v="2016"/>
    <x v="2"/>
    <s v="Q1"/>
    <d v="2016-03-11T00:00:00"/>
    <d v="2016-03-30T00:00:00"/>
    <n v="0"/>
    <s v="MC"/>
    <x v="7"/>
    <s v="Bayer0316_Supradyn_AudioRecognation_MC"/>
    <s v="Completed"/>
    <s v="Digitalmarcom"/>
    <s v="RON"/>
    <s v="Xaxis Audio Recog"/>
    <s v="cpv"/>
    <s v="Pre/Mid/Post Rolls RON"/>
    <s v="Online Video"/>
    <n v="3.7499999999999999E-2"/>
    <n v="0.06"/>
    <n v="115000"/>
    <n v="125323"/>
    <n v="0"/>
    <n v="115000"/>
    <n v="5878"/>
    <n v="4.6902803156643233E-2"/>
    <n v="1.1738686628104797"/>
    <n v="4312.5"/>
    <n v="4312.5"/>
    <n v="0"/>
    <n v="6900"/>
    <n v="6900"/>
    <n v="0"/>
    <n v="0"/>
    <n v="2587.5"/>
    <n v="0.375"/>
  </r>
  <r>
    <s v="Bayer0316_Supradyn_Acunn_AudioRecognation_MC"/>
    <n v="2016"/>
    <x v="2"/>
    <s v="Q1"/>
    <d v="2016-03-11T00:00:00"/>
    <d v="2016-03-30T00:00:00"/>
    <n v="0"/>
    <s v="MC"/>
    <x v="7"/>
    <s v="Bayer0316_Supradyn_AudioRecognation_MC"/>
    <s v="Completed"/>
    <s v="Acunn"/>
    <s v="RON"/>
    <s v="Xaxis Audio Recog"/>
    <s v="cpv"/>
    <s v="Pre/Mid/Post Rolls RON"/>
    <s v="Online Video"/>
    <n v="0.01"/>
    <n v="0.06"/>
    <n v="20000"/>
    <n v="25181"/>
    <n v="0"/>
    <n v="20000"/>
    <n v="2324"/>
    <n v="9.2291807315039123E-2"/>
    <n v="0.25817555938037867"/>
    <n v="200"/>
    <n v="0"/>
    <n v="-200"/>
    <n v="1200"/>
    <n v="600"/>
    <n v="-600"/>
    <n v="0"/>
    <n v="600"/>
    <n v="1"/>
  </r>
  <r>
    <s v="Bayer0316_Supradyn_Clipkit_SYNC_MC"/>
    <n v="2016"/>
    <x v="2"/>
    <s v="Q1"/>
    <d v="2016-03-11T00:00:00"/>
    <d v="2016-03-30T00:00:00"/>
    <n v="0"/>
    <s v="MC"/>
    <x v="7"/>
    <s v="Bayer0316_Supradyn_SYNC_MC"/>
    <s v="Completed"/>
    <s v="Clipkit"/>
    <s v="RON"/>
    <s v="Xaxis SYNC"/>
    <s v="cpv"/>
    <s v="Pre/Mid/Post Rolls RON"/>
    <s v="Online Video"/>
    <n v="4.2000000000000003E-2"/>
    <n v="0.06"/>
    <n v="325000"/>
    <n v="15239"/>
    <n v="309761"/>
    <n v="15239"/>
    <n v="505"/>
    <n v="3.3138657392217337E-2"/>
    <n v="1.8554455445544555"/>
    <n v="13650"/>
    <n v="640.03800000000001"/>
    <n v="-13009.962"/>
    <n v="19500"/>
    <n v="937"/>
    <n v="-18563"/>
    <n v="0"/>
    <n v="296.96199999999999"/>
    <n v="0.3169284951974386"/>
  </r>
  <r>
    <s v="Vodafone0316_Project_Atina_Bond_Preroll_MS"/>
    <n v="2016"/>
    <x v="2"/>
    <s v="Q1"/>
    <d v="2016-03-11T00:00:00"/>
    <d v="2016-03-30T00:00:00"/>
    <n v="0"/>
    <s v="MS"/>
    <x v="14"/>
    <s v="Vodafone0316_Project_Atina_Preroll_MS"/>
    <s v="Completed"/>
    <s v="Bond Digital"/>
    <s v="RON"/>
    <s v="Xaxis Tv"/>
    <s v="cpv"/>
    <s v="Pre/Mid/Post Rolls RON"/>
    <s v="Online Video"/>
    <n v="1.4999999999999999E-2"/>
    <n v="0.03"/>
    <n v="100000"/>
    <n v="97788"/>
    <n v="2212"/>
    <n v="97788"/>
    <n v="13125"/>
    <n v="0.13421892256718615"/>
    <n v="0.22351542857142856"/>
    <n v="1500"/>
    <n v="1466.82"/>
    <n v="-33.180000000000064"/>
    <n v="3000"/>
    <n v="2933.64"/>
    <n v="-66.360000000000127"/>
    <n v="0"/>
    <n v="1466.82"/>
    <n v="0.5"/>
  </r>
  <r>
    <s v="Vodafone0316_Project_Atina_Acunn_Preroll_MS"/>
    <n v="2016"/>
    <x v="2"/>
    <s v="Q1"/>
    <d v="2016-03-11T00:00:00"/>
    <d v="2016-03-30T00:00:00"/>
    <n v="0"/>
    <s v="MS"/>
    <x v="14"/>
    <s v="Vodafone0316_Project_Atina_Preroll_MS"/>
    <s v="Completed"/>
    <s v="Acunn"/>
    <s v="RON"/>
    <s v="Xaxis Tv"/>
    <s v="cpv"/>
    <s v="Pre/Mid/Post Rolls RON"/>
    <s v="Online Video"/>
    <n v="0.01"/>
    <n v="0.03"/>
    <n v="65000"/>
    <n v="51640"/>
    <n v="13360"/>
    <n v="51640"/>
    <n v="13274"/>
    <n v="0.25704879938032532"/>
    <n v="0.11812565918336598"/>
    <n v="650"/>
    <n v="0"/>
    <n v="-650"/>
    <n v="1950"/>
    <n v="1568"/>
    <n v="-382"/>
    <n v="0"/>
    <n v="1568"/>
    <n v="1"/>
  </r>
  <r>
    <s v="IBM0316_SAP_Cloud_Faz2_Adhood_interest_MS"/>
    <n v="2016"/>
    <x v="2"/>
    <s v="Q1"/>
    <d v="2016-03-11T00:00:00"/>
    <d v="2016-03-23T00:00:00"/>
    <n v="0"/>
    <s v="MS"/>
    <x v="43"/>
    <s v="IBM0316_SAP_Cloud_Faz2_interest_MS"/>
    <s v="Completed"/>
    <s v="Adhood"/>
    <s v="RON"/>
    <s v="Xaxis Display Plus"/>
    <s v="cpm"/>
    <s v="Selected Sites"/>
    <s v="Ad Bundles"/>
    <n v="0.15"/>
    <n v="1.98"/>
    <n v="1000000"/>
    <n v="1024478"/>
    <n v="0"/>
    <n v="1000000"/>
    <m/>
    <n v="0"/>
    <e v="#DIV/0!"/>
    <n v="150"/>
    <n v="150"/>
    <n v="0"/>
    <n v="1980"/>
    <n v="1980"/>
    <n v="0"/>
    <n v="0"/>
    <n v="1830"/>
    <n v="0.9242424242424242"/>
  </r>
  <r>
    <s v="IBM0316_SAP_Cloud_Faz2_Adinteraction_interest_MS"/>
    <n v="2016"/>
    <x v="2"/>
    <s v="Q1"/>
    <d v="2016-03-11T00:00:00"/>
    <d v="2016-03-23T00:00:00"/>
    <n v="0"/>
    <s v="MS"/>
    <x v="43"/>
    <s v="IBM0316_SAP_Cloud_Faz2_interest_MS"/>
    <s v="Completed"/>
    <s v="Adinteraction"/>
    <s v="RON"/>
    <s v="Xaxis Display Plus"/>
    <s v="cpm"/>
    <s v="Selected Sites"/>
    <s v="Ad Bundles"/>
    <n v="0.15"/>
    <n v="1.98"/>
    <n v="1000000"/>
    <n v="1100234"/>
    <n v="0"/>
    <n v="1000000"/>
    <m/>
    <n v="0"/>
    <e v="#DIV/0!"/>
    <n v="150"/>
    <n v="150"/>
    <n v="0"/>
    <n v="1980"/>
    <n v="1933"/>
    <n v="-47"/>
    <n v="0"/>
    <n v="1783"/>
    <n v="0.92240041386445937"/>
  </r>
  <r>
    <s v="IBM0316_SAP_Cloud_Faz2_Digitalm_interest_MS"/>
    <n v="2016"/>
    <x v="2"/>
    <s v="Q1"/>
    <d v="2016-03-11T00:00:00"/>
    <d v="2016-03-23T00:00:00"/>
    <n v="0"/>
    <s v="MS"/>
    <x v="43"/>
    <s v="IBM0316_SAP_Cloud_Faz2_interest_MS"/>
    <s v="Completed"/>
    <s v="Digitalm"/>
    <s v="RON"/>
    <s v="Xaxis Display Plus"/>
    <s v="cpm"/>
    <s v="Selected Sites"/>
    <s v="Ad Bundles"/>
    <n v="0.2"/>
    <n v="1.98"/>
    <n v="1500000"/>
    <n v="1505506"/>
    <n v="0"/>
    <n v="1500000"/>
    <n v="540"/>
    <n v="3.5868339282606643E-4"/>
    <n v="5.5"/>
    <n v="300"/>
    <n v="300"/>
    <n v="0"/>
    <n v="2970"/>
    <n v="2970"/>
    <n v="0"/>
    <n v="0"/>
    <n v="2670"/>
    <n v="0.89898989898989901"/>
  </r>
  <r>
    <s v="IBM0316_SAP_Cloud_Faz2_Maxad_interest_MS"/>
    <n v="2016"/>
    <x v="2"/>
    <s v="Q1"/>
    <d v="2016-03-11T00:00:00"/>
    <d v="2016-03-23T00:00:00"/>
    <n v="0"/>
    <s v="MS"/>
    <x v="43"/>
    <s v="IBM0316_SAP_Cloud_Faz2_interest_MS"/>
    <s v="Completed"/>
    <s v="Maxad"/>
    <s v="RON"/>
    <s v="Xaxis Display Plus"/>
    <s v="cpc"/>
    <s v="Selected Sites"/>
    <s v="Ad Bundles"/>
    <n v="0.3"/>
    <n v="1.98"/>
    <n v="1000"/>
    <n v="1006"/>
    <n v="0"/>
    <n v="1000"/>
    <m/>
    <n v="0"/>
    <e v="#DIV/0!"/>
    <n v="0.3"/>
    <n v="300"/>
    <n v="299.7"/>
    <n v="1.98"/>
    <n v="200"/>
    <n v="198.02"/>
    <n v="0"/>
    <n v="-100"/>
    <n v="-0.5"/>
  </r>
  <r>
    <s v="IBM0316_SAP_Cloud_Faz2_Medyanet_interest_MS"/>
    <n v="2016"/>
    <x v="2"/>
    <s v="Q1"/>
    <d v="2016-03-11T00:00:00"/>
    <d v="2016-03-23T00:00:00"/>
    <n v="0"/>
    <s v="MS"/>
    <x v="43"/>
    <s v="IBM0316_SAP_Cloud_Faz2_interest_MS"/>
    <s v="Completed"/>
    <s v="Medyanet"/>
    <s v="RON"/>
    <s v="Xaxis Display Plus"/>
    <s v="cpm"/>
    <s v="Selected Sites"/>
    <s v="Ad Bundles"/>
    <n v="0.1"/>
    <n v="1.98"/>
    <n v="1750000"/>
    <n v="1751449"/>
    <n v="0"/>
    <n v="1750000"/>
    <n v="1312"/>
    <n v="7.4909403585259981E-4"/>
    <n v="1.0640243902439024"/>
    <n v="175"/>
    <n v="175"/>
    <n v="0"/>
    <n v="3465"/>
    <n v="1396"/>
    <n v="-2069"/>
    <n v="0"/>
    <n v="1221"/>
    <n v="0.87464183381088823"/>
  </r>
  <r>
    <s v="Akbank0316_TradeAll_Digitalm_interest_MC"/>
    <n v="2016"/>
    <x v="2"/>
    <s v="Q1"/>
    <d v="2016-03-11T00:00:00"/>
    <d v="2016-03-18T00:00:00"/>
    <n v="0"/>
    <s v="MC"/>
    <x v="9"/>
    <s v="Akbank0316_TradeAll_interest_MC"/>
    <s v="Completed"/>
    <s v="Digitalm"/>
    <s v="RON"/>
    <s v="Xaxis Display Plus"/>
    <s v="cpm"/>
    <s v="Selected Sites"/>
    <s v="Ad Bundles"/>
    <n v="0.2"/>
    <n v="0.8"/>
    <n v="2000000"/>
    <n v="2002255"/>
    <n v="0"/>
    <n v="2000000"/>
    <m/>
    <n v="0"/>
    <e v="#DIV/0!"/>
    <n v="400"/>
    <n v="400"/>
    <n v="0"/>
    <n v="1600"/>
    <n v="1000"/>
    <n v="-600"/>
    <n v="0"/>
    <n v="600"/>
    <n v="0.6"/>
  </r>
  <r>
    <s v="Akbank0316_TradeAll_Medyanet_interest_MC"/>
    <n v="2016"/>
    <x v="2"/>
    <s v="Q1"/>
    <d v="2016-03-11T00:00:00"/>
    <d v="2016-03-18T00:00:00"/>
    <n v="0"/>
    <s v="MC"/>
    <x v="9"/>
    <s v="Akbank0316_TradeAll_interest_MC"/>
    <s v="Completed"/>
    <s v="Medyanet"/>
    <s v="RON"/>
    <s v="Xaxis Display Plus"/>
    <s v="cpm"/>
    <s v="Selected Sites"/>
    <s v="Ad Bundles"/>
    <n v="0.1"/>
    <n v="0.8"/>
    <n v="2500000"/>
    <n v="2544516"/>
    <n v="0"/>
    <n v="2500000"/>
    <m/>
    <n v="0"/>
    <e v="#DIV/0!"/>
    <n v="250"/>
    <n v="254.59"/>
    <n v="4.5900000000000034"/>
    <n v="2000"/>
    <n v="2000"/>
    <n v="0"/>
    <n v="0"/>
    <n v="1745.41"/>
    <n v="0.87270500000000006"/>
  </r>
  <r>
    <s v="Lassa0316_Arda_Turan_Barca_Clipkit_SYNC_MC"/>
    <n v="2016"/>
    <x v="2"/>
    <s v="Q1"/>
    <d v="2016-03-16T00:00:00"/>
    <d v="2016-03-19T00:00:00"/>
    <n v="0"/>
    <s v="MC"/>
    <x v="18"/>
    <s v="Lassa0316_Arda_Turan_Barca_SYNC_MC"/>
    <s v="Completed"/>
    <s v="Clipkit"/>
    <s v="RON"/>
    <s v="Xaxis SYNC"/>
    <s v="cpv"/>
    <s v="Pre/Mid/Post Rolls RON"/>
    <s v="Online Video"/>
    <n v="4.2000000000000003E-2"/>
    <n v="0.06"/>
    <n v="250000"/>
    <n v="230970"/>
    <n v="19030"/>
    <n v="230970"/>
    <n v="14572"/>
    <n v="6.3090444646490884E-2"/>
    <n v="1.0293713972001097"/>
    <n v="10500"/>
    <n v="9700.74"/>
    <n v="-799.26000000000022"/>
    <n v="15000"/>
    <n v="15000"/>
    <n v="0"/>
    <n v="0"/>
    <n v="5299.26"/>
    <n v="0.35328399999999999"/>
  </r>
  <r>
    <s v="Redbull0316_Theme_Clipkit_SYNC_MEC"/>
    <n v="2016"/>
    <x v="2"/>
    <s v="Q1"/>
    <d v="2016-03-11T00:00:00"/>
    <d v="2016-03-27T00:00:00"/>
    <n v="0"/>
    <s v="MEC"/>
    <x v="11"/>
    <s v="Redbull0316_Theme_SYNC_MEC"/>
    <s v="Completed"/>
    <s v="Clipkit"/>
    <s v="RON"/>
    <s v="Xaxis SYNC"/>
    <s v="cpv"/>
    <s v="Pre/Mid/Post Rolls RON"/>
    <s v="Online Video"/>
    <n v="4.2000000000000003E-2"/>
    <n v="5.5E-2"/>
    <n v="181818"/>
    <n v="190010"/>
    <n v="0"/>
    <n v="181818"/>
    <n v="11898"/>
    <n v="6.261775696015999E-2"/>
    <n v="0.84047655068078664"/>
    <n v="7636.3560000000007"/>
    <n v="7636.3560000000007"/>
    <n v="0"/>
    <n v="9999.99"/>
    <n v="9999.99"/>
    <n v="0"/>
    <n v="0"/>
    <n v="2363.6339999999991"/>
    <n v="0.23636363636363628"/>
  </r>
  <r>
    <s v="Nike0316_BFI_Clipkit_Seeding_MS"/>
    <n v="2016"/>
    <x v="2"/>
    <s v="Q1"/>
    <d v="2016-03-01T00:00:00"/>
    <d v="2016-03-30T00:00:00"/>
    <n v="0"/>
    <s v="MS"/>
    <x v="28"/>
    <s v="Nike0316_BFI_Seeding_MS"/>
    <s v="Completed"/>
    <s v="Clipkit"/>
    <s v="RON"/>
    <s v="Xaxis Seeding"/>
    <s v="cpv"/>
    <s v="Pre/Mid/Post Rolls RON"/>
    <s v="Online Video"/>
    <n v="0.45"/>
    <n v="0.6"/>
    <n v="18750"/>
    <n v="12500"/>
    <n v="6250"/>
    <n v="12500"/>
    <m/>
    <n v="0"/>
    <e v="#DIV/0!"/>
    <n v="8437.5"/>
    <n v="5625"/>
    <n v="-2812.5"/>
    <n v="11250"/>
    <n v="7500"/>
    <n v="-3750"/>
    <n v="0"/>
    <n v="1875"/>
    <n v="0.25"/>
  </r>
  <r>
    <s v="Vodafone0316_Project_Atina_Digitalm_interest_MS"/>
    <n v="2016"/>
    <x v="2"/>
    <s v="Q1"/>
    <d v="2016-03-17T00:00:00"/>
    <d v="2016-03-30T00:00:00"/>
    <n v="0"/>
    <s v="MS"/>
    <x v="14"/>
    <s v="Vodafone0316_Project_Atina_interest_MS"/>
    <s v="Completed"/>
    <s v="Digitalm"/>
    <s v="RON"/>
    <s v="Xaxis Display Plus"/>
    <s v="cpm"/>
    <s v="Selected Sites"/>
    <s v="Ad Bundles"/>
    <n v="0.2"/>
    <n v="0.8"/>
    <n v="6000000"/>
    <n v="6010763"/>
    <n v="0"/>
    <n v="6000000"/>
    <n v="2837"/>
    <n v="4.7198666791553752E-4"/>
    <n v="1.6760662671836446"/>
    <n v="1200"/>
    <n v="1200"/>
    <n v="0"/>
    <n v="4800"/>
    <n v="4755"/>
    <n v="-45"/>
    <n v="0"/>
    <n v="3555"/>
    <n v="0.74763406940063093"/>
  </r>
  <r>
    <s v="Vodafone0316_Project_Atina_Bond_interest_MS"/>
    <n v="2016"/>
    <x v="2"/>
    <s v="Q1"/>
    <d v="2016-03-17T00:00:00"/>
    <d v="2016-03-30T00:00:00"/>
    <n v="0"/>
    <s v="MS"/>
    <x v="14"/>
    <s v="Vodafone0316_Project_Atina_interest_MS"/>
    <s v="Completed"/>
    <s v="Bond Digital"/>
    <s v="RON"/>
    <s v="Xaxis Display Plus"/>
    <s v="cpm"/>
    <s v="Selected Sites"/>
    <s v="Ad Bundles"/>
    <n v="0.75"/>
    <n v="0.8"/>
    <n v="2000000"/>
    <n v="57031"/>
    <n v="1942969"/>
    <n v="57031"/>
    <m/>
    <n v="0"/>
    <e v="#DIV/0!"/>
    <n v="1500"/>
    <n v="42.773249999999997"/>
    <n v="-1457.22675"/>
    <n v="1600"/>
    <n v="45.6248"/>
    <n v="-1554.3751999999999"/>
    <n v="0"/>
    <n v="2.8515500000000031"/>
    <n v="6.2500000000000069E-2"/>
  </r>
  <r>
    <s v="Vodafone0316_Project_Atina_Reklamstore_interest_MS"/>
    <n v="2016"/>
    <x v="2"/>
    <s v="Q1"/>
    <d v="2016-03-17T00:00:00"/>
    <d v="2016-03-30T00:00:00"/>
    <n v="0"/>
    <s v="MS"/>
    <x v="14"/>
    <s v="Vodafone0316_Project_Atina_interest_MS"/>
    <s v="Completed"/>
    <s v="Reklamstore"/>
    <s v="RON"/>
    <s v="Xaxis Display Plus"/>
    <s v="cpm"/>
    <s v="Selected Sites"/>
    <s v="Ad Bundles"/>
    <n v="0.35"/>
    <n v="0.8"/>
    <n v="2000000"/>
    <n v="2000450"/>
    <n v="0"/>
    <n v="2000000"/>
    <n v="2428"/>
    <n v="1.213726911444925E-3"/>
    <n v="0.65912685337726518"/>
    <n v="700"/>
    <n v="700"/>
    <n v="0"/>
    <n v="1600"/>
    <n v="1600.36"/>
    <n v="0.35999999999989996"/>
    <n v="0"/>
    <n v="900.3599999999999"/>
    <n v="0.56259841535654476"/>
  </r>
  <r>
    <s v="Michelin0316_Ps4_Digitalmarcom_AudioRecognation_MEC"/>
    <n v="2016"/>
    <x v="2"/>
    <s v="Q1"/>
    <d v="2016-03-18T00:00:00"/>
    <d v="2016-03-30T00:00:00"/>
    <n v="0"/>
    <s v="MEC"/>
    <x v="44"/>
    <s v="Michelin0316_Ps4_AudioRecognation_MEC"/>
    <s v="Completed"/>
    <s v="Digitalmarcom"/>
    <s v="RON"/>
    <s v="Xaxis Audio Recog"/>
    <s v="cpv"/>
    <s v="Pre/Mid/Post Rolls RON"/>
    <s v="Online Video"/>
    <n v="3.7499999999999999E-2"/>
    <n v="0.06"/>
    <n v="100000"/>
    <n v="102669"/>
    <n v="0"/>
    <n v="100000"/>
    <n v="6439"/>
    <n v="6.2716107101461985E-2"/>
    <n v="0.93182171144587667"/>
    <n v="3750"/>
    <n v="3750"/>
    <n v="0"/>
    <n v="6000"/>
    <n v="6000"/>
    <n v="0"/>
    <n v="0"/>
    <n v="2250"/>
    <n v="0.375"/>
  </r>
  <r>
    <s v="Michelin0316_Ps4_Bond_Preroll_MEC"/>
    <n v="2016"/>
    <x v="2"/>
    <s v="Q1"/>
    <d v="2016-03-18T00:00:00"/>
    <d v="2016-03-30T00:00:00"/>
    <n v="0"/>
    <s v="MEC"/>
    <x v="44"/>
    <s v="Michelin0316_Ps4_Preroll_MEC"/>
    <s v="Completed"/>
    <s v="Bond Digital"/>
    <s v="RON"/>
    <s v="Xaxis Tv"/>
    <s v="cpv"/>
    <s v="Pre/Mid/Post Rolls RON"/>
    <s v="Online Video"/>
    <n v="1.4999999999999999E-2"/>
    <n v="3.3000000000000002E-2"/>
    <n v="100000"/>
    <n v="78588"/>
    <n v="21412"/>
    <n v="78588"/>
    <m/>
    <n v="0"/>
    <e v="#DIV/0!"/>
    <n v="1500"/>
    <n v="1178.82"/>
    <n v="-321.18000000000006"/>
    <n v="3300"/>
    <n v="2335"/>
    <n v="-965"/>
    <n v="0"/>
    <n v="1156.18"/>
    <n v="0.49515203426124199"/>
  </r>
  <r>
    <s v="Michelin0316_Ps4_Acunn_Preroll_MEC"/>
    <n v="2016"/>
    <x v="2"/>
    <s v="Q1"/>
    <d v="2016-03-18T00:00:00"/>
    <d v="2016-03-30T00:00:00"/>
    <n v="0"/>
    <s v="MEC"/>
    <x v="44"/>
    <s v="Michelin0316_Ps4_Preroll_MEC"/>
    <s v="Completed"/>
    <s v="Acunn"/>
    <s v="RON"/>
    <s v="Xaxis Tv"/>
    <s v="cpv"/>
    <s v="Pre/Mid/Post Rolls RON"/>
    <s v="Online Video"/>
    <n v="0.01"/>
    <n v="3.3000000000000002E-2"/>
    <n v="75000"/>
    <n v="75376"/>
    <n v="0"/>
    <n v="75000"/>
    <n v="2533"/>
    <n v="3.3604860963701973E-2"/>
    <n v="0.98200078957757597"/>
    <n v="750"/>
    <n v="0"/>
    <n v="-750"/>
    <n v="2475"/>
    <n v="2487.4079999999999"/>
    <n v="12.407999999999902"/>
    <n v="0"/>
    <n v="2487.4079999999999"/>
    <n v="1"/>
  </r>
  <r>
    <s v="Michelin0316_Ps4_Midyo_Preroll_MEC"/>
    <n v="2016"/>
    <x v="2"/>
    <s v="Q1"/>
    <d v="2016-03-18T00:00:00"/>
    <d v="2016-03-30T00:00:00"/>
    <n v="0"/>
    <s v="MEC"/>
    <x v="44"/>
    <s v="Michelin0316_Ps4_Preroll_MEC"/>
    <s v="Completed"/>
    <s v="Midyo"/>
    <s v="RON"/>
    <s v="Xaxis Tv"/>
    <s v="cpv"/>
    <s v="Pre/Mid/Post Rolls RON"/>
    <s v="Online Video"/>
    <n v="5.0000000000000001E-3"/>
    <n v="3.3000000000000002E-2"/>
    <n v="100000"/>
    <n v="101155"/>
    <n v="0"/>
    <n v="100000"/>
    <n v="3979"/>
    <n v="3.9335672977114329E-2"/>
    <n v="0.83893314903242022"/>
    <n v="500"/>
    <n v="500"/>
    <n v="0"/>
    <n v="3300"/>
    <n v="3338.1150000000002"/>
    <n v="38.115000000000236"/>
    <n v="0"/>
    <n v="2838.1150000000002"/>
    <n v="0.85021486677361324"/>
  </r>
  <r>
    <s v="Michelin0316_Ps4_Digitalm_Preroll_MEC"/>
    <n v="2016"/>
    <x v="2"/>
    <s v="Q1"/>
    <d v="2016-03-18T00:00:00"/>
    <d v="2016-03-30T00:00:00"/>
    <n v="0"/>
    <s v="MEC"/>
    <x v="44"/>
    <s v="Michelin0316_Ps4_Preroll_MEC"/>
    <s v="Completed"/>
    <s v="Digitalm"/>
    <s v="RON"/>
    <s v="Xaxis Tv"/>
    <s v="cpv"/>
    <s v="Pre/Mid/Post Rolls RON"/>
    <s v="Online Video"/>
    <n v="6.0000000000000001E-3"/>
    <n v="3.3000000000000002E-2"/>
    <n v="100000"/>
    <n v="92718"/>
    <n v="7282"/>
    <n v="92718"/>
    <n v="3251"/>
    <n v="3.5063310252593884E-2"/>
    <n v="0.94115472162411562"/>
    <n v="600"/>
    <n v="556.30799999999999"/>
    <n v="-43.692000000000007"/>
    <n v="3300"/>
    <n v="3059.694"/>
    <n v="-240.30600000000004"/>
    <n v="0"/>
    <n v="2503.386"/>
    <n v="0.81818181818181823"/>
  </r>
  <r>
    <s v="Michelin0316_Ps4_Crep_Preroll_MEC"/>
    <n v="2016"/>
    <x v="2"/>
    <s v="Q1"/>
    <d v="2016-03-18T00:00:00"/>
    <d v="2016-03-30T00:00:00"/>
    <n v="0"/>
    <s v="MEC"/>
    <x v="44"/>
    <s v="Michelin0316_Ps4_Preroll_MEC"/>
    <s v="Completed"/>
    <s v="Crep Digital"/>
    <s v="RON"/>
    <s v="Xaxis Tv"/>
    <s v="cpv"/>
    <s v="Pre/Mid/Post Rolls RON"/>
    <s v="Online Video"/>
    <n v="2.2499999999999999E-2"/>
    <n v="3.3000000000000002E-2"/>
    <n v="50000"/>
    <n v="60020"/>
    <n v="0"/>
    <n v="50000"/>
    <n v="3463"/>
    <n v="5.7697434188603798E-2"/>
    <n v="0.5719491770141496"/>
    <n v="1125"/>
    <n v="1125"/>
    <n v="0"/>
    <n v="1650"/>
    <n v="1980.66"/>
    <n v="330.66000000000008"/>
    <n v="0"/>
    <n v="855.66000000000008"/>
    <n v="0.43200751264729942"/>
  </r>
  <r>
    <s v="Teknosa0316_Turuncu_Indirim_faz3_Acunn_Interstitial_MC"/>
    <n v="2016"/>
    <x v="2"/>
    <s v="Q1"/>
    <d v="2016-03-18T00:00:00"/>
    <d v="2016-03-21T00:00:00"/>
    <n v="0"/>
    <s v="MC"/>
    <x v="6"/>
    <s v="Teknosa0316_Turuncu_Indirim_faz3_Interstitial_MC"/>
    <s v="Completed"/>
    <s v="Acunn"/>
    <s v="RON"/>
    <s v="Xaxis Rich Media"/>
    <s v="cpm"/>
    <s v="Interstitial"/>
    <s v="Interstitial"/>
    <n v="1.5"/>
    <n v="4.25"/>
    <n v="200000"/>
    <n v="179404"/>
    <n v="20596"/>
    <n v="179404"/>
    <n v="1692"/>
    <n v="9.4312278433033823E-3"/>
    <n v="0.17553191489361702"/>
    <n v="300"/>
    <n v="0"/>
    <n v="-300"/>
    <n v="850"/>
    <n v="297"/>
    <n v="-553"/>
    <n v="0"/>
    <n v="297"/>
    <n v="1"/>
  </r>
  <r>
    <s v="Teknosa0316_Turuncu_Indirim_faz3_Medyanet_Interstitial_MC"/>
    <n v="2016"/>
    <x v="2"/>
    <s v="Q1"/>
    <d v="2016-03-18T00:00:00"/>
    <d v="2016-03-21T00:00:00"/>
    <n v="0"/>
    <s v="MC"/>
    <x v="6"/>
    <s v="Teknosa0316_Turuncu_Indirim_faz3_Interstitial_MC"/>
    <s v="Completed"/>
    <s v="Medyanet"/>
    <s v="RON"/>
    <s v="Xaxis Rich Media"/>
    <s v="cpm"/>
    <s v="Interstitial"/>
    <s v="Interstitial"/>
    <n v="0.5"/>
    <n v="4.25"/>
    <n v="200000"/>
    <n v="85692"/>
    <n v="114308"/>
    <n v="85692"/>
    <n v="1199"/>
    <n v="1.3991971245857257E-2"/>
    <n v="0.30374562135112593"/>
    <n v="100"/>
    <n v="42.845999999999997"/>
    <n v="-57.154000000000003"/>
    <n v="850"/>
    <n v="364.19099999999997"/>
    <n v="-485.80900000000003"/>
    <n v="0"/>
    <n v="321.34499999999997"/>
    <n v="0.88235294117647056"/>
  </r>
  <r>
    <s v="Teknosa0316_Turuncu_Indirim_faz3_Bond_Interstitial_MC"/>
    <n v="2016"/>
    <x v="2"/>
    <s v="Q1"/>
    <d v="2016-03-18T00:00:00"/>
    <d v="2016-03-21T00:00:00"/>
    <n v="0"/>
    <s v="MC"/>
    <x v="6"/>
    <s v="Teknosa0316_Turuncu_Indirim_faz3_Interstitial_MC"/>
    <s v="Completed"/>
    <s v="Bond Digital"/>
    <s v="RON"/>
    <s v="Xaxis Rich Media"/>
    <s v="cpm"/>
    <s v="Interstitial"/>
    <s v="Interstitial"/>
    <n v="2.5"/>
    <n v="4.25"/>
    <n v="200000"/>
    <n v="132510"/>
    <n v="67490"/>
    <n v="132510"/>
    <m/>
    <n v="0"/>
    <e v="#DIV/0!"/>
    <n v="500"/>
    <n v="331.27499999999998"/>
    <n v="-168.72500000000002"/>
    <n v="850"/>
    <n v="563.16750000000002"/>
    <n v="-286.83249999999998"/>
    <n v="0"/>
    <n v="231.89250000000004"/>
    <n v="0.41176470588235298"/>
  </r>
  <r>
    <s v="Teknosa0316_Turuncu_Indirim_faz3_Digitalm_Interstitial_MC"/>
    <n v="2016"/>
    <x v="2"/>
    <s v="Q1"/>
    <d v="2016-03-18T00:00:00"/>
    <d v="2016-03-21T00:00:00"/>
    <n v="0"/>
    <s v="MC"/>
    <x v="6"/>
    <s v="Teknosa0316_Turuncu_Indirim_faz3_Interstitial_MC"/>
    <s v="Completed"/>
    <s v="Digitalm"/>
    <s v="RON"/>
    <s v="Xaxis Rich Media"/>
    <s v="cpm"/>
    <s v="Interstitial"/>
    <s v="Interstitial"/>
    <n v="2.5"/>
    <n v="4.25"/>
    <n v="200000"/>
    <n v="86089"/>
    <n v="113911"/>
    <n v="86089"/>
    <n v="1221"/>
    <n v="1.4182996666240752E-2"/>
    <n v="0.29965458640458636"/>
    <n v="500"/>
    <n v="215.2225"/>
    <n v="-284.77750000000003"/>
    <n v="850"/>
    <n v="365.87824999999998"/>
    <n v="-484.12175000000002"/>
    <n v="0"/>
    <n v="150.65574999999998"/>
    <n v="0.41176470588235292"/>
  </r>
  <r>
    <s v="Bimeks0316_Samsung_S7_Acunn_Interstitial_MEC"/>
    <n v="2016"/>
    <x v="2"/>
    <s v="Q1"/>
    <d v="2016-03-18T00:00:00"/>
    <d v="2016-03-27T00:00:00"/>
    <n v="0"/>
    <s v="MEC"/>
    <x v="10"/>
    <s v="Bimeks0316_Samsung_S7_Interstitial_MEC"/>
    <s v="Completed"/>
    <s v="Acunn"/>
    <s v="RON"/>
    <s v="Xaxis Rich Media"/>
    <s v="cpm"/>
    <s v="Interstitial"/>
    <s v="Interstitial"/>
    <n v="1.5"/>
    <n v="4.5"/>
    <n v="400000"/>
    <n v="400367"/>
    <n v="0"/>
    <n v="400000"/>
    <n v="2414"/>
    <n v="6.0294679631438157E-3"/>
    <n v="0.67398508699254345"/>
    <n v="600"/>
    <n v="0"/>
    <n v="-600"/>
    <n v="1800"/>
    <n v="1627"/>
    <n v="-173"/>
    <n v="0"/>
    <n v="1627"/>
    <n v="1"/>
  </r>
  <r>
    <s v="Bimeks0316_Samsung_S7_Bond_Interstitial_MEC"/>
    <n v="2016"/>
    <x v="2"/>
    <s v="Q1"/>
    <d v="2016-03-18T00:00:00"/>
    <d v="2016-03-27T00:00:00"/>
    <n v="0"/>
    <s v="MEC"/>
    <x v="10"/>
    <s v="Bimeks0316_Samsung_S7_Interstitial_MEC"/>
    <s v="Completed"/>
    <s v="Bond Digital"/>
    <s v="RON"/>
    <s v="Xaxis Rich Media"/>
    <s v="cpm"/>
    <s v="Interstitial"/>
    <s v="Interstitial"/>
    <n v="2.5"/>
    <n v="4.5"/>
    <n v="250000"/>
    <n v="250635"/>
    <n v="0"/>
    <n v="250000"/>
    <n v="2848"/>
    <n v="1.1363137630418737E-2"/>
    <n v="0.39601738061797753"/>
    <n v="625"/>
    <n v="625"/>
    <n v="0"/>
    <n v="1125"/>
    <n v="1127.8575000000001"/>
    <n v="2.8575000000000728"/>
    <n v="0"/>
    <n v="502.85750000000007"/>
    <n v="0.44585198041419244"/>
  </r>
  <r>
    <s v="Bimeks0316_Samsung_S7_Medyanet_Interstitial_MEC"/>
    <n v="2016"/>
    <x v="2"/>
    <s v="Q1"/>
    <d v="2016-03-18T00:00:00"/>
    <d v="2016-03-27T00:00:00"/>
    <n v="0"/>
    <s v="MEC"/>
    <x v="10"/>
    <s v="Bimeks0316_Samsung_S7_Interstitial_MEC"/>
    <s v="Completed"/>
    <s v="Medyanet"/>
    <s v="RON"/>
    <s v="Xaxis Rich Media"/>
    <s v="cpm"/>
    <s v="Interstitial"/>
    <s v="Interstitial"/>
    <n v="0.5"/>
    <n v="4.5"/>
    <n v="250000"/>
    <n v="250229"/>
    <n v="0"/>
    <n v="250000"/>
    <n v="2121"/>
    <n v="8.4762357680364785E-3"/>
    <n v="0.53089603960396048"/>
    <n v="125"/>
    <n v="125"/>
    <n v="0"/>
    <n v="1125"/>
    <n v="1126.0305000000001"/>
    <n v="1.0305000000000746"/>
    <n v="0"/>
    <n v="1001.0305000000001"/>
    <n v="0.88899057352354138"/>
  </r>
  <r>
    <s v="Bimeks0316_Samsung_S7_Memuruz_Interstitial_MEC"/>
    <n v="2016"/>
    <x v="2"/>
    <s v="Q1"/>
    <d v="2016-03-18T00:00:00"/>
    <d v="2016-03-27T00:00:00"/>
    <n v="0"/>
    <s v="MEC"/>
    <x v="10"/>
    <s v="Bimeks0316_Samsung_S7_Interstitial_MEC"/>
    <s v="Completed"/>
    <s v="Memuruz"/>
    <s v="RON"/>
    <s v="Xaxis Rich Media"/>
    <s v="cpm"/>
    <s v="Interstitial"/>
    <s v="Interstitial"/>
    <n v="1.5"/>
    <n v="4.5"/>
    <n v="2000"/>
    <n v="27"/>
    <n v="1973"/>
    <n v="27"/>
    <m/>
    <n v="0"/>
    <e v="#DIV/0!"/>
    <n v="3"/>
    <n v="0"/>
    <n v="-3"/>
    <n v="9"/>
    <n v="120"/>
    <n v="111"/>
    <n v="0"/>
    <n v="120"/>
    <n v="1"/>
  </r>
  <r>
    <s v="Teknosa0316_HP2in1_Bond_Interstitial_MC"/>
    <n v="2016"/>
    <x v="2"/>
    <s v="Q1"/>
    <d v="2016-03-18T00:00:00"/>
    <d v="2016-03-30T00:00:00"/>
    <n v="0"/>
    <s v="MC"/>
    <x v="6"/>
    <s v="Teknosa0316_HP2in1_Interstitial_MC"/>
    <s v="Completed"/>
    <s v="Bond Digital"/>
    <s v="RON"/>
    <s v="Xaxis Rich Media"/>
    <s v="cpm"/>
    <s v="Interstitial"/>
    <s v="Interstitial"/>
    <n v="2.5"/>
    <n v="4.25"/>
    <n v="500000"/>
    <n v="488277"/>
    <n v="11723"/>
    <n v="488277"/>
    <m/>
    <n v="0"/>
    <e v="#DIV/0!"/>
    <n v="1250"/>
    <n v="1220.6924999999999"/>
    <n v="-29.307500000000118"/>
    <n v="2125"/>
    <n v="2075.1772500000002"/>
    <n v="-49.822749999999814"/>
    <n v="0"/>
    <n v="854.4847500000003"/>
    <n v="0.41176470588235303"/>
  </r>
  <r>
    <s v="Teknosa0316_HP2in1_Acunn_Interstitial_MC"/>
    <n v="2016"/>
    <x v="2"/>
    <s v="Q1"/>
    <d v="2016-03-18T00:00:00"/>
    <d v="2016-03-30T00:00:00"/>
    <n v="0"/>
    <s v="MC"/>
    <x v="6"/>
    <s v="Teknosa0316_HP2in1_Interstitial_MC"/>
    <s v="Completed"/>
    <s v="Acunn"/>
    <s v="RON"/>
    <s v="Xaxis Rich Media"/>
    <s v="cpm"/>
    <s v="Interstitial"/>
    <s v="Interstitial"/>
    <n v="1.5"/>
    <n v="4.25"/>
    <n v="750000"/>
    <n v="750403"/>
    <n v="0"/>
    <n v="750000"/>
    <n v="4839"/>
    <n v="6.448534987200211E-3"/>
    <n v="0.65906442446786528"/>
    <n v="1125"/>
    <n v="0"/>
    <n v="-1125"/>
    <n v="3187.5"/>
    <n v="3189.2127500000001"/>
    <n v="1.7127500000001419"/>
    <n v="0"/>
    <n v="3189.2127500000001"/>
    <n v="1"/>
  </r>
  <r>
    <s v="Teknosa0316_HP2in1_Digitalm_Interstitial_MC"/>
    <n v="2016"/>
    <x v="2"/>
    <s v="Q1"/>
    <d v="2016-03-18T00:00:00"/>
    <d v="2016-03-30T00:00:00"/>
    <n v="0"/>
    <s v="MC"/>
    <x v="6"/>
    <s v="Teknosa0316_HP2in1_Interstitial_MC"/>
    <s v="Completed"/>
    <s v="Digitalm"/>
    <s v="RON"/>
    <s v="Xaxis Rich Media"/>
    <s v="cpm"/>
    <s v="Interstitial"/>
    <s v="Interstitial"/>
    <n v="2.5"/>
    <n v="4.25"/>
    <n v="500000"/>
    <n v="504699"/>
    <n v="0"/>
    <n v="500000"/>
    <n v="6712"/>
    <n v="1.3299015849050622E-2"/>
    <n v="0.31957251936829556"/>
    <n v="1250"/>
    <n v="1250"/>
    <n v="0"/>
    <n v="2125"/>
    <n v="2144.97075"/>
    <n v="19.970749999999953"/>
    <n v="0"/>
    <n v="894.97074999999995"/>
    <n v="0.41724147054219735"/>
  </r>
  <r>
    <s v="Teknosa0316_HP2in1_Medyanet_Interstitial_MC"/>
    <n v="2016"/>
    <x v="2"/>
    <s v="Q1"/>
    <d v="2016-03-18T00:00:00"/>
    <d v="2016-03-30T00:00:00"/>
    <n v="0"/>
    <s v="MC"/>
    <x v="6"/>
    <s v="Teknosa0316_HP2in1_Interstitial_MC"/>
    <s v="Completed"/>
    <s v="Medyanet"/>
    <s v="RON"/>
    <s v="Xaxis Rich Media"/>
    <s v="cpm"/>
    <s v="Interstitial"/>
    <s v="Interstitial"/>
    <n v="0.5"/>
    <n v="4.25"/>
    <n v="500000"/>
    <n v="501351"/>
    <n v="0"/>
    <n v="500000"/>
    <n v="5768"/>
    <n v="1.150491372312013E-2"/>
    <n v="0.36940737690707354"/>
    <n v="250"/>
    <n v="250"/>
    <n v="0"/>
    <n v="2125"/>
    <n v="2130.7417500000001"/>
    <n v="5.7417500000001382"/>
    <n v="0"/>
    <n v="1880.7417500000001"/>
    <n v="0.88266996692583699"/>
  </r>
  <r>
    <s v="Teknosa0316_HP2in1_DeskFive_Interstitial_MC"/>
    <n v="2016"/>
    <x v="2"/>
    <s v="Q1"/>
    <d v="2016-03-18T00:00:00"/>
    <d v="2016-03-30T00:00:00"/>
    <n v="0"/>
    <s v="MC"/>
    <x v="6"/>
    <s v="Teknosa0316_HP2in1_Interstitial_MC"/>
    <s v="Completed"/>
    <s v="Desk Five"/>
    <s v="RON"/>
    <s v="Xaxis Rich Media"/>
    <s v="cpm"/>
    <s v="Interstitial"/>
    <s v="Interstitial"/>
    <n v="2.5"/>
    <n v="4.25"/>
    <n v="250000"/>
    <n v="204538"/>
    <n v="45462"/>
    <n v="204538"/>
    <n v="4655"/>
    <n v="2.2758607202573604E-2"/>
    <n v="9.8818474758324379E-2"/>
    <n v="625"/>
    <n v="511.34500000000003"/>
    <n v="-113.65499999999997"/>
    <n v="1062.5"/>
    <n v="460"/>
    <n v="-602.5"/>
    <n v="0"/>
    <n v="-51.345000000000027"/>
    <n v="-0.11161956521739136"/>
  </r>
  <r>
    <s v="Teknosa0316_HP2in1_Digitalm_interest_MC"/>
    <n v="2016"/>
    <x v="2"/>
    <s v="Q1"/>
    <d v="2016-03-18T00:00:00"/>
    <d v="2016-03-30T00:00:00"/>
    <n v="0"/>
    <s v="MC"/>
    <x v="6"/>
    <s v="Teknosa0316_HP2in1_interest_MC"/>
    <s v="Completed"/>
    <s v="Digitalm"/>
    <s v="RON"/>
    <s v="Xaxis Display Plus"/>
    <s v="cpm"/>
    <s v="Selected Sites"/>
    <s v="Ad Bundles"/>
    <n v="0.2"/>
    <n v="1"/>
    <n v="1000000"/>
    <n v="1004850"/>
    <n v="0"/>
    <n v="1000000"/>
    <m/>
    <n v="0"/>
    <e v="#DIV/0!"/>
    <n v="200"/>
    <n v="200"/>
    <n v="0"/>
    <n v="1000"/>
    <n v="1000"/>
    <n v="0"/>
    <n v="0"/>
    <n v="800"/>
    <n v="0.8"/>
  </r>
  <r>
    <s v="Teknosa0316_HP2in1_Bond_interest_MC"/>
    <n v="2016"/>
    <x v="2"/>
    <s v="Q1"/>
    <d v="2016-03-18T00:00:00"/>
    <d v="2016-03-30T00:00:00"/>
    <n v="0"/>
    <s v="MC"/>
    <x v="6"/>
    <s v="Teknosa0316_HP2in1_interest_MC"/>
    <s v="Completed"/>
    <s v="Bond Digital"/>
    <s v="RON"/>
    <s v="Xaxis Display Plus"/>
    <s v="cpm"/>
    <s v="Selected Sites"/>
    <s v="Ad Bundles"/>
    <n v="0.5"/>
    <n v="1"/>
    <n v="1000000"/>
    <n v="1000157"/>
    <n v="0"/>
    <n v="1000000"/>
    <m/>
    <n v="0"/>
    <e v="#DIV/0!"/>
    <n v="500"/>
    <n v="1123"/>
    <n v="623"/>
    <n v="1000"/>
    <n v="500"/>
    <n v="-500"/>
    <n v="0"/>
    <n v="-623"/>
    <n v="-1.246"/>
  </r>
  <r>
    <s v="Akbank0316_Axess_Akaryakit_Bond_interest_MC"/>
    <n v="2016"/>
    <x v="2"/>
    <s v="Q1"/>
    <d v="2016-03-18T00:00:00"/>
    <d v="2016-03-30T00:00:00"/>
    <n v="0"/>
    <s v="MC"/>
    <x v="9"/>
    <s v="Akbank0316_Axess_Akaryakit_interest_MC"/>
    <s v="Completed"/>
    <s v="Bond Digital"/>
    <s v="RON"/>
    <s v="Xaxis Display Plus"/>
    <s v="cpm"/>
    <s v="Selected Sites"/>
    <s v="Ad Bundles"/>
    <n v="0.5"/>
    <n v="1"/>
    <n v="1500000"/>
    <n v="1500017"/>
    <n v="0"/>
    <n v="1500000"/>
    <m/>
    <n v="0"/>
    <e v="#DIV/0!"/>
    <n v="750"/>
    <n v="750"/>
    <n v="0"/>
    <n v="1500"/>
    <n v="1189"/>
    <n v="-311"/>
    <n v="0"/>
    <n v="439"/>
    <n v="0.36921783010933557"/>
  </r>
  <r>
    <s v="Akbank0316_Axess_Akaryakit_Digitalm_interest_MC"/>
    <n v="2016"/>
    <x v="2"/>
    <s v="Q1"/>
    <d v="2016-03-18T00:00:00"/>
    <d v="2016-03-30T00:00:00"/>
    <n v="0"/>
    <s v="MC"/>
    <x v="9"/>
    <s v="Akbank0316_Axess_Akaryakit_interest_MC"/>
    <s v="Completed"/>
    <s v="Digitalm"/>
    <s v="RON"/>
    <s v="Xaxis Display Plus"/>
    <s v="cpm"/>
    <s v="Selected Sites"/>
    <s v="Ad Bundles"/>
    <n v="0.2"/>
    <n v="1"/>
    <n v="1500000"/>
    <n v="1503972"/>
    <n v="0"/>
    <n v="1500000"/>
    <n v="359"/>
    <n v="2.3870125241693329E-4"/>
    <n v="4.1782729805013927"/>
    <n v="300"/>
    <n v="300"/>
    <n v="0"/>
    <n v="1500"/>
    <n v="1500"/>
    <n v="0"/>
    <n v="0"/>
    <n v="1200"/>
    <n v="0.8"/>
  </r>
  <r>
    <s v="Arzum0316_50Yil_Digitalm_interest_MEC"/>
    <n v="2016"/>
    <x v="2"/>
    <s v="Q1"/>
    <d v="2016-03-18T00:00:00"/>
    <d v="2016-03-30T00:00:00"/>
    <n v="0"/>
    <s v="MEC"/>
    <x v="24"/>
    <s v="Arzum0316_50Yil_interest_MEC"/>
    <s v="Completed"/>
    <s v="Digitalm"/>
    <s v="RON"/>
    <s v="Xaxis Display Plus"/>
    <s v="cpm"/>
    <s v="Selected Sites"/>
    <s v="Ad Bundles"/>
    <n v="0.2"/>
    <n v="1.6"/>
    <n v="2500000"/>
    <n v="2508455"/>
    <n v="0"/>
    <n v="2500000"/>
    <n v="1079"/>
    <n v="4.3014524876866436E-4"/>
    <n v="3.7071362372567194"/>
    <n v="500"/>
    <n v="500"/>
    <n v="0"/>
    <n v="4000"/>
    <n v="4000"/>
    <n v="0"/>
    <n v="0"/>
    <n v="3500"/>
    <n v="0.875"/>
  </r>
  <r>
    <s v="Arzum0316_50Yil_Nokta_Preroll_MEC"/>
    <n v="2016"/>
    <x v="2"/>
    <s v="Q1"/>
    <d v="2016-03-18T00:00:00"/>
    <d v="2016-03-30T00:00:00"/>
    <n v="0"/>
    <s v="MEC"/>
    <x v="24"/>
    <s v="Arzum0316_50Yil_Preroll_MEC"/>
    <s v="Completed"/>
    <s v="Nokta"/>
    <s v="RON"/>
    <s v="Xaxis Tv"/>
    <s v="cpv"/>
    <s v="Pre/Mid/Post Rolls RON"/>
    <s v="Online Video"/>
    <n v="1.2E-2"/>
    <n v="3.5000000000000003E-2"/>
    <n v="50000"/>
    <n v="160449"/>
    <n v="0"/>
    <n v="50000"/>
    <n v="29039"/>
    <n v="0.18098585843476744"/>
    <n v="6.0263783188126321E-2"/>
    <n v="600"/>
    <n v="600"/>
    <n v="0"/>
    <n v="1750.0000000000002"/>
    <n v="1750.0000000000002"/>
    <n v="0"/>
    <n v="0"/>
    <n v="1150.0000000000002"/>
    <n v="0.65714285714285714"/>
  </r>
  <r>
    <s v="Arzum0316_50Yil_Midyo_Preroll_MEC"/>
    <n v="2016"/>
    <x v="2"/>
    <s v="Q1"/>
    <d v="2016-03-18T00:00:00"/>
    <d v="2016-03-30T00:00:00"/>
    <n v="0"/>
    <s v="MEC"/>
    <x v="24"/>
    <s v="Arzum0316_50Yil_Preroll_MEC"/>
    <s v="Completed"/>
    <s v="Midyo"/>
    <s v="RON"/>
    <s v="Xaxis Tv"/>
    <s v="cpv"/>
    <s v="Pre/Mid/Post Rolls RON"/>
    <s v="Online Video"/>
    <n v="5.0000000000000001E-3"/>
    <n v="3.5000000000000003E-2"/>
    <n v="50000"/>
    <n v="47968"/>
    <n v="2032"/>
    <n v="47968"/>
    <n v="58"/>
    <n v="1.2091394262841895E-3"/>
    <n v="66.379310344827587"/>
    <n v="250"/>
    <n v="250"/>
    <n v="0"/>
    <n v="1750.0000000000002"/>
    <n v="3850"/>
    <n v="2100"/>
    <n v="0"/>
    <n v="3600"/>
    <n v="0.93506493506493504"/>
  </r>
  <r>
    <s v="Beymen0316_HaftaSonu_Ligatus_interest_MEC"/>
    <n v="2016"/>
    <x v="2"/>
    <s v="Q1"/>
    <d v="2016-03-18T00:00:00"/>
    <d v="2016-03-19T00:00:00"/>
    <n v="0"/>
    <s v="MEC"/>
    <x v="38"/>
    <s v="Beymen0316_HaftaSonu_interest_MEC"/>
    <s v="Completed"/>
    <s v="Ligatus"/>
    <s v="RON"/>
    <s v="Xaxis Display Plus"/>
    <s v="cpc"/>
    <s v="Selected Sites"/>
    <s v="Ad Bundles"/>
    <n v="0.3"/>
    <n v="1.25"/>
    <n v="5000"/>
    <n v="2312"/>
    <n v="2688"/>
    <n v="2312"/>
    <m/>
    <n v="0"/>
    <e v="#DIV/0!"/>
    <n v="1.5"/>
    <n v="694"/>
    <n v="692.5"/>
    <n v="6.25"/>
    <n v="625"/>
    <n v="618.75"/>
    <n v="0"/>
    <n v="-69"/>
    <n v="-0.1104"/>
  </r>
  <r>
    <s v="Beymen0316_HaftaSonu_Digitalm_interest_MEC"/>
    <n v="2016"/>
    <x v="2"/>
    <s v="Q1"/>
    <d v="2016-03-18T00:00:00"/>
    <d v="2016-03-19T00:00:00"/>
    <n v="0"/>
    <s v="MEC"/>
    <x v="38"/>
    <s v="Beymen0316_HaftaSonu_interest_MEC"/>
    <s v="Completed"/>
    <s v="Digitalm"/>
    <s v="RON"/>
    <s v="Xaxis Display Plus"/>
    <s v="cpm"/>
    <s v="Selected Sites"/>
    <s v="Ad Bundles"/>
    <n v="0.2"/>
    <n v="1.25"/>
    <n v="2000000"/>
    <n v="2027687"/>
    <n v="0"/>
    <n v="2000000"/>
    <n v="873"/>
    <n v="4.3053982197449608E-4"/>
    <n v="2.86368843069874"/>
    <n v="400"/>
    <n v="400"/>
    <n v="0"/>
    <n v="2500"/>
    <n v="2500"/>
    <n v="0"/>
    <n v="0"/>
    <n v="2100"/>
    <n v="0.84"/>
  </r>
  <r>
    <s v="Beymen0316_HaftaSonu_Medyanet_interest_MEC"/>
    <n v="2016"/>
    <x v="2"/>
    <s v="Q1"/>
    <d v="2016-03-18T00:00:00"/>
    <d v="2016-03-19T00:00:00"/>
    <n v="0"/>
    <s v="MEC"/>
    <x v="38"/>
    <s v="Beymen0316_HaftaSonu_interest_MEC"/>
    <s v="Completed"/>
    <s v="Medyanet"/>
    <s v="RON"/>
    <s v="Xaxis Display Plus"/>
    <s v="cpm"/>
    <s v="Selected Sites"/>
    <s v="Ad Bundles"/>
    <n v="0.1"/>
    <n v="1.25"/>
    <n v="4000000"/>
    <n v="4038454"/>
    <n v="0"/>
    <n v="4000000"/>
    <n v="2830"/>
    <n v="7.0076321285323544E-4"/>
    <n v="1.5017667844522968"/>
    <n v="400"/>
    <n v="400"/>
    <n v="0"/>
    <n v="5000"/>
    <n v="4250"/>
    <n v="-750"/>
    <n v="0"/>
    <n v="3850"/>
    <n v="0.90588235294117647"/>
  </r>
  <r>
    <s v="Beymen0316_HaftaSonu_Nokta_interest_MEC"/>
    <n v="2016"/>
    <x v="2"/>
    <s v="Q1"/>
    <d v="2016-03-18T00:00:00"/>
    <d v="2016-03-19T00:00:00"/>
    <n v="0"/>
    <s v="MEC"/>
    <x v="38"/>
    <s v="Beymen0316_HaftaSonu_interest_MEC"/>
    <s v="Completed"/>
    <s v="Nokta"/>
    <s v="RON"/>
    <s v="Xaxis Display Plus"/>
    <s v="cpm"/>
    <s v="Selected Sites"/>
    <s v="Ad Bundles"/>
    <n v="0.1"/>
    <n v="1.25"/>
    <n v="500000"/>
    <n v="528641"/>
    <n v="0"/>
    <n v="500000"/>
    <n v="84"/>
    <n v="1.5889800450589342E-4"/>
    <n v="7.4404761904761907"/>
    <n v="50"/>
    <n v="50"/>
    <n v="0"/>
    <n v="625"/>
    <n v="625"/>
    <n v="0"/>
    <n v="0"/>
    <n v="575"/>
    <n v="0.92"/>
  </r>
  <r>
    <s v="Beymen0316_HaftaSonu_Bond_interest_MEC"/>
    <n v="2016"/>
    <x v="2"/>
    <s v="Q1"/>
    <d v="2016-03-18T00:00:00"/>
    <d v="2016-03-19T00:00:00"/>
    <n v="0"/>
    <s v="MEC"/>
    <x v="38"/>
    <s v="Beymen0316_HaftaSonu_interest_MEC"/>
    <s v="Completed"/>
    <s v="Bond Digital"/>
    <s v="RON"/>
    <s v="Xaxis Display Plus"/>
    <s v="cpm"/>
    <s v="Selected Sites"/>
    <s v="Ad Bundles"/>
    <n v="0.5"/>
    <n v="1.25"/>
    <n v="1000000"/>
    <n v="972175"/>
    <n v="27825"/>
    <n v="972175"/>
    <n v="393"/>
    <n v="4.0424820634145088E-4"/>
    <n v="3.1806615776081424"/>
    <n v="500"/>
    <n v="486.08749999999998"/>
    <n v="-13.912500000000023"/>
    <n v="1250"/>
    <n v="1250"/>
    <n v="0"/>
    <n v="0"/>
    <n v="763.91250000000002"/>
    <n v="0.61113000000000006"/>
  </r>
  <r>
    <s v="Beymen0316_HaftaSonu_Sem_interest_MEC"/>
    <n v="2016"/>
    <x v="2"/>
    <s v="Q1"/>
    <d v="2016-03-18T00:00:00"/>
    <d v="2016-03-19T00:00:00"/>
    <n v="0"/>
    <s v="MEC"/>
    <x v="38"/>
    <s v="Beymen0316_HaftaSonu_interest_MEC"/>
    <s v="Completed"/>
    <s v="Sem Digital"/>
    <s v="RON"/>
    <s v="Xaxis Display Plus"/>
    <s v="cpm"/>
    <s v="Selected Sites"/>
    <s v="Ad Bundles"/>
    <n v="0.2"/>
    <n v="1.25"/>
    <n v="100000"/>
    <n v="41944"/>
    <n v="58056"/>
    <n v="41944"/>
    <n v="58"/>
    <n v="1.3827961090978448E-3"/>
    <n v="2.1551724137931036"/>
    <n v="20"/>
    <n v="8.3888000000000016"/>
    <n v="-11.611199999999998"/>
    <n v="125"/>
    <n v="125"/>
    <n v="0"/>
    <n v="0"/>
    <n v="116.6112"/>
    <n v="0.93288959999999999"/>
  </r>
  <r>
    <s v="Beymen0316_HaftaSonu_Memuruz_interest_MEC"/>
    <n v="2016"/>
    <x v="2"/>
    <s v="Q1"/>
    <d v="2016-03-18T00:00:00"/>
    <d v="2016-03-19T00:00:00"/>
    <n v="0"/>
    <s v="MEC"/>
    <x v="38"/>
    <s v="Beymen0316_HaftaSonu_interest_MEC"/>
    <s v="Completed"/>
    <s v="Memuruz"/>
    <s v="RON"/>
    <s v="Xaxis Display Plus"/>
    <s v="cpm"/>
    <s v="Selected Sites"/>
    <s v="Ad Bundles"/>
    <n v="0.25"/>
    <n v="1.25"/>
    <n v="500000"/>
    <n v="504447"/>
    <n v="0"/>
    <n v="500000"/>
    <m/>
    <n v="0"/>
    <e v="#DIV/0!"/>
    <n v="125"/>
    <n v="125"/>
    <n v="0"/>
    <n v="625"/>
    <n v="625"/>
    <n v="0"/>
    <n v="0"/>
    <n v="500"/>
    <n v="0.8"/>
  </r>
  <r>
    <s v="Avon0316_Nutra_Digitalmarcom_AudioRecognation_MX"/>
    <n v="2016"/>
    <x v="2"/>
    <s v="Q1"/>
    <d v="2016-03-18T00:00:00"/>
    <d v="2016-03-30T00:00:00"/>
    <n v="0"/>
    <s v="MX"/>
    <x v="34"/>
    <s v="Avon0316_Nutra_AudioRecognation_MX"/>
    <s v="Completed"/>
    <s v="Digitalmarcom"/>
    <s v="RON"/>
    <s v="Xaxis Audio Recog"/>
    <s v="cpv"/>
    <s v="Pre/Mid/Post Rolls RON"/>
    <s v="Online Video"/>
    <n v="3.7499999999999999E-2"/>
    <n v="0.06"/>
    <n v="50000"/>
    <n v="51176"/>
    <n v="0"/>
    <n v="50000"/>
    <n v="2480"/>
    <n v="4.8460215726121622E-2"/>
    <n v="1.2096774193548387"/>
    <n v="1875"/>
    <n v="1875"/>
    <n v="0"/>
    <n v="3000"/>
    <n v="3000"/>
    <n v="0"/>
    <n v="0"/>
    <n v="1125"/>
    <n v="0.375"/>
  </r>
  <r>
    <s v="Vodafone0316_Project_Atina_Buyback_Digitalm_interest_MS"/>
    <n v="2016"/>
    <x v="2"/>
    <s v="Q1"/>
    <d v="2016-03-18T00:00:00"/>
    <d v="2016-03-30T00:00:00"/>
    <n v="0"/>
    <s v="MS"/>
    <x v="14"/>
    <s v="Vodafone0316_Project_Atina_Buyback_interest_MS"/>
    <s v="Completed"/>
    <s v="Digitalm"/>
    <s v="RON"/>
    <s v="Xaxis Display Plus"/>
    <s v="cpm"/>
    <s v="Selected Sites"/>
    <s v="Ad Bundles"/>
    <n v="0.2"/>
    <n v="0.8"/>
    <n v="4000000"/>
    <n v="3196570"/>
    <n v="803430"/>
    <n v="3196570"/>
    <n v="1212"/>
    <n v="3.7915640827511989E-4"/>
    <n v="1.5816831683168318"/>
    <n v="800"/>
    <n v="639.31400000000008"/>
    <n v="-160.68599999999992"/>
    <n v="3200"/>
    <n v="1917"/>
    <n v="-1283"/>
    <n v="0"/>
    <n v="1277.6859999999999"/>
    <n v="0.66650286906624934"/>
  </r>
  <r>
    <s v="Vodafone0316_Project_Atina_Buyback_Bond_interest_MS"/>
    <n v="2016"/>
    <x v="2"/>
    <s v="Q1"/>
    <d v="2016-03-18T00:00:00"/>
    <d v="2016-03-30T00:00:00"/>
    <n v="0"/>
    <s v="MS"/>
    <x v="14"/>
    <s v="Vodafone0316_Project_Atina_Buyback_interest_MS"/>
    <s v="Completed"/>
    <s v="Bond Digital"/>
    <s v="RON"/>
    <s v="Xaxis Display Plus"/>
    <s v="cpm"/>
    <s v="Selected Sites"/>
    <s v="Ad Bundles"/>
    <n v="0.75"/>
    <n v="0.8"/>
    <n v="2000000"/>
    <n v="154664"/>
    <n v="1845336"/>
    <n v="154664"/>
    <m/>
    <n v="0"/>
    <e v="#DIV/0!"/>
    <n v="1500"/>
    <n v="115.99799999999999"/>
    <n v="-1384.002"/>
    <n v="1600"/>
    <n v="123.73120000000002"/>
    <n v="-1476.2688000000001"/>
    <n v="0"/>
    <n v="7.7332000000000249"/>
    <n v="6.2500000000000194E-2"/>
  </r>
  <r>
    <s v="Karcher0316_Mart_Acunn_Intersitital_MX"/>
    <n v="2016"/>
    <x v="2"/>
    <s v="Q1"/>
    <d v="2016-03-18T00:00:00"/>
    <d v="2016-03-30T00:00:00"/>
    <n v="0"/>
    <s v="MX"/>
    <x v="4"/>
    <s v="Karcher0316_Mart_Intersitital_MX"/>
    <s v="Completed"/>
    <s v="Acunn"/>
    <s v="RON"/>
    <s v="Xaxis Rich Media"/>
    <s v="cpm"/>
    <s v="Interstitial"/>
    <s v="Interstitial"/>
    <n v="1.5"/>
    <n v="4.25"/>
    <n v="300000"/>
    <n v="364975"/>
    <n v="0"/>
    <n v="300000"/>
    <n v="1469"/>
    <n v="4.0249332146037398E-3"/>
    <n v="0"/>
    <n v="450"/>
    <n v="0"/>
    <n v="-450"/>
    <n v="1275"/>
    <n v="0"/>
    <n v="-1275"/>
    <n v="0"/>
    <n v="0"/>
    <e v="#DIV/0!"/>
  </r>
  <r>
    <s v="Karcher0316_Mart_Digitalm_Intersitital_MX"/>
    <n v="2016"/>
    <x v="2"/>
    <s v="Q1"/>
    <d v="2016-03-18T00:00:00"/>
    <d v="2016-03-30T00:00:00"/>
    <n v="0"/>
    <s v="MX"/>
    <x v="4"/>
    <s v="Karcher0316_Mart_Intersitital_MX"/>
    <s v="Completed"/>
    <s v="Digitalm"/>
    <s v="RON"/>
    <s v="Xaxis Rich Media"/>
    <s v="cpm"/>
    <s v="Interstitial"/>
    <s v="Interstitial"/>
    <n v="2.5"/>
    <n v="4.25"/>
    <n v="100000"/>
    <n v="24350"/>
    <n v="75650"/>
    <n v="24350"/>
    <n v="327"/>
    <n v="1.3429158110882957E-2"/>
    <n v="0"/>
    <n v="250"/>
    <n v="60.875"/>
    <n v="-189.125"/>
    <n v="425"/>
    <n v="0"/>
    <n v="-425"/>
    <n v="0"/>
    <n v="-60.875"/>
    <e v="#DIV/0!"/>
  </r>
  <r>
    <s v="Karcher0316_Mart_Acunn_Preroll_MX"/>
    <n v="2016"/>
    <x v="2"/>
    <s v="Q1"/>
    <d v="2016-03-18T00:00:00"/>
    <d v="2016-03-30T00:00:00"/>
    <n v="0"/>
    <s v="MX"/>
    <x v="4"/>
    <s v="Karcher0316_Mart_Preroll_MX"/>
    <s v="Completed"/>
    <s v="Acunn"/>
    <s v="RON"/>
    <s v="Xaxis Tv"/>
    <s v="cpv"/>
    <s v="Pre/Mid/Post Rolls RON"/>
    <s v="Online Video"/>
    <n v="0.01"/>
    <n v="3.3000000000000002E-2"/>
    <n v="20000"/>
    <n v="20251"/>
    <n v="0"/>
    <n v="20000"/>
    <n v="2494"/>
    <n v="0.12315441212779615"/>
    <n v="0"/>
    <n v="200"/>
    <n v="0"/>
    <n v="-200"/>
    <n v="660"/>
    <n v="0"/>
    <n v="-660"/>
    <n v="0"/>
    <n v="0"/>
    <e v="#DIV/0!"/>
  </r>
  <r>
    <s v="GSK0316_Sensodyne_Hypernova_Digitalm_interest_MC"/>
    <n v="2016"/>
    <x v="2"/>
    <s v="Q1"/>
    <d v="2016-03-24T00:00:00"/>
    <d v="2016-03-30T00:00:00"/>
    <n v="0"/>
    <s v="MC"/>
    <x v="0"/>
    <s v="GSK0316_Sensodyne_Hypernova_interest_MC"/>
    <s v="Completed"/>
    <s v="Digitalm"/>
    <s v="RON"/>
    <s v="Xaxis Display Plus"/>
    <s v="cpm"/>
    <s v="Selected Sites"/>
    <s v="Ad Bundles"/>
    <n v="0.2"/>
    <n v="1"/>
    <n v="3000000"/>
    <n v="3037682"/>
    <n v="0"/>
    <n v="3000000"/>
    <m/>
    <n v="0"/>
    <e v="#DIV/0!"/>
    <n v="600"/>
    <n v="600"/>
    <n v="0"/>
    <n v="3000"/>
    <n v="1776"/>
    <n v="-1224"/>
    <n v="0"/>
    <n v="1176"/>
    <n v="0.66216216216216217"/>
  </r>
  <r>
    <s v="GSK0316_Sensodyne_Hypernova_Reklamstore_interest_MC"/>
    <n v="2016"/>
    <x v="2"/>
    <s v="Q1"/>
    <d v="2016-03-24T00:00:00"/>
    <d v="2016-03-30T00:00:00"/>
    <n v="0"/>
    <s v="MC"/>
    <x v="0"/>
    <s v="GSK0316_Sensodyne_Hypernova_interest_MC"/>
    <s v="Completed"/>
    <s v="Reklamstore"/>
    <s v="RON"/>
    <s v="Xaxis Display Plus"/>
    <s v="cpm"/>
    <s v="Selected Sites"/>
    <s v="Ad Bundles"/>
    <n v="1.5"/>
    <n v="1"/>
    <n v="1000000"/>
    <n v="1000341"/>
    <n v="0"/>
    <n v="1000000"/>
    <n v="150"/>
    <n v="1.4994886743620425E-4"/>
    <n v="6.6689400000000001"/>
    <n v="1500"/>
    <n v="1500"/>
    <n v="0"/>
    <n v="1000"/>
    <n v="1000.341"/>
    <n v="0.34100000000000819"/>
    <n v="0"/>
    <n v="-499.65899999999999"/>
    <n v="-0.49948867436204253"/>
  </r>
  <r>
    <s v="GSK0316_Sensodyne_Hypernova_Bond_interest_MC"/>
    <n v="2016"/>
    <x v="2"/>
    <s v="Q1"/>
    <d v="2016-03-24T00:00:00"/>
    <d v="2016-03-30T00:00:00"/>
    <n v="0"/>
    <s v="MC"/>
    <x v="0"/>
    <s v="GSK0316_Sensodyne_Hypernova_interest_MC"/>
    <s v="Completed"/>
    <s v="Bond Digital"/>
    <s v="RON"/>
    <s v="Xaxis Display Plus"/>
    <s v="cpm"/>
    <s v="Selected Sites"/>
    <s v="Ad Bundles"/>
    <n v="0.75"/>
    <n v="1"/>
    <n v="1500000"/>
    <n v="135599"/>
    <n v="1364401"/>
    <n v="135599"/>
    <m/>
    <n v="0"/>
    <e v="#DIV/0!"/>
    <n v="1125"/>
    <n v="101.69924999999999"/>
    <n v="-1023.30075"/>
    <n v="1500"/>
    <n v="135.59899999999999"/>
    <n v="-1364.4010000000001"/>
    <n v="0"/>
    <n v="33.899749999999997"/>
    <n v="0.25"/>
  </r>
  <r>
    <s v="Zorlu0316_The_Goal_Bond_interes_MC"/>
    <n v="2016"/>
    <x v="2"/>
    <s v="Q1"/>
    <d v="2016-03-24T00:00:00"/>
    <d v="2016-03-30T00:00:00"/>
    <n v="0"/>
    <s v="MC"/>
    <x v="37"/>
    <s v="Zorlu0316_The_Goal_interest_MC"/>
    <s v="Completed"/>
    <s v="Bond Digital"/>
    <s v="RON"/>
    <s v="Xaxis Display Plus"/>
    <s v="cpm"/>
    <s v="Selected Sites"/>
    <s v="Ad Bundles"/>
    <n v="0.5"/>
    <n v="1"/>
    <n v="500000"/>
    <n v="501475"/>
    <n v="0"/>
    <n v="500000"/>
    <m/>
    <n v="0"/>
    <e v="#DIV/0!"/>
    <n v="250"/>
    <n v="251"/>
    <n v="1"/>
    <n v="500"/>
    <n v="500"/>
    <n v="0"/>
    <n v="0"/>
    <n v="249"/>
    <n v="0.498"/>
  </r>
  <r>
    <s v="Akbank0316_Axess_Haftasonu_Digitalm_interest_MC"/>
    <n v="2016"/>
    <x v="2"/>
    <s v="Q1"/>
    <d v="2016-03-25T00:00:00"/>
    <d v="2016-03-27T00:00:00"/>
    <n v="0"/>
    <s v="MC"/>
    <x v="9"/>
    <s v="Akbank0316_Axess_Haftasonu_interest_MC"/>
    <s v="Completed"/>
    <s v="Digitalm"/>
    <s v="RON"/>
    <s v="Xaxis Display Plus"/>
    <s v="cpm"/>
    <s v="Selected Sites"/>
    <s v="Ad Bundles"/>
    <n v="0.2"/>
    <n v="1"/>
    <n v="1000000"/>
    <n v="992578"/>
    <n v="7422"/>
    <n v="992578"/>
    <n v="345"/>
    <n v="3.4757973680657841E-4"/>
    <n v="1.4376811594202898"/>
    <n v="200"/>
    <n v="198.51560000000001"/>
    <n v="-1.4843999999999937"/>
    <n v="1000"/>
    <n v="496"/>
    <n v="-504"/>
    <n v="0"/>
    <n v="297.48439999999999"/>
    <n v="0.59976693548387094"/>
  </r>
  <r>
    <s v="Akbank0316_Axess_Haftasonu_Medyanet_interest_MC"/>
    <n v="2016"/>
    <x v="2"/>
    <s v="Q1"/>
    <d v="2016-03-25T00:00:00"/>
    <d v="2016-03-27T00:00:00"/>
    <n v="0"/>
    <s v="MC"/>
    <x v="9"/>
    <s v="Akbank0316_Axess_Haftasonu_interest_MC"/>
    <s v="Completed"/>
    <s v="Medyanet"/>
    <s v="RON"/>
    <s v="Xaxis Display Plus"/>
    <s v="cpm"/>
    <s v="Selected Sites"/>
    <s v="Ad Bundles"/>
    <n v="0.1"/>
    <n v="1"/>
    <n v="1000000"/>
    <n v="1004131"/>
    <n v="0"/>
    <n v="1000000"/>
    <m/>
    <n v="0"/>
    <e v="#DIV/0!"/>
    <n v="100"/>
    <n v="100"/>
    <n v="0"/>
    <n v="1000"/>
    <n v="1004.131"/>
    <n v="4.1309999999999718"/>
    <n v="0"/>
    <n v="904.13099999999997"/>
    <n v="0.90041140050451585"/>
  </r>
  <r>
    <s v="Pandora0316_Spring_Summer_Digitalm_LAL_MC"/>
    <n v="2016"/>
    <x v="2"/>
    <s v="Q1"/>
    <d v="2016-03-25T00:00:00"/>
    <d v="2016-03-30T00:00:00"/>
    <n v="0"/>
    <s v="MC"/>
    <x v="30"/>
    <s v="Pandora0316_Spring_Summer_LAL_MC"/>
    <s v="Completed"/>
    <s v="Digitalm"/>
    <s v="RON"/>
    <s v="Xaxis Lookalike"/>
    <s v="cpm"/>
    <s v="Selected Sites"/>
    <s v="Ad Bundles"/>
    <n v="0.2"/>
    <n v="1.5"/>
    <n v="500000"/>
    <n v="503301"/>
    <n v="0"/>
    <n v="500000"/>
    <n v="98"/>
    <n v="1.9471449490463956E-4"/>
    <n v="7.6530612244897958"/>
    <n v="100"/>
    <n v="100"/>
    <n v="0"/>
    <n v="750"/>
    <n v="750"/>
    <n v="0"/>
    <n v="0"/>
    <n v="650"/>
    <n v="0.8666666666666667"/>
  </r>
  <r>
    <s v="Pandora0316_Spring_Summer_Medyanet_LAL_MC"/>
    <n v="2016"/>
    <x v="2"/>
    <s v="Q1"/>
    <d v="2016-03-25T00:00:00"/>
    <d v="2016-03-30T00:00:00"/>
    <n v="0"/>
    <s v="MC"/>
    <x v="30"/>
    <s v="Pandora0316_Spring_Summer_LAL_MC"/>
    <s v="Completed"/>
    <s v="Medyanet"/>
    <s v="RON"/>
    <s v="Xaxis Lookalike"/>
    <s v="cpm"/>
    <s v="Selected Sites"/>
    <s v="Ad Bundles"/>
    <n v="0.1"/>
    <n v="1.5"/>
    <n v="500000"/>
    <n v="503837"/>
    <n v="0"/>
    <n v="500000"/>
    <m/>
    <n v="0"/>
    <e v="#DIV/0!"/>
    <n v="50"/>
    <n v="50"/>
    <n v="0"/>
    <n v="750"/>
    <n v="750"/>
    <n v="0"/>
    <n v="0"/>
    <n v="700"/>
    <n v="0.93333333333333335"/>
  </r>
  <r>
    <s v="Teknosa0316_Turuncu_Faz4_Acunn_Interstitial_MC"/>
    <n v="2016"/>
    <x v="2"/>
    <s v="Q1"/>
    <d v="2016-03-25T00:00:00"/>
    <d v="2016-03-28T00:00:00"/>
    <n v="0"/>
    <s v="MC"/>
    <x v="6"/>
    <s v="Teknosa0316_Turuncu_Faz4_Interstitial_MC"/>
    <s v="Completed"/>
    <s v="Acunn"/>
    <s v="RON"/>
    <s v="Xaxis Rich Media"/>
    <s v="cpm"/>
    <s v="Interstitial"/>
    <s v="Interstitial"/>
    <n v="1.5"/>
    <n v="4.25"/>
    <n v="300000"/>
    <n v="357595"/>
    <n v="0"/>
    <n v="300000"/>
    <n v="5207"/>
    <n v="1.4561165564395476E-2"/>
    <n v="0.24486268484732091"/>
    <n v="450"/>
    <n v="0"/>
    <n v="-450"/>
    <n v="1275"/>
    <n v="1275"/>
    <n v="0"/>
    <n v="0"/>
    <n v="1275"/>
    <n v="1"/>
  </r>
  <r>
    <s v="Teknosa0316_Turuncu_Faz4_Medyanet_Interstitial_MC"/>
    <n v="2016"/>
    <x v="2"/>
    <s v="Q1"/>
    <d v="2016-03-25T00:00:00"/>
    <d v="2016-03-28T00:00:00"/>
    <n v="0"/>
    <s v="MC"/>
    <x v="6"/>
    <s v="Teknosa0316_Turuncu_Faz4_Interstitial_MC"/>
    <s v="Completed"/>
    <s v="Medyanet"/>
    <s v="RON"/>
    <s v="Xaxis Rich Media"/>
    <s v="cpm"/>
    <s v="Interstitial"/>
    <s v="Interstitial"/>
    <n v="0.5"/>
    <n v="4.25"/>
    <n v="300000"/>
    <n v="303389"/>
    <n v="0"/>
    <n v="300000"/>
    <n v="5799"/>
    <n v="1.9114074669813342E-2"/>
    <n v="0.21986549405069838"/>
    <n v="150"/>
    <n v="150"/>
    <n v="0"/>
    <n v="1275"/>
    <n v="1275"/>
    <n v="0"/>
    <n v="0"/>
    <n v="1125"/>
    <n v="0.88235294117647056"/>
  </r>
  <r>
    <s v="Teknosa0316_Turuncu_Faz4_Bond_Interstitial_MC"/>
    <n v="2016"/>
    <x v="2"/>
    <s v="Q1"/>
    <d v="2016-03-25T00:00:00"/>
    <d v="2016-03-28T00:00:00"/>
    <n v="0"/>
    <s v="MC"/>
    <x v="6"/>
    <s v="Teknosa0316_Turuncu_Faz4_Interstitial_MC"/>
    <s v="Completed"/>
    <s v="Bond Digital"/>
    <s v="RON"/>
    <s v="Xaxis Rich Media"/>
    <s v="cpm"/>
    <s v="Interstitial"/>
    <s v="Interstitial"/>
    <n v="2.5"/>
    <n v="4.25"/>
    <n v="250000"/>
    <n v="249491"/>
    <n v="509"/>
    <n v="249491"/>
    <n v="4213"/>
    <n v="1.6886380671046249E-2"/>
    <n v="0.17802041300735819"/>
    <n v="625"/>
    <n v="623.72750000000008"/>
    <n v="-1.2724999999999227"/>
    <n v="1062.5"/>
    <n v="750"/>
    <n v="-312.5"/>
    <n v="0"/>
    <n v="126.27249999999992"/>
    <n v="0.16836333333333323"/>
  </r>
  <r>
    <s v="Bridgestone0316_Imaj_Kampanyası_Medyanet_Interstitial_MC"/>
    <n v="2016"/>
    <x v="2"/>
    <s v="Q1"/>
    <d v="2016-03-29T00:00:00"/>
    <d v="2016-03-30T00:00:00"/>
    <n v="0"/>
    <s v="MC"/>
    <x v="8"/>
    <s v="Bridgestone0316_Imaj_Kampanyası_Interstitial_MC"/>
    <s v="Completed"/>
    <s v="Medyanet"/>
    <s v="RON"/>
    <s v="Xaxis Rich Media"/>
    <s v="cpm"/>
    <s v="Interstitial"/>
    <s v="Interstitial"/>
    <n v="0.5"/>
    <n v="4.25"/>
    <n v="250000"/>
    <n v="134258"/>
    <n v="115742"/>
    <n v="134258"/>
    <n v="626"/>
    <n v="4.6626644222318219E-3"/>
    <n v="0.91149600638977635"/>
    <n v="125"/>
    <n v="64.13"/>
    <n v="-60.870000000000005"/>
    <n v="1062.5"/>
    <n v="570.59649999999999"/>
    <n v="-491.90350000000001"/>
    <n v="0"/>
    <n v="506.4665"/>
    <n v="0.88760884442859356"/>
  </r>
  <r>
    <s v="Akbank0316_Click_to_Call_Medyanet_interest_MC"/>
    <n v="2016"/>
    <x v="2"/>
    <s v="Q1"/>
    <d v="2016-03-29T00:00:00"/>
    <d v="2016-03-30T00:00:00"/>
    <n v="0"/>
    <s v="MC"/>
    <x v="9"/>
    <s v="Akbank0316_Click_to_Call_interest_MC"/>
    <s v="Completed"/>
    <s v="Medyanet"/>
    <s v="RON"/>
    <s v="Xaxis Display Plus"/>
    <s v="cpm"/>
    <s v="Selected Sites"/>
    <s v="Ad Bundles"/>
    <n v="0.1"/>
    <n v="1"/>
    <n v="500000"/>
    <n v="500953"/>
    <n v="0"/>
    <n v="500000"/>
    <m/>
    <n v="0"/>
    <e v="#DIV/0!"/>
    <n v="50"/>
    <n v="50"/>
    <n v="0"/>
    <n v="500"/>
    <n v="0"/>
    <n v="-500"/>
    <n v="0"/>
    <n v="-50"/>
    <e v="#DIV/0!"/>
  </r>
  <r>
    <s v="Biscolata0316_solen_acunn_video_MC"/>
    <n v="2016"/>
    <x v="2"/>
    <s v="Q1"/>
    <d v="2016-03-01T00:00:00"/>
    <d v="2016-03-20T00:00:00"/>
    <n v="0"/>
    <s v="MC"/>
    <x v="45"/>
    <s v="Biscolata0316_solen_acunn_video_MC"/>
    <s v="Completed"/>
    <s v="Acunn"/>
    <s v="RON"/>
    <s v="Xaxis Tv"/>
    <s v="cpv"/>
    <s v="Selected Sites"/>
    <s v="Online Video"/>
    <n v="0"/>
    <n v="0.03"/>
    <n v="10000"/>
    <n v="10000"/>
    <n v="0"/>
    <n v="10000"/>
    <m/>
    <n v="0"/>
    <e v="#DIV/0!"/>
    <n v="0"/>
    <n v="0"/>
    <n v="0"/>
    <n v="300"/>
    <n v="300"/>
    <n v="0"/>
    <n v="0"/>
    <n v="300"/>
    <n v="1"/>
  </r>
  <r>
    <s v="Akbank0416_Ihityac_Kredisi_interest_Digitalm_MC"/>
    <n v="2016"/>
    <x v="3"/>
    <s v="Q2"/>
    <d v="2016-04-01T00:00:00"/>
    <d v="2016-04-15T00:00:00"/>
    <n v="0"/>
    <s v="MC"/>
    <x v="9"/>
    <s v="Akbank0416_Ihityac_Kredisi_interest_MC"/>
    <s v="Completed"/>
    <s v="Digitalm"/>
    <s v="RON"/>
    <s v="Xaxis Display Plus"/>
    <s v="cpm"/>
    <s v="Selected Sites"/>
    <s v="Ad Bundles"/>
    <n v="0.2"/>
    <n v="1"/>
    <n v="2500000"/>
    <n v="2436167"/>
    <n v="63833"/>
    <n v="2436167"/>
    <n v="787"/>
    <n v="3.2304846096347251E-4"/>
    <n v="2.7541550190597204"/>
    <n v="500"/>
    <n v="487.23340000000002"/>
    <n v="-12.766599999999983"/>
    <n v="2500"/>
    <n v="2167.52"/>
    <n v="-332.48"/>
    <n v="0"/>
    <n v="1680.2865999999999"/>
    <n v="0.77521157820919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4" indent="0" outline="1" outlineData="1" multipleFieldFilters="0" rowHeaderCaption="Agencies" colHeaderCaption="Months">
  <location ref="A3:G28" firstHeaderRow="1" firstDataRow="2" firstDataCol="1" rowPageCount="1" colPageCount="1"/>
  <pivotFields count="40">
    <pivotField showAll="0"/>
    <pivotField axis="axisPage" multipleItemSelectionAllowed="1" showAll="0">
      <items count="2"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numFmtId="14" showAll="0"/>
    <pivotField numFmtId="14" showAll="0"/>
    <pivotField numFmtId="167" showAll="0"/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66">
        <item x="9"/>
        <item x="34"/>
        <item x="7"/>
        <item x="10"/>
        <item x="0"/>
        <item x="11"/>
        <item x="6"/>
        <item x="19"/>
        <item x="14"/>
        <item x="25"/>
        <item x="3"/>
        <item x="16"/>
        <item x="1"/>
        <item x="18"/>
        <item x="33"/>
        <item x="26"/>
        <item x="37"/>
        <item x="28"/>
        <item x="4"/>
        <item x="30"/>
        <item x="27"/>
        <item x="12"/>
        <item x="17"/>
        <item x="2"/>
        <item x="24"/>
        <item x="5"/>
        <item x="36"/>
        <item x="15"/>
        <item x="8"/>
        <item x="22"/>
        <item x="13"/>
        <item x="20"/>
        <item x="21"/>
        <item x="23"/>
        <item x="29"/>
        <item x="35"/>
        <item x="32"/>
        <item x="31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3" showAll="0" defaultSubtotal="0"/>
    <pivotField numFmtId="3" showAll="0" defaultSubtotal="0"/>
    <pivotField showAll="0"/>
    <pivotField numFmtId="3" showAll="0"/>
    <pivotField numFmtId="3" showAll="0"/>
    <pivotField showAll="0"/>
    <pivotField showAll="0"/>
    <pivotField numFmtId="168" showAll="0"/>
    <pivotField numFmtId="168" showAll="0"/>
    <pivotField numFmtId="168" showAll="0"/>
    <pivotField numFmtId="168" showAll="0"/>
    <pivotField dataField="1" showAll="0"/>
    <pivotField showAll="0"/>
    <pivotField numFmtId="168" showAll="0" defaultSubtotal="0"/>
    <pivotField numFmtId="168" showAll="0" defaultSubtotal="0"/>
    <pivotField numFmtId="1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7"/>
    <field x="8"/>
    <field x="-2"/>
  </rowFields>
  <rowItems count="24">
    <i>
      <x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4">
    <dataField name="Billings" fld="30" baseField="0" baseItem="0"/>
    <dataField name="COST TOTAL" fld="39" baseField="7" baseItem="0" numFmtId="3"/>
    <dataField name="Gross Revenue " fld="35" baseField="0" baseItem="0"/>
    <dataField name="% Gross Margin" fld="38" baseField="7" baseItem="1"/>
  </dataFields>
  <formats count="22">
    <format dxfId="21">
      <pivotArea field="7" grandCol="1" collapsedLevelsAreSubtotals="1" axis="axisRow" fieldPosition="0">
        <references count="2">
          <reference field="4294967294" count="1">
            <x v="0"/>
          </reference>
          <reference field="7" count="1" selected="0">
            <x v="0"/>
          </reference>
        </references>
      </pivotArea>
    </format>
    <format dxfId="20">
      <pivotArea field="7" grandCol="1" collapsedLevelsAreSubtotals="1" axis="axisRow" fieldPosition="0">
        <references count="1">
          <reference field="7" count="1">
            <x v="1"/>
          </reference>
        </references>
      </pivotArea>
    </format>
    <format dxfId="19">
      <pivotArea field="7" grandCol="1" collapsedLevelsAreSubtotals="1" axis="axisRow" fieldPosition="0">
        <references count="2">
          <reference field="4294967294" count="1">
            <x v="0"/>
          </reference>
          <reference field="7" count="1" selected="0">
            <x v="1"/>
          </reference>
        </references>
      </pivotArea>
    </format>
    <format dxfId="18">
      <pivotArea field="7" grandCol="1" collapsedLevelsAreSubtotals="1" axis="axisRow" fieldPosition="0">
        <references count="1">
          <reference field="7" count="1">
            <x v="2"/>
          </reference>
        </references>
      </pivotArea>
    </format>
    <format dxfId="17">
      <pivotArea field="7" grandCol="1" collapsedLevelsAreSubtotals="1" axis="axisRow" fieldPosition="0">
        <references count="2">
          <reference field="4294967294" count="1">
            <x v="0"/>
          </reference>
          <reference field="7" count="1" selected="0">
            <x v="2"/>
          </reference>
        </references>
      </pivotArea>
    </format>
    <format dxfId="16">
      <pivotArea field="7" grandCol="1" collapsedLevelsAreSubtotals="1" axis="axisRow" fieldPosition="0">
        <references count="1">
          <reference field="7" count="1">
            <x v="3"/>
          </reference>
        </references>
      </pivotArea>
    </format>
    <format dxfId="15">
      <pivotArea field="7" grandCol="1" collapsedLevelsAreSubtotals="1" axis="axisRow" fieldPosition="0">
        <references count="2">
          <reference field="4294967294" count="1">
            <x v="0"/>
          </reference>
          <reference field="7" count="1" selected="0">
            <x v="3"/>
          </reference>
        </references>
      </pivotArea>
    </format>
    <format dxfId="14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4294967294" count="2">
            <x v="0"/>
            <x v="2"/>
          </reference>
          <reference field="7" count="1" selected="0">
            <x v="0"/>
          </reference>
        </references>
      </pivotArea>
    </format>
    <format dxfId="12">
      <pivotArea collapsedLevelsAreSubtotals="1" fieldPosition="0">
        <references count="1">
          <reference field="7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2">
            <x v="0"/>
            <x v="2"/>
          </reference>
          <reference field="7" count="1" selected="0">
            <x v="1"/>
          </reference>
        </references>
      </pivotArea>
    </format>
    <format dxfId="10">
      <pivotArea collapsedLevelsAreSubtotals="1" fieldPosition="0">
        <references count="1">
          <reference field="7" count="1">
            <x v="2"/>
          </reference>
        </references>
      </pivotArea>
    </format>
    <format dxfId="9">
      <pivotArea collapsedLevelsAreSubtotals="1" fieldPosition="0">
        <references count="2">
          <reference field="4294967294" count="2">
            <x v="0"/>
            <x v="2"/>
          </reference>
          <reference field="7" count="1" selected="0">
            <x v="2"/>
          </reference>
        </references>
      </pivotArea>
    </format>
    <format dxfId="8">
      <pivotArea collapsedLevelsAreSubtotals="1" fieldPosition="0">
        <references count="1">
          <reference field="7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2">
            <x v="0"/>
            <x v="2"/>
          </reference>
          <reference field="7" count="1" selected="0">
            <x v="3"/>
          </reference>
        </references>
      </pivotArea>
    </format>
    <format dxfId="6">
      <pivotArea field="7" grandRow="1" outline="0" collapsedLevelsAreSubtotals="1" axis="axisRow" fieldPosition="0">
        <references count="1">
          <reference field="4294967294" count="2" selected="0">
            <x v="0"/>
            <x v="2"/>
          </reference>
        </references>
      </pivotArea>
    </format>
    <format dxfId="5">
      <pivotArea dataOnly="0" outline="0" fieldPosition="0">
        <references count="1">
          <reference field="4294967294" count="1">
            <x v="3"/>
          </reference>
        </references>
      </pivotArea>
    </format>
    <format dxfId="4">
      <pivotArea field="7" grandRow="1" outline="0" collapsedLevelsAreSubtotals="1" axis="axisRow" fieldPosition="0">
        <references count="1">
          <reference field="4294967294" count="3" selected="0">
            <x v="0"/>
            <x v="2"/>
            <x v="3"/>
          </reference>
        </references>
      </pivotArea>
    </format>
    <format dxfId="3">
      <pivotArea field="7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">
      <pivotArea field="7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1">
      <pivotArea field="7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7:J39" firstHeaderRow="1" firstDataRow="1" firstDataCol="1" rowPageCount="1" colPageCount="1"/>
  <pivotFields count="35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numFmtId="14" showAll="0"/>
    <pivotField numFmtId="14" showAll="0"/>
    <pivotField numFmtId="167" showAll="0"/>
    <pivotField showAll="0"/>
    <pivotField axis="axisRow" showAll="0">
      <items count="47">
        <item x="9"/>
        <item x="25"/>
        <item x="24"/>
        <item x="5"/>
        <item x="34"/>
        <item x="7"/>
        <item x="38"/>
        <item x="10"/>
        <item x="39"/>
        <item x="29"/>
        <item x="8"/>
        <item x="35"/>
        <item x="12"/>
        <item x="17"/>
        <item x="40"/>
        <item x="21"/>
        <item x="2"/>
        <item x="42"/>
        <item x="0"/>
        <item x="13"/>
        <item x="26"/>
        <item x="23"/>
        <item x="43"/>
        <item x="1"/>
        <item x="4"/>
        <item x="3"/>
        <item x="36"/>
        <item x="18"/>
        <item x="16"/>
        <item x="22"/>
        <item x="44"/>
        <item x="28"/>
        <item x="31"/>
        <item x="45"/>
        <item x="30"/>
        <item x="11"/>
        <item x="41"/>
        <item x="20"/>
        <item x="33"/>
        <item x="6"/>
        <item x="19"/>
        <item x="14"/>
        <item x="27"/>
        <item x="15"/>
        <item x="32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8" showAll="0"/>
    <pivotField showAll="0"/>
    <pivotField showAll="0"/>
    <pivotField dataField="1" numFmtId="168" showAll="0"/>
    <pivotField showAll="0"/>
    <pivotField numFmtId="168" showAll="0"/>
    <pivotField numFmtId="168" showAll="0"/>
    <pivotField showAll="0"/>
  </pivotFields>
  <rowFields count="1">
    <field x="8"/>
  </rowFields>
  <rowItems count="32">
    <i>
      <x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4"/>
    </i>
    <i>
      <x v="17"/>
    </i>
    <i>
      <x v="18"/>
    </i>
    <i>
      <x v="22"/>
    </i>
    <i>
      <x v="23"/>
    </i>
    <i>
      <x v="24"/>
    </i>
    <i>
      <x v="26"/>
    </i>
    <i>
      <x v="27"/>
    </i>
    <i>
      <x v="30"/>
    </i>
    <i>
      <x v="31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3"/>
    </i>
    <i>
      <x v="44"/>
    </i>
    <i>
      <x v="45"/>
    </i>
    <i t="grand">
      <x/>
    </i>
  </rowItems>
  <colItems count="1">
    <i/>
  </colItems>
  <pageFields count="1">
    <pageField fld="2" item="2" hier="-1"/>
  </pageFields>
  <dataFields count="1">
    <dataField name="Sum of Client Final Costs" fld="30" baseField="0" baseItem="0" numFmtId="169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8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8" count="31">
            <x v="0"/>
            <x v="2"/>
            <x v="4"/>
            <x v="5"/>
            <x v="6"/>
            <x v="7"/>
            <x v="8"/>
            <x v="10"/>
            <x v="11"/>
            <x v="13"/>
            <x v="14"/>
            <x v="17"/>
            <x v="18"/>
            <x v="22"/>
            <x v="23"/>
            <x v="24"/>
            <x v="26"/>
            <x v="27"/>
            <x v="30"/>
            <x v="31"/>
            <x v="33"/>
            <x v="34"/>
            <x v="35"/>
            <x v="36"/>
            <x v="38"/>
            <x v="39"/>
            <x v="40"/>
            <x v="41"/>
            <x v="43"/>
            <x v="44"/>
            <x v="45"/>
          </reference>
        </references>
      </pivotArea>
    </format>
    <format dxfId="2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182"/>
  <sheetViews>
    <sheetView showGridLines="0" tabSelected="1" zoomScale="90" zoomScaleNormal="90" workbookViewId="0">
      <pane ySplit="6" topLeftCell="A860" activePane="bottomLeft" state="frozen"/>
      <selection activeCell="C1" sqref="C1"/>
      <selection pane="bottomLeft" activeCell="C870" sqref="C870"/>
    </sheetView>
  </sheetViews>
  <sheetFormatPr defaultRowHeight="15" x14ac:dyDescent="0.25"/>
  <cols>
    <col min="1" max="1" width="16.42578125" customWidth="1"/>
    <col min="2" max="2" width="43.28515625" customWidth="1"/>
    <col min="3" max="10" width="16.28515625" customWidth="1"/>
    <col min="11" max="11" width="51.28515625" bestFit="1" customWidth="1"/>
    <col min="12" max="12" width="19.7109375" customWidth="1"/>
    <col min="13" max="13" width="13.7109375" customWidth="1"/>
    <col min="14" max="14" width="13" customWidth="1"/>
    <col min="15" max="15" width="14.28515625" customWidth="1"/>
    <col min="16" max="16" width="16.28515625" customWidth="1"/>
    <col min="17" max="17" width="16.85546875" customWidth="1"/>
    <col min="18" max="18" width="11.85546875" customWidth="1"/>
    <col min="19" max="19" width="18.140625" customWidth="1"/>
    <col min="20" max="20" width="14.7109375" customWidth="1"/>
    <col min="21" max="21" width="20.28515625" customWidth="1"/>
    <col min="22" max="22" width="23.140625" customWidth="1"/>
    <col min="23" max="23" width="30.85546875" customWidth="1"/>
    <col min="24" max="24" width="18.85546875" customWidth="1"/>
    <col min="25" max="25" width="10.140625" customWidth="1"/>
    <col min="26" max="26" width="7.7109375" customWidth="1"/>
    <col min="27" max="27" width="8.7109375" customWidth="1"/>
    <col min="28" max="28" width="18.28515625" customWidth="1"/>
    <col min="29" max="29" width="27.42578125" style="37" customWidth="1"/>
    <col min="30" max="30" width="20.140625" customWidth="1"/>
    <col min="31" max="31" width="15.140625" customWidth="1"/>
    <col min="32" max="32" width="25" style="299" bestFit="1" customWidth="1"/>
    <col min="33" max="33" width="17" bestFit="1" customWidth="1"/>
    <col min="34" max="34" width="17.140625" bestFit="1" customWidth="1"/>
    <col min="35" max="35" width="20.5703125" bestFit="1" customWidth="1"/>
    <col min="36" max="36" width="24.85546875" bestFit="1" customWidth="1"/>
    <col min="38" max="38" width="12.140625" style="423" bestFit="1" customWidth="1"/>
  </cols>
  <sheetData>
    <row r="1" spans="1:38" ht="20.25" hidden="1" x14ac:dyDescent="0.3">
      <c r="B1" s="1" t="s">
        <v>408</v>
      </c>
      <c r="C1" s="2"/>
      <c r="D1" s="3"/>
      <c r="E1" s="4"/>
      <c r="F1" s="5"/>
      <c r="G1" s="6" t="s">
        <v>1</v>
      </c>
      <c r="H1" s="7"/>
      <c r="I1" s="7"/>
      <c r="J1" s="8"/>
      <c r="K1" s="5"/>
      <c r="L1" s="9" t="s">
        <v>2</v>
      </c>
      <c r="M1" s="39" t="s">
        <v>3</v>
      </c>
      <c r="N1" s="10" t="s">
        <v>4</v>
      </c>
      <c r="O1" s="11">
        <f ca="1">TODAY()</f>
        <v>42663</v>
      </c>
      <c r="P1" s="4"/>
      <c r="Q1" s="4"/>
      <c r="R1" s="12"/>
      <c r="S1" s="13"/>
      <c r="T1" s="14"/>
      <c r="U1" s="15"/>
      <c r="V1" s="16"/>
      <c r="W1" s="17"/>
      <c r="X1" s="17"/>
      <c r="Y1" s="13"/>
      <c r="Z1" s="5"/>
      <c r="AA1" s="5"/>
      <c r="AB1" s="5"/>
      <c r="AC1" s="36"/>
      <c r="AD1" s="5"/>
      <c r="AE1" s="5"/>
      <c r="AF1" s="35"/>
      <c r="AG1" s="5"/>
      <c r="AH1" s="5"/>
      <c r="AI1" s="5"/>
      <c r="AJ1" s="5"/>
      <c r="AL1"/>
    </row>
    <row r="2" spans="1:38" hidden="1" x14ac:dyDescent="0.25">
      <c r="B2" s="14"/>
      <c r="C2" s="4"/>
      <c r="D2" s="4">
        <v>187000</v>
      </c>
      <c r="E2" s="4"/>
      <c r="F2" s="5"/>
      <c r="G2" s="18" t="s">
        <v>5</v>
      </c>
      <c r="H2" s="4"/>
      <c r="I2" s="4"/>
      <c r="J2" s="19"/>
      <c r="K2" s="5"/>
      <c r="L2" s="20" t="s">
        <v>2</v>
      </c>
      <c r="M2" s="39" t="s">
        <v>6</v>
      </c>
      <c r="N2" s="4"/>
      <c r="O2" s="4"/>
      <c r="P2" s="4"/>
      <c r="Q2" s="4"/>
      <c r="R2" s="14"/>
      <c r="S2" s="14"/>
      <c r="T2" s="14"/>
      <c r="U2" s="15"/>
      <c r="V2" s="16"/>
      <c r="W2" s="17"/>
      <c r="X2" s="17"/>
      <c r="Y2" s="13"/>
      <c r="Z2" s="5"/>
      <c r="AA2" s="5"/>
      <c r="AB2" s="5"/>
      <c r="AC2" s="36"/>
      <c r="AD2" s="5"/>
      <c r="AE2" s="5"/>
      <c r="AF2" s="35"/>
      <c r="AG2" s="5"/>
      <c r="AH2" s="5"/>
      <c r="AI2" s="5"/>
      <c r="AJ2" s="35"/>
      <c r="AL2"/>
    </row>
    <row r="3" spans="1:38" hidden="1" x14ac:dyDescent="0.25">
      <c r="B3" s="14"/>
      <c r="C3" s="4"/>
      <c r="D3" s="4"/>
      <c r="E3" s="4"/>
      <c r="F3" s="5"/>
      <c r="G3" s="21" t="s">
        <v>7</v>
      </c>
      <c r="H3" s="22"/>
      <c r="I3" s="22"/>
      <c r="J3" s="23"/>
      <c r="K3" s="5"/>
      <c r="L3" s="24" t="s">
        <v>2</v>
      </c>
      <c r="M3" s="39" t="s">
        <v>8</v>
      </c>
      <c r="N3" s="4"/>
      <c r="O3" s="4"/>
      <c r="P3" s="4"/>
      <c r="Q3" s="4"/>
      <c r="R3" s="4"/>
      <c r="S3" s="4"/>
      <c r="T3" s="4"/>
      <c r="U3" s="15"/>
      <c r="V3" s="16"/>
      <c r="W3" s="17"/>
      <c r="X3" s="17"/>
      <c r="Y3" s="13"/>
      <c r="Z3" s="5"/>
      <c r="AA3" s="5"/>
      <c r="AB3" s="5"/>
      <c r="AC3" s="316" t="s">
        <v>9</v>
      </c>
      <c r="AD3" s="5"/>
      <c r="AE3" s="5"/>
      <c r="AF3" s="316" t="s">
        <v>10</v>
      </c>
      <c r="AG3" s="5"/>
      <c r="AH3" s="5"/>
      <c r="AI3" s="316" t="s">
        <v>11</v>
      </c>
      <c r="AJ3" s="35"/>
      <c r="AL3"/>
    </row>
    <row r="4" spans="1:38" ht="15.75" hidden="1" thickBot="1" x14ac:dyDescent="0.3">
      <c r="B4" s="1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5"/>
      <c r="Q4" s="25"/>
      <c r="R4" s="25"/>
      <c r="S4" s="25"/>
      <c r="T4" s="25"/>
      <c r="U4" s="15"/>
      <c r="V4" s="16"/>
      <c r="W4" s="26"/>
      <c r="X4" s="17"/>
      <c r="Y4" s="13"/>
      <c r="Z4" s="5"/>
      <c r="AA4" s="5"/>
      <c r="AB4" s="5"/>
      <c r="AC4" s="36"/>
      <c r="AD4" s="5"/>
      <c r="AE4" s="5"/>
      <c r="AF4" s="35"/>
      <c r="AG4" s="5"/>
      <c r="AH4" s="5"/>
      <c r="AI4" s="5"/>
      <c r="AJ4" s="35"/>
      <c r="AL4"/>
    </row>
    <row r="5" spans="1:38" ht="15.75" thickBot="1" x14ac:dyDescent="0.3">
      <c r="B5" s="38"/>
      <c r="C5" s="70" t="s">
        <v>407</v>
      </c>
      <c r="D5" s="70"/>
      <c r="E5" s="70"/>
      <c r="F5" s="70"/>
      <c r="G5" s="70" t="s">
        <v>12</v>
      </c>
      <c r="H5" s="71"/>
      <c r="I5" s="27" t="s">
        <v>0</v>
      </c>
      <c r="J5" s="28"/>
      <c r="K5" s="28"/>
      <c r="L5" s="28"/>
      <c r="M5" s="28"/>
      <c r="N5" s="28"/>
      <c r="O5" s="28"/>
      <c r="P5" s="28"/>
      <c r="Q5" s="28"/>
      <c r="R5" s="29"/>
      <c r="S5" s="30" t="s">
        <v>13</v>
      </c>
      <c r="T5" s="32"/>
      <c r="U5" s="65" t="s">
        <v>14</v>
      </c>
      <c r="V5" s="31"/>
      <c r="W5" s="33"/>
      <c r="X5" s="33"/>
      <c r="Y5" s="31"/>
      <c r="Z5" s="33"/>
      <c r="AA5" s="32"/>
      <c r="AB5" s="455" t="s">
        <v>15</v>
      </c>
      <c r="AC5" s="456"/>
      <c r="AD5" s="457"/>
      <c r="AE5" s="455" t="s">
        <v>16</v>
      </c>
      <c r="AF5" s="458"/>
      <c r="AG5" s="457"/>
      <c r="AH5" s="33"/>
      <c r="AI5" s="30" t="s">
        <v>17</v>
      </c>
      <c r="AJ5" s="64"/>
    </row>
    <row r="6" spans="1:38" ht="23.25" customHeight="1" x14ac:dyDescent="0.25">
      <c r="B6" s="40" t="s">
        <v>18</v>
      </c>
      <c r="C6" s="41" t="s">
        <v>19</v>
      </c>
      <c r="D6" s="42" t="s">
        <v>20</v>
      </c>
      <c r="E6" s="42" t="s">
        <v>21</v>
      </c>
      <c r="F6" s="43" t="s">
        <v>22</v>
      </c>
      <c r="G6" s="44" t="s">
        <v>23</v>
      </c>
      <c r="H6" s="45" t="s">
        <v>24</v>
      </c>
      <c r="I6" s="41" t="s">
        <v>25</v>
      </c>
      <c r="J6" s="42" t="s">
        <v>26</v>
      </c>
      <c r="K6" s="42" t="s">
        <v>27</v>
      </c>
      <c r="L6" s="66" t="s">
        <v>28</v>
      </c>
      <c r="M6" s="432" t="s">
        <v>29</v>
      </c>
      <c r="N6" s="433" t="s">
        <v>30</v>
      </c>
      <c r="O6" s="432" t="s">
        <v>31</v>
      </c>
      <c r="P6" s="434" t="s">
        <v>32</v>
      </c>
      <c r="Q6" s="434" t="s">
        <v>33</v>
      </c>
      <c r="R6" s="432" t="s">
        <v>34</v>
      </c>
      <c r="S6" s="80" t="s">
        <v>406</v>
      </c>
      <c r="T6" s="435" t="s">
        <v>35</v>
      </c>
      <c r="U6" s="436" t="s">
        <v>36</v>
      </c>
      <c r="V6" s="437" t="s">
        <v>37</v>
      </c>
      <c r="W6" s="438" t="s">
        <v>38</v>
      </c>
      <c r="X6" s="438" t="s">
        <v>39</v>
      </c>
      <c r="Y6" s="437" t="s">
        <v>40</v>
      </c>
      <c r="Z6" s="434" t="s">
        <v>41</v>
      </c>
      <c r="AA6" s="435" t="s">
        <v>42</v>
      </c>
      <c r="AB6" s="438" t="s">
        <v>43</v>
      </c>
      <c r="AC6" s="439" t="s">
        <v>44</v>
      </c>
      <c r="AD6" s="435" t="s">
        <v>45</v>
      </c>
      <c r="AE6" s="438" t="s">
        <v>46</v>
      </c>
      <c r="AF6" s="440" t="s">
        <v>47</v>
      </c>
      <c r="AG6" s="435" t="s">
        <v>48</v>
      </c>
      <c r="AH6" s="435" t="s">
        <v>49</v>
      </c>
      <c r="AI6" s="63" t="s">
        <v>50</v>
      </c>
      <c r="AJ6" s="315" t="s">
        <v>51</v>
      </c>
    </row>
    <row r="7" spans="1:38" s="442" customFormat="1" ht="23.25" customHeight="1" x14ac:dyDescent="0.25">
      <c r="A7" s="454" t="s">
        <v>1786</v>
      </c>
      <c r="B7" s="443" t="s">
        <v>1794</v>
      </c>
      <c r="C7" s="444" t="s">
        <v>1791</v>
      </c>
      <c r="D7" s="444" t="s">
        <v>1791</v>
      </c>
      <c r="E7" s="444" t="s">
        <v>1791</v>
      </c>
      <c r="F7" s="445" t="s">
        <v>1792</v>
      </c>
      <c r="G7" s="446" t="s">
        <v>1793</v>
      </c>
      <c r="H7" s="446" t="s">
        <v>1791</v>
      </c>
      <c r="I7" s="444" t="s">
        <v>25</v>
      </c>
      <c r="J7" s="444" t="s">
        <v>1798</v>
      </c>
      <c r="K7" s="444" t="s">
        <v>1789</v>
      </c>
      <c r="L7" s="444" t="s">
        <v>1799</v>
      </c>
      <c r="M7" s="444" t="s">
        <v>1791</v>
      </c>
      <c r="N7" s="447" t="s">
        <v>1791</v>
      </c>
      <c r="O7" s="444" t="s">
        <v>31</v>
      </c>
      <c r="P7" s="445" t="s">
        <v>1801</v>
      </c>
      <c r="Q7" s="445" t="s">
        <v>1809</v>
      </c>
      <c r="R7" s="444" t="s">
        <v>1802</v>
      </c>
      <c r="S7" s="448" t="s">
        <v>1791</v>
      </c>
      <c r="T7" s="446" t="s">
        <v>1805</v>
      </c>
      <c r="U7" s="449" t="s">
        <v>1806</v>
      </c>
      <c r="V7" s="450" t="s">
        <v>1791</v>
      </c>
      <c r="W7" s="451" t="s">
        <v>1791</v>
      </c>
      <c r="X7" s="451" t="s">
        <v>1791</v>
      </c>
      <c r="Y7" s="450" t="s">
        <v>1791</v>
      </c>
      <c r="Z7" s="450" t="s">
        <v>1791</v>
      </c>
      <c r="AA7" s="450" t="s">
        <v>1791</v>
      </c>
      <c r="AB7" s="450" t="s">
        <v>1791</v>
      </c>
      <c r="AC7" s="450" t="s">
        <v>1791</v>
      </c>
      <c r="AD7" s="450" t="s">
        <v>1791</v>
      </c>
      <c r="AE7" s="450" t="s">
        <v>1808</v>
      </c>
      <c r="AF7" s="445" t="s">
        <v>1791</v>
      </c>
      <c r="AG7" s="446" t="s">
        <v>1791</v>
      </c>
      <c r="AH7" s="446" t="s">
        <v>1791</v>
      </c>
      <c r="AI7" s="446" t="s">
        <v>1791</v>
      </c>
      <c r="AJ7" s="446" t="s">
        <v>1791</v>
      </c>
      <c r="AL7" s="453"/>
    </row>
    <row r="8" spans="1:38" s="442" customFormat="1" ht="23.25" customHeight="1" x14ac:dyDescent="0.25">
      <c r="A8" s="454" t="s">
        <v>1787</v>
      </c>
      <c r="B8" s="443" t="s">
        <v>1795</v>
      </c>
      <c r="C8" s="444"/>
      <c r="D8" s="444"/>
      <c r="E8" s="444"/>
      <c r="F8" s="445" t="s">
        <v>1796</v>
      </c>
      <c r="G8" s="446" t="s">
        <v>1795</v>
      </c>
      <c r="H8" s="446"/>
      <c r="I8" s="444"/>
      <c r="J8" s="444"/>
      <c r="K8" s="444" t="s">
        <v>1790</v>
      </c>
      <c r="L8" s="444" t="s">
        <v>1790</v>
      </c>
      <c r="M8" s="444"/>
      <c r="N8" s="447"/>
      <c r="O8" s="444" t="s">
        <v>1795</v>
      </c>
      <c r="P8" s="445" t="s">
        <v>1795</v>
      </c>
      <c r="Q8" s="445" t="s">
        <v>1810</v>
      </c>
      <c r="R8" s="444" t="s">
        <v>1795</v>
      </c>
      <c r="S8" s="448"/>
      <c r="T8" s="446" t="s">
        <v>1795</v>
      </c>
      <c r="U8" s="449" t="s">
        <v>1795</v>
      </c>
      <c r="V8" s="450"/>
      <c r="W8" s="451"/>
      <c r="X8" s="451"/>
      <c r="Y8" s="450"/>
      <c r="Z8" s="445"/>
      <c r="AA8" s="446"/>
      <c r="AB8" s="451"/>
      <c r="AC8" s="452"/>
      <c r="AD8" s="446"/>
      <c r="AE8" s="451" t="s">
        <v>1795</v>
      </c>
      <c r="AF8" s="445"/>
      <c r="AG8" s="446"/>
      <c r="AH8" s="446"/>
      <c r="AI8" s="446"/>
      <c r="AJ8" s="446"/>
      <c r="AL8" s="453"/>
    </row>
    <row r="9" spans="1:38" s="442" customFormat="1" ht="43.5" customHeight="1" x14ac:dyDescent="0.25">
      <c r="A9" s="454" t="s">
        <v>1788</v>
      </c>
      <c r="B9" s="443"/>
      <c r="C9" s="444"/>
      <c r="D9" s="444"/>
      <c r="E9" s="444"/>
      <c r="F9" s="445"/>
      <c r="G9" s="446"/>
      <c r="H9" s="446"/>
      <c r="I9" s="444" t="s">
        <v>1797</v>
      </c>
      <c r="J9" s="444"/>
      <c r="K9" s="444"/>
      <c r="L9" s="444" t="s">
        <v>1800</v>
      </c>
      <c r="M9" s="444"/>
      <c r="N9" s="447"/>
      <c r="O9" s="444"/>
      <c r="P9" s="445"/>
      <c r="Q9" s="445" t="s">
        <v>1804</v>
      </c>
      <c r="R9" s="444" t="s">
        <v>1803</v>
      </c>
      <c r="S9" s="448"/>
      <c r="T9" s="446"/>
      <c r="U9" s="449"/>
      <c r="V9" s="450" t="s">
        <v>1807</v>
      </c>
      <c r="W9" s="451"/>
      <c r="X9" s="451"/>
      <c r="Y9" s="450"/>
      <c r="Z9" s="445"/>
      <c r="AA9" s="446"/>
      <c r="AB9" s="451"/>
      <c r="AC9" s="452"/>
      <c r="AD9" s="446"/>
      <c r="AE9" s="451"/>
      <c r="AF9" s="445"/>
      <c r="AG9" s="446"/>
      <c r="AH9" s="446"/>
      <c r="AI9" s="446"/>
      <c r="AJ9" s="446"/>
      <c r="AL9" s="453"/>
    </row>
    <row r="10" spans="1:38" x14ac:dyDescent="0.25">
      <c r="B10" s="90" t="s">
        <v>52</v>
      </c>
      <c r="C10" s="91">
        <v>2016</v>
      </c>
      <c r="D10" s="91">
        <v>1</v>
      </c>
      <c r="E10" s="92" t="s">
        <v>53</v>
      </c>
      <c r="F10" s="93">
        <v>42370</v>
      </c>
      <c r="G10" s="93">
        <v>42383</v>
      </c>
      <c r="H10" s="94">
        <f t="shared" ref="H10:H73" ca="1" si="0">IF($O$1&gt;G10,0,(G10-$O$1))</f>
        <v>0</v>
      </c>
      <c r="I10" s="90" t="s">
        <v>54</v>
      </c>
      <c r="J10" s="90" t="s">
        <v>55</v>
      </c>
      <c r="K10" s="90" t="s">
        <v>56</v>
      </c>
      <c r="L10" s="95" t="str">
        <f t="shared" ref="L10:L73" ca="1" si="1">IF(G10=0,$M$3,(IF(H10=0,$M$1,$M$2)))</f>
        <v>Completed</v>
      </c>
      <c r="M10" s="91" t="s">
        <v>57</v>
      </c>
      <c r="N10" s="91" t="s">
        <v>58</v>
      </c>
      <c r="O10" s="91" t="s">
        <v>59</v>
      </c>
      <c r="P10" s="91" t="s">
        <v>60</v>
      </c>
      <c r="Q10" s="91" t="s">
        <v>61</v>
      </c>
      <c r="R10" s="91" t="s">
        <v>62</v>
      </c>
      <c r="S10" s="96">
        <v>0.5</v>
      </c>
      <c r="T10" s="96">
        <v>1</v>
      </c>
      <c r="U10" s="97">
        <v>2500000</v>
      </c>
      <c r="V10" s="97">
        <v>1875000</v>
      </c>
      <c r="W10" s="95">
        <f t="shared" ref="W10:W73" si="2">IF(V10&gt;U10,0,U10-V10)</f>
        <v>625000</v>
      </c>
      <c r="X10" s="95">
        <f t="shared" ref="X10:X73" si="3">IF(V10&gt;U10,U10,V10)</f>
        <v>1875000</v>
      </c>
      <c r="Y10" s="97"/>
      <c r="Z10" s="98">
        <f t="shared" ref="Z10:Z73" si="4">Y10/V10</f>
        <v>0</v>
      </c>
      <c r="AA10" s="99" t="e">
        <f t="shared" ref="AA10:AA73" si="5">AF10/Y10</f>
        <v>#DIV/0!</v>
      </c>
      <c r="AB10" s="100">
        <f t="shared" ref="AB10:AB73" si="6">IF(P10="cpv",(U10*S10),(U10/1000*S10))</f>
        <v>1250</v>
      </c>
      <c r="AC10" s="101">
        <f t="shared" ref="AC10:AC73" si="7">IF(P10="cpv",(IF(W10&gt;0,V10*S10,AB10)),(IF(W10&gt;0,V10/1000*S10,AB10)))</f>
        <v>937.5</v>
      </c>
      <c r="AD10" s="100">
        <f t="shared" ref="AD10:AD73" si="8">AC10-AB10</f>
        <v>-312.5</v>
      </c>
      <c r="AE10" s="102">
        <f t="shared" ref="AE10" si="9">IF(P10="cpv",(U10*T10),(U10/1000*T10))</f>
        <v>2500</v>
      </c>
      <c r="AF10" s="441">
        <f>IF((SUMIF($K$10:$K$1048576,K10,$V$10:$V$1048576))&gt;(SUMIF($K$10:$K$1048576,K10,$U$10:$U$1048576)),AE10,(IF(P10="cpv",(V10*T10),(V10*T10/1000))))</f>
        <v>1875</v>
      </c>
      <c r="AG10" s="103">
        <f t="shared" ref="AG10" si="10">AF10-AE10</f>
        <v>-625</v>
      </c>
      <c r="AH10" s="103">
        <v>0</v>
      </c>
      <c r="AI10" s="103">
        <f t="shared" ref="AI10:AI73" si="11">AF10-AC10-AH10</f>
        <v>937.5</v>
      </c>
      <c r="AJ10" s="104">
        <f t="shared" ref="AJ10:AJ73" si="12">AI10/AF10</f>
        <v>0.5</v>
      </c>
      <c r="AL10"/>
    </row>
    <row r="11" spans="1:38" x14ac:dyDescent="0.25">
      <c r="B11" s="46" t="s">
        <v>63</v>
      </c>
      <c r="C11" s="47">
        <v>2016</v>
      </c>
      <c r="D11" s="47">
        <v>1</v>
      </c>
      <c r="E11" s="48" t="s">
        <v>53</v>
      </c>
      <c r="F11" s="49">
        <v>42370</v>
      </c>
      <c r="G11" s="49">
        <v>42383</v>
      </c>
      <c r="H11" s="50">
        <f t="shared" ca="1" si="0"/>
        <v>0</v>
      </c>
      <c r="I11" s="46" t="s">
        <v>54</v>
      </c>
      <c r="J11" s="46" t="s">
        <v>55</v>
      </c>
      <c r="K11" s="46" t="s">
        <v>56</v>
      </c>
      <c r="L11" s="51" t="str">
        <f t="shared" ca="1" si="1"/>
        <v>Completed</v>
      </c>
      <c r="M11" s="47" t="s">
        <v>64</v>
      </c>
      <c r="N11" s="47" t="s">
        <v>58</v>
      </c>
      <c r="O11" s="47" t="s">
        <v>59</v>
      </c>
      <c r="P11" s="47" t="s">
        <v>60</v>
      </c>
      <c r="Q11" s="47" t="s">
        <v>61</v>
      </c>
      <c r="R11" s="47" t="s">
        <v>62</v>
      </c>
      <c r="S11" s="52">
        <v>0.2</v>
      </c>
      <c r="T11" s="52">
        <v>1</v>
      </c>
      <c r="U11" s="53">
        <v>3000000</v>
      </c>
      <c r="V11" s="53">
        <v>691322</v>
      </c>
      <c r="W11" s="51">
        <f t="shared" si="2"/>
        <v>2308678</v>
      </c>
      <c r="X11" s="51">
        <f t="shared" si="3"/>
        <v>691322</v>
      </c>
      <c r="Y11" s="53"/>
      <c r="Z11" s="54">
        <f t="shared" si="4"/>
        <v>0</v>
      </c>
      <c r="AA11" s="55" t="e">
        <f t="shared" si="5"/>
        <v>#DIV/0!</v>
      </c>
      <c r="AB11" s="56">
        <f t="shared" si="6"/>
        <v>600</v>
      </c>
      <c r="AC11" s="57">
        <f t="shared" si="7"/>
        <v>138.26439999999999</v>
      </c>
      <c r="AD11" s="56">
        <f t="shared" si="8"/>
        <v>-461.73559999999998</v>
      </c>
      <c r="AE11" s="58">
        <f t="shared" ref="AE11:AE74" si="13">IF(P11="cpv",(U11*T11),(U11/1000*T11))</f>
        <v>3000</v>
      </c>
      <c r="AF11" s="59">
        <f>IF((SUMIF($K$10:$K$1048576,K11,$V$10:$V$1048576))&gt;(SUMIF($K$10:$K$1048576,K11,$U$10:$U$1048576)),AE11,(IF(P11="cpv",(V11*T11),(V11*T11/1000))))</f>
        <v>691.322</v>
      </c>
      <c r="AG11" s="60">
        <f t="shared" ref="AG11:AG74" si="14">AF11-AE11</f>
        <v>-2308.6779999999999</v>
      </c>
      <c r="AH11" s="60">
        <v>0</v>
      </c>
      <c r="AI11" s="60">
        <f t="shared" si="11"/>
        <v>553.05759999999998</v>
      </c>
      <c r="AJ11" s="61">
        <f t="shared" si="12"/>
        <v>0.79999999999999993</v>
      </c>
      <c r="AL11"/>
    </row>
    <row r="12" spans="1:38" x14ac:dyDescent="0.25">
      <c r="B12" s="46" t="s">
        <v>65</v>
      </c>
      <c r="C12" s="47">
        <v>2016</v>
      </c>
      <c r="D12" s="47">
        <v>1</v>
      </c>
      <c r="E12" s="48" t="s">
        <v>53</v>
      </c>
      <c r="F12" s="49">
        <v>42370</v>
      </c>
      <c r="G12" s="49">
        <v>42383</v>
      </c>
      <c r="H12" s="50">
        <f t="shared" ca="1" si="0"/>
        <v>0</v>
      </c>
      <c r="I12" s="46" t="s">
        <v>54</v>
      </c>
      <c r="J12" s="46" t="s">
        <v>55</v>
      </c>
      <c r="K12" s="46" t="s">
        <v>56</v>
      </c>
      <c r="L12" s="51" t="str">
        <f t="shared" ca="1" si="1"/>
        <v>Completed</v>
      </c>
      <c r="M12" s="47" t="s">
        <v>66</v>
      </c>
      <c r="N12" s="47" t="s">
        <v>58</v>
      </c>
      <c r="O12" s="47" t="s">
        <v>59</v>
      </c>
      <c r="P12" s="47" t="s">
        <v>60</v>
      </c>
      <c r="Q12" s="47" t="s">
        <v>61</v>
      </c>
      <c r="R12" s="47" t="s">
        <v>62</v>
      </c>
      <c r="S12" s="52">
        <v>0.25</v>
      </c>
      <c r="T12" s="52">
        <v>1</v>
      </c>
      <c r="U12" s="53">
        <v>2500000</v>
      </c>
      <c r="V12" s="53">
        <v>987584</v>
      </c>
      <c r="W12" s="51">
        <f t="shared" si="2"/>
        <v>1512416</v>
      </c>
      <c r="X12" s="51">
        <f t="shared" si="3"/>
        <v>987584</v>
      </c>
      <c r="Y12" s="53"/>
      <c r="Z12" s="54">
        <f t="shared" si="4"/>
        <v>0</v>
      </c>
      <c r="AA12" s="55" t="e">
        <f>AF12/Y12</f>
        <v>#DIV/0!</v>
      </c>
      <c r="AB12" s="56">
        <f t="shared" si="6"/>
        <v>625</v>
      </c>
      <c r="AC12" s="57">
        <f t="shared" si="7"/>
        <v>246.89599999999999</v>
      </c>
      <c r="AD12" s="56">
        <f t="shared" si="8"/>
        <v>-378.10400000000004</v>
      </c>
      <c r="AE12" s="58">
        <f t="shared" si="13"/>
        <v>2500</v>
      </c>
      <c r="AF12" s="59">
        <f>IF((SUMIF($K$10:$K$1048576,K12,$V$10:$V$1048576))&gt;(SUMIF($K$10:$K$1048576,K12,$U$10:$U$1048576)),AE12,(IF(P12="cpv",(V12*T12),(V12*T12/1000))))</f>
        <v>987.58399999999995</v>
      </c>
      <c r="AG12" s="60">
        <f t="shared" si="14"/>
        <v>-1512.4160000000002</v>
      </c>
      <c r="AH12" s="60">
        <v>0</v>
      </c>
      <c r="AI12" s="60">
        <f t="shared" si="11"/>
        <v>740.68799999999999</v>
      </c>
      <c r="AJ12" s="61">
        <f t="shared" si="12"/>
        <v>0.75</v>
      </c>
      <c r="AL12"/>
    </row>
    <row r="13" spans="1:38" x14ac:dyDescent="0.25">
      <c r="B13" s="46" t="s">
        <v>67</v>
      </c>
      <c r="C13" s="47">
        <v>2016</v>
      </c>
      <c r="D13" s="47">
        <v>1</v>
      </c>
      <c r="E13" s="48" t="s">
        <v>53</v>
      </c>
      <c r="F13" s="49">
        <v>42370</v>
      </c>
      <c r="G13" s="49">
        <v>42383</v>
      </c>
      <c r="H13" s="50">
        <f t="shared" ca="1" si="0"/>
        <v>0</v>
      </c>
      <c r="I13" s="46" t="s">
        <v>54</v>
      </c>
      <c r="J13" s="46" t="s">
        <v>55</v>
      </c>
      <c r="K13" s="46" t="s">
        <v>56</v>
      </c>
      <c r="L13" s="51" t="str">
        <f t="shared" ca="1" si="1"/>
        <v>Completed</v>
      </c>
      <c r="M13" s="47" t="s">
        <v>68</v>
      </c>
      <c r="N13" s="47" t="s">
        <v>58</v>
      </c>
      <c r="O13" s="47" t="s">
        <v>59</v>
      </c>
      <c r="P13" s="47" t="s">
        <v>60</v>
      </c>
      <c r="Q13" s="47" t="s">
        <v>61</v>
      </c>
      <c r="R13" s="47" t="s">
        <v>62</v>
      </c>
      <c r="S13" s="52">
        <v>1</v>
      </c>
      <c r="T13" s="52">
        <v>1</v>
      </c>
      <c r="U13" s="53">
        <v>2000000</v>
      </c>
      <c r="V13" s="53">
        <v>1172027</v>
      </c>
      <c r="W13" s="51">
        <f t="shared" si="2"/>
        <v>827973</v>
      </c>
      <c r="X13" s="51">
        <f t="shared" si="3"/>
        <v>1172027</v>
      </c>
      <c r="Y13" s="53"/>
      <c r="Z13" s="54">
        <f t="shared" si="4"/>
        <v>0</v>
      </c>
      <c r="AA13" s="55" t="e">
        <f t="shared" si="5"/>
        <v>#DIV/0!</v>
      </c>
      <c r="AB13" s="56">
        <f t="shared" si="6"/>
        <v>2000</v>
      </c>
      <c r="AC13" s="57">
        <f t="shared" si="7"/>
        <v>1172.027</v>
      </c>
      <c r="AD13" s="56">
        <f t="shared" si="8"/>
        <v>-827.97299999999996</v>
      </c>
      <c r="AE13" s="58">
        <f t="shared" si="13"/>
        <v>2000</v>
      </c>
      <c r="AF13" s="59">
        <f>IF((SUMIF($K$10:$K$1048576,K13,$V$10:$V$1048576))&gt;(SUMIF($K$10:$K$1048576,K13,$U$10:$U$1048576)),AE13,(IF(P13="cpv",(V13*T13),(V13*T13/1000))))</f>
        <v>1172.027</v>
      </c>
      <c r="AG13" s="60">
        <f t="shared" si="14"/>
        <v>-827.97299999999996</v>
      </c>
      <c r="AH13" s="60">
        <v>0</v>
      </c>
      <c r="AI13" s="60">
        <f t="shared" si="11"/>
        <v>0</v>
      </c>
      <c r="AJ13" s="61">
        <f t="shared" si="12"/>
        <v>0</v>
      </c>
      <c r="AL13"/>
    </row>
    <row r="14" spans="1:38" x14ac:dyDescent="0.25">
      <c r="B14" s="46" t="s">
        <v>69</v>
      </c>
      <c r="C14" s="47">
        <v>2016</v>
      </c>
      <c r="D14" s="47">
        <v>1</v>
      </c>
      <c r="E14" s="48" t="s">
        <v>53</v>
      </c>
      <c r="F14" s="49">
        <v>42370</v>
      </c>
      <c r="G14" s="49">
        <v>42383</v>
      </c>
      <c r="H14" s="50">
        <f t="shared" ca="1" si="0"/>
        <v>0</v>
      </c>
      <c r="I14" s="46" t="s">
        <v>54</v>
      </c>
      <c r="J14" s="46" t="s">
        <v>55</v>
      </c>
      <c r="K14" s="46" t="s">
        <v>56</v>
      </c>
      <c r="L14" s="51" t="str">
        <f t="shared" ca="1" si="1"/>
        <v>Completed</v>
      </c>
      <c r="M14" s="47" t="s">
        <v>70</v>
      </c>
      <c r="N14" s="47" t="s">
        <v>58</v>
      </c>
      <c r="O14" s="47" t="s">
        <v>59</v>
      </c>
      <c r="P14" s="47" t="s">
        <v>60</v>
      </c>
      <c r="Q14" s="47" t="s">
        <v>61</v>
      </c>
      <c r="R14" s="47" t="s">
        <v>62</v>
      </c>
      <c r="S14" s="52">
        <v>0.1</v>
      </c>
      <c r="T14" s="52">
        <v>1</v>
      </c>
      <c r="U14" s="53">
        <v>2000000</v>
      </c>
      <c r="V14" s="53">
        <v>483959</v>
      </c>
      <c r="W14" s="51">
        <f t="shared" si="2"/>
        <v>1516041</v>
      </c>
      <c r="X14" s="51">
        <f t="shared" si="3"/>
        <v>483959</v>
      </c>
      <c r="Y14" s="53"/>
      <c r="Z14" s="54">
        <f t="shared" si="4"/>
        <v>0</v>
      </c>
      <c r="AA14" s="55" t="e">
        <f t="shared" si="5"/>
        <v>#DIV/0!</v>
      </c>
      <c r="AB14" s="56">
        <f t="shared" si="6"/>
        <v>200</v>
      </c>
      <c r="AC14" s="57">
        <f t="shared" si="7"/>
        <v>48.395900000000005</v>
      </c>
      <c r="AD14" s="56">
        <f t="shared" si="8"/>
        <v>-151.60409999999999</v>
      </c>
      <c r="AE14" s="58">
        <f t="shared" si="13"/>
        <v>2000</v>
      </c>
      <c r="AF14" s="59">
        <f>IF((SUMIF($K$10:$K$1048576,K14,$V$10:$V$1048576))&gt;(SUMIF($K$10:$K$1048576,K14,$U$10:$U$1048576)),AE14,(IF(P14="cpv",(V14*T14),(V14*T14/1000))))</f>
        <v>483.959</v>
      </c>
      <c r="AG14" s="60">
        <f t="shared" si="14"/>
        <v>-1516.0409999999999</v>
      </c>
      <c r="AH14" s="60">
        <v>0</v>
      </c>
      <c r="AI14" s="60">
        <f t="shared" si="11"/>
        <v>435.56310000000002</v>
      </c>
      <c r="AJ14" s="61">
        <f t="shared" si="12"/>
        <v>0.9</v>
      </c>
      <c r="AL14"/>
    </row>
    <row r="15" spans="1:38" x14ac:dyDescent="0.25">
      <c r="B15" s="46" t="s">
        <v>71</v>
      </c>
      <c r="C15" s="47">
        <v>2016</v>
      </c>
      <c r="D15" s="47">
        <v>1</v>
      </c>
      <c r="E15" s="48" t="s">
        <v>53</v>
      </c>
      <c r="F15" s="49">
        <v>42370</v>
      </c>
      <c r="G15" s="49">
        <v>42383</v>
      </c>
      <c r="H15" s="50">
        <f t="shared" ca="1" si="0"/>
        <v>0</v>
      </c>
      <c r="I15" s="46" t="s">
        <v>54</v>
      </c>
      <c r="J15" s="46" t="s">
        <v>55</v>
      </c>
      <c r="K15" s="46" t="s">
        <v>56</v>
      </c>
      <c r="L15" s="51" t="str">
        <f t="shared" ca="1" si="1"/>
        <v>Completed</v>
      </c>
      <c r="M15" s="47" t="s">
        <v>72</v>
      </c>
      <c r="N15" s="47" t="s">
        <v>58</v>
      </c>
      <c r="O15" s="47" t="s">
        <v>59</v>
      </c>
      <c r="P15" s="47" t="s">
        <v>60</v>
      </c>
      <c r="Q15" s="47" t="s">
        <v>61</v>
      </c>
      <c r="R15" s="47" t="s">
        <v>62</v>
      </c>
      <c r="S15" s="52">
        <v>0.2</v>
      </c>
      <c r="T15" s="52">
        <v>1</v>
      </c>
      <c r="U15" s="53">
        <v>500000</v>
      </c>
      <c r="V15" s="53">
        <v>551286</v>
      </c>
      <c r="W15" s="51">
        <f t="shared" si="2"/>
        <v>0</v>
      </c>
      <c r="X15" s="51">
        <f t="shared" si="3"/>
        <v>500000</v>
      </c>
      <c r="Y15" s="53"/>
      <c r="Z15" s="54">
        <f t="shared" si="4"/>
        <v>0</v>
      </c>
      <c r="AA15" s="55" t="e">
        <f t="shared" si="5"/>
        <v>#DIV/0!</v>
      </c>
      <c r="AB15" s="56">
        <f t="shared" si="6"/>
        <v>100</v>
      </c>
      <c r="AC15" s="57">
        <f t="shared" si="7"/>
        <v>100</v>
      </c>
      <c r="AD15" s="56">
        <f t="shared" si="8"/>
        <v>0</v>
      </c>
      <c r="AE15" s="58">
        <f t="shared" si="13"/>
        <v>500</v>
      </c>
      <c r="AF15" s="59">
        <f>IF((SUMIF($K$10:$K$1048576,K15,$V$10:$V$1048576))&gt;(SUMIF($K$10:$K$1048576,K15,$U$10:$U$1048576)),AE15,(IF(P15="cpv",(V15*T15),(V15*T15/1000))))</f>
        <v>551.28599999999994</v>
      </c>
      <c r="AG15" s="60">
        <f t="shared" si="14"/>
        <v>51.285999999999945</v>
      </c>
      <c r="AH15" s="60">
        <v>0</v>
      </c>
      <c r="AI15" s="60">
        <f t="shared" si="11"/>
        <v>451.28599999999994</v>
      </c>
      <c r="AJ15" s="61">
        <f t="shared" si="12"/>
        <v>0.81860595045040141</v>
      </c>
      <c r="AL15"/>
    </row>
    <row r="16" spans="1:38" x14ac:dyDescent="0.25">
      <c r="B16" s="46" t="s">
        <v>73</v>
      </c>
      <c r="C16" s="47">
        <v>2016</v>
      </c>
      <c r="D16" s="47">
        <v>1</v>
      </c>
      <c r="E16" s="48" t="s">
        <v>53</v>
      </c>
      <c r="F16" s="49">
        <v>42370</v>
      </c>
      <c r="G16" s="49">
        <v>42393</v>
      </c>
      <c r="H16" s="50">
        <f t="shared" ca="1" si="0"/>
        <v>0</v>
      </c>
      <c r="I16" s="46" t="s">
        <v>74</v>
      </c>
      <c r="J16" s="46" t="s">
        <v>75</v>
      </c>
      <c r="K16" s="46" t="s">
        <v>76</v>
      </c>
      <c r="L16" s="51" t="str">
        <f t="shared" ca="1" si="1"/>
        <v>Completed</v>
      </c>
      <c r="M16" s="47" t="s">
        <v>77</v>
      </c>
      <c r="N16" s="47" t="s">
        <v>58</v>
      </c>
      <c r="O16" s="47" t="s">
        <v>78</v>
      </c>
      <c r="P16" s="47" t="s">
        <v>60</v>
      </c>
      <c r="Q16" s="47" t="s">
        <v>79</v>
      </c>
      <c r="R16" s="47" t="s">
        <v>79</v>
      </c>
      <c r="S16" s="52">
        <v>1.5</v>
      </c>
      <c r="T16" s="52">
        <v>4.25</v>
      </c>
      <c r="U16" s="53">
        <v>200000</v>
      </c>
      <c r="V16" s="53">
        <v>215357</v>
      </c>
      <c r="W16" s="51">
        <f t="shared" si="2"/>
        <v>0</v>
      </c>
      <c r="X16" s="51">
        <f t="shared" si="3"/>
        <v>200000</v>
      </c>
      <c r="Y16" s="53">
        <v>1078</v>
      </c>
      <c r="Z16" s="54">
        <f t="shared" si="4"/>
        <v>5.0056417947872602E-3</v>
      </c>
      <c r="AA16" s="55">
        <f t="shared" si="5"/>
        <v>0.84904197588126162</v>
      </c>
      <c r="AB16" s="56">
        <f t="shared" si="6"/>
        <v>300</v>
      </c>
      <c r="AC16" s="72">
        <v>0</v>
      </c>
      <c r="AD16" s="56">
        <f t="shared" si="8"/>
        <v>-300</v>
      </c>
      <c r="AE16" s="58">
        <f t="shared" si="13"/>
        <v>850</v>
      </c>
      <c r="AF16" s="59">
        <f>IF((SUMIF($K$10:$K$1048576,K16,$V$10:$V$1048576))&gt;(SUMIF($K$10:$K$1048576,K16,$U$10:$U$1048576)),AE16,(IF(P16="cpv",(V16*T16),(V16*T16/1000))))</f>
        <v>915.26724999999999</v>
      </c>
      <c r="AG16" s="60">
        <f t="shared" si="14"/>
        <v>65.26724999999999</v>
      </c>
      <c r="AH16" s="60">
        <v>0</v>
      </c>
      <c r="AI16" s="60">
        <f t="shared" si="11"/>
        <v>915.26724999999999</v>
      </c>
      <c r="AJ16" s="61">
        <f t="shared" si="12"/>
        <v>1</v>
      </c>
      <c r="AL16"/>
    </row>
    <row r="17" spans="2:38" x14ac:dyDescent="0.25">
      <c r="B17" s="46" t="s">
        <v>80</v>
      </c>
      <c r="C17" s="47">
        <v>2016</v>
      </c>
      <c r="D17" s="47">
        <v>1</v>
      </c>
      <c r="E17" s="48" t="s">
        <v>53</v>
      </c>
      <c r="F17" s="49">
        <v>42370</v>
      </c>
      <c r="G17" s="49">
        <v>42393</v>
      </c>
      <c r="H17" s="50">
        <f t="shared" ca="1" si="0"/>
        <v>0</v>
      </c>
      <c r="I17" s="46" t="s">
        <v>74</v>
      </c>
      <c r="J17" s="46" t="s">
        <v>75</v>
      </c>
      <c r="K17" s="46" t="s">
        <v>76</v>
      </c>
      <c r="L17" s="51" t="str">
        <f t="shared" ca="1" si="1"/>
        <v>Completed</v>
      </c>
      <c r="M17" s="47" t="s">
        <v>64</v>
      </c>
      <c r="N17" s="47" t="s">
        <v>58</v>
      </c>
      <c r="O17" s="47" t="s">
        <v>78</v>
      </c>
      <c r="P17" s="47" t="s">
        <v>60</v>
      </c>
      <c r="Q17" s="47" t="s">
        <v>79</v>
      </c>
      <c r="R17" s="47" t="s">
        <v>79</v>
      </c>
      <c r="S17" s="52">
        <v>2.5</v>
      </c>
      <c r="T17" s="52">
        <v>4.25</v>
      </c>
      <c r="U17" s="53">
        <v>300000</v>
      </c>
      <c r="V17" s="53">
        <v>276439</v>
      </c>
      <c r="W17" s="51">
        <f t="shared" si="2"/>
        <v>23561</v>
      </c>
      <c r="X17" s="51">
        <f t="shared" si="3"/>
        <v>276439</v>
      </c>
      <c r="Y17" s="53">
        <v>7047</v>
      </c>
      <c r="Z17" s="54">
        <f t="shared" si="4"/>
        <v>2.5492061539797207E-2</v>
      </c>
      <c r="AA17" s="55">
        <f t="shared" si="5"/>
        <v>0.16671856818504327</v>
      </c>
      <c r="AB17" s="56">
        <f t="shared" si="6"/>
        <v>750</v>
      </c>
      <c r="AC17" s="57">
        <f t="shared" si="7"/>
        <v>691.09750000000008</v>
      </c>
      <c r="AD17" s="56">
        <f t="shared" si="8"/>
        <v>-58.902499999999918</v>
      </c>
      <c r="AE17" s="58">
        <f t="shared" si="13"/>
        <v>1275</v>
      </c>
      <c r="AF17" s="59">
        <f>IF((SUMIF($K$10:$K$1048576,K17,$V$10:$V$1048576))&gt;(SUMIF($K$10:$K$1048576,K17,$U$10:$U$1048576)),AE17,(IF(P17="cpv",(V17*T17),(V17*T17/1000))))</f>
        <v>1174.8657499999999</v>
      </c>
      <c r="AG17" s="60">
        <f t="shared" si="14"/>
        <v>-100.13425000000007</v>
      </c>
      <c r="AH17" s="60">
        <v>0</v>
      </c>
      <c r="AI17" s="60">
        <f t="shared" si="11"/>
        <v>483.76824999999985</v>
      </c>
      <c r="AJ17" s="61">
        <f t="shared" si="12"/>
        <v>0.41176470588235287</v>
      </c>
      <c r="AL17"/>
    </row>
    <row r="18" spans="2:38" x14ac:dyDescent="0.25">
      <c r="B18" s="46" t="s">
        <v>81</v>
      </c>
      <c r="C18" s="47">
        <v>2016</v>
      </c>
      <c r="D18" s="47">
        <v>1</v>
      </c>
      <c r="E18" s="48" t="s">
        <v>53</v>
      </c>
      <c r="F18" s="49">
        <v>42370</v>
      </c>
      <c r="G18" s="49">
        <v>42393</v>
      </c>
      <c r="H18" s="50">
        <f t="shared" ca="1" si="0"/>
        <v>0</v>
      </c>
      <c r="I18" s="46" t="s">
        <v>74</v>
      </c>
      <c r="J18" s="46" t="s">
        <v>75</v>
      </c>
      <c r="K18" s="46" t="s">
        <v>76</v>
      </c>
      <c r="L18" s="51" t="str">
        <f t="shared" ca="1" si="1"/>
        <v>Completed</v>
      </c>
      <c r="M18" s="47" t="s">
        <v>82</v>
      </c>
      <c r="N18" s="47" t="s">
        <v>58</v>
      </c>
      <c r="O18" s="47" t="s">
        <v>78</v>
      </c>
      <c r="P18" s="47" t="s">
        <v>60</v>
      </c>
      <c r="Q18" s="47" t="s">
        <v>79</v>
      </c>
      <c r="R18" s="47" t="s">
        <v>79</v>
      </c>
      <c r="S18" s="52">
        <v>0.5</v>
      </c>
      <c r="T18" s="52">
        <v>4.25</v>
      </c>
      <c r="U18" s="53">
        <v>200000</v>
      </c>
      <c r="V18" s="53">
        <v>204010</v>
      </c>
      <c r="W18" s="51">
        <f t="shared" si="2"/>
        <v>0</v>
      </c>
      <c r="X18" s="51">
        <f t="shared" si="3"/>
        <v>200000</v>
      </c>
      <c r="Y18" s="53">
        <v>1815</v>
      </c>
      <c r="Z18" s="54">
        <f t="shared" si="4"/>
        <v>8.8966227145728157E-3</v>
      </c>
      <c r="AA18" s="55">
        <f t="shared" si="5"/>
        <v>0.47770936639118461</v>
      </c>
      <c r="AB18" s="56">
        <f t="shared" si="6"/>
        <v>100</v>
      </c>
      <c r="AC18" s="57">
        <f t="shared" si="7"/>
        <v>100</v>
      </c>
      <c r="AD18" s="56">
        <f t="shared" si="8"/>
        <v>0</v>
      </c>
      <c r="AE18" s="58">
        <f t="shared" si="13"/>
        <v>850</v>
      </c>
      <c r="AF18" s="59">
        <f>IF((SUMIF($K$10:$K$1048576,K18,$V$10:$V$1048576))&gt;(SUMIF($K$10:$K$1048576,K18,$U$10:$U$1048576)),AE18,(IF(P18="cpv",(V18*T18),(V18*T18/1000))))</f>
        <v>867.04250000000002</v>
      </c>
      <c r="AG18" s="60">
        <f t="shared" si="14"/>
        <v>17.042500000000018</v>
      </c>
      <c r="AH18" s="60">
        <v>0</v>
      </c>
      <c r="AI18" s="60">
        <f t="shared" si="11"/>
        <v>767.04250000000002</v>
      </c>
      <c r="AJ18" s="61">
        <f t="shared" si="12"/>
        <v>0.88466539990830895</v>
      </c>
      <c r="AL18"/>
    </row>
    <row r="19" spans="2:38" x14ac:dyDescent="0.25">
      <c r="B19" s="46" t="s">
        <v>83</v>
      </c>
      <c r="C19" s="47">
        <v>2016</v>
      </c>
      <c r="D19" s="47">
        <v>1</v>
      </c>
      <c r="E19" s="48" t="s">
        <v>53</v>
      </c>
      <c r="F19" s="49">
        <v>42370</v>
      </c>
      <c r="G19" s="49">
        <v>42376</v>
      </c>
      <c r="H19" s="50">
        <f t="shared" ca="1" si="0"/>
        <v>0</v>
      </c>
      <c r="I19" s="46" t="s">
        <v>84</v>
      </c>
      <c r="J19" s="46" t="s">
        <v>85</v>
      </c>
      <c r="K19" s="46" t="s">
        <v>86</v>
      </c>
      <c r="L19" s="51" t="str">
        <f t="shared" ca="1" si="1"/>
        <v>Completed</v>
      </c>
      <c r="M19" s="47" t="s">
        <v>68</v>
      </c>
      <c r="N19" s="47" t="s">
        <v>58</v>
      </c>
      <c r="O19" s="47" t="s">
        <v>87</v>
      </c>
      <c r="P19" s="47" t="s">
        <v>60</v>
      </c>
      <c r="Q19" s="47" t="s">
        <v>61</v>
      </c>
      <c r="R19" s="47" t="s">
        <v>62</v>
      </c>
      <c r="S19" s="52">
        <v>1</v>
      </c>
      <c r="T19" s="52">
        <v>3</v>
      </c>
      <c r="U19" s="53">
        <v>533333</v>
      </c>
      <c r="V19" s="53">
        <v>536098</v>
      </c>
      <c r="W19" s="51">
        <f t="shared" si="2"/>
        <v>0</v>
      </c>
      <c r="X19" s="51">
        <f t="shared" si="3"/>
        <v>533333</v>
      </c>
      <c r="Y19" s="53"/>
      <c r="Z19" s="54">
        <f t="shared" si="4"/>
        <v>0</v>
      </c>
      <c r="AA19" s="55" t="e">
        <f t="shared" si="5"/>
        <v>#DIV/0!</v>
      </c>
      <c r="AB19" s="56">
        <f t="shared" si="6"/>
        <v>533.33299999999997</v>
      </c>
      <c r="AC19" s="72">
        <f t="shared" si="7"/>
        <v>533.33299999999997</v>
      </c>
      <c r="AD19" s="56">
        <f t="shared" si="8"/>
        <v>0</v>
      </c>
      <c r="AE19" s="58">
        <f t="shared" si="13"/>
        <v>1599.9989999999998</v>
      </c>
      <c r="AF19" s="59">
        <f>IF((SUMIF($K$10:$K$1048576,K19,$V$10:$V$1048576))&gt;(SUMIF($K$10:$K$1048576,K19,$U$10:$U$1048576)),AE19,(IF(P19="cpv",(V19*T19),(V19*T19/1000))))</f>
        <v>1599.9989999999998</v>
      </c>
      <c r="AG19" s="60">
        <f t="shared" si="14"/>
        <v>0</v>
      </c>
      <c r="AH19" s="60">
        <v>0</v>
      </c>
      <c r="AI19" s="60">
        <f t="shared" si="11"/>
        <v>1066.6659999999997</v>
      </c>
      <c r="AJ19" s="61">
        <f t="shared" si="12"/>
        <v>0.66666666666666652</v>
      </c>
      <c r="AL19"/>
    </row>
    <row r="20" spans="2:38" x14ac:dyDescent="0.25">
      <c r="B20" s="46" t="s">
        <v>88</v>
      </c>
      <c r="C20" s="47">
        <v>2016</v>
      </c>
      <c r="D20" s="47">
        <v>1</v>
      </c>
      <c r="E20" s="48" t="s">
        <v>53</v>
      </c>
      <c r="F20" s="49">
        <v>42370</v>
      </c>
      <c r="G20" s="49">
        <v>42376</v>
      </c>
      <c r="H20" s="50">
        <f t="shared" ca="1" si="0"/>
        <v>0</v>
      </c>
      <c r="I20" s="46" t="s">
        <v>84</v>
      </c>
      <c r="J20" s="46" t="s">
        <v>85</v>
      </c>
      <c r="K20" s="46" t="s">
        <v>89</v>
      </c>
      <c r="L20" s="51" t="str">
        <f t="shared" ca="1" si="1"/>
        <v>Completed</v>
      </c>
      <c r="M20" s="47" t="s">
        <v>90</v>
      </c>
      <c r="N20" s="47" t="s">
        <v>58</v>
      </c>
      <c r="O20" s="47" t="s">
        <v>59</v>
      </c>
      <c r="P20" s="47" t="s">
        <v>60</v>
      </c>
      <c r="Q20" s="47" t="s">
        <v>61</v>
      </c>
      <c r="R20" s="47" t="s">
        <v>62</v>
      </c>
      <c r="S20" s="52">
        <v>0.1</v>
      </c>
      <c r="T20" s="52">
        <v>1.3</v>
      </c>
      <c r="U20" s="53">
        <v>360000</v>
      </c>
      <c r="V20" s="53">
        <v>368322</v>
      </c>
      <c r="W20" s="51">
        <f t="shared" si="2"/>
        <v>0</v>
      </c>
      <c r="X20" s="51">
        <f t="shared" si="3"/>
        <v>360000</v>
      </c>
      <c r="Y20" s="53"/>
      <c r="Z20" s="54">
        <f t="shared" si="4"/>
        <v>0</v>
      </c>
      <c r="AA20" s="55" t="e">
        <f t="shared" si="5"/>
        <v>#DIV/0!</v>
      </c>
      <c r="AB20" s="56">
        <f t="shared" si="6"/>
        <v>36</v>
      </c>
      <c r="AC20" s="72">
        <f t="shared" si="7"/>
        <v>36</v>
      </c>
      <c r="AD20" s="56">
        <f t="shared" si="8"/>
        <v>0</v>
      </c>
      <c r="AE20" s="58">
        <f t="shared" si="13"/>
        <v>468</v>
      </c>
      <c r="AF20" s="59">
        <f>IF((SUMIF($K$10:$K$1048576,K20,$V$10:$V$1048576))&gt;(SUMIF($K$10:$K$1048576,K20,$U$10:$U$1048576)),AE20,(IF(P20="cpv",(V20*T20),(V20*T20/1000))))</f>
        <v>478.81860000000006</v>
      </c>
      <c r="AG20" s="60">
        <f t="shared" si="14"/>
        <v>10.81860000000006</v>
      </c>
      <c r="AH20" s="60">
        <v>0</v>
      </c>
      <c r="AI20" s="60">
        <f t="shared" si="11"/>
        <v>442.81860000000006</v>
      </c>
      <c r="AJ20" s="61">
        <f t="shared" si="12"/>
        <v>0.92481495079765075</v>
      </c>
      <c r="AL20"/>
    </row>
    <row r="21" spans="2:38" x14ac:dyDescent="0.25">
      <c r="B21" s="46" t="s">
        <v>91</v>
      </c>
      <c r="C21" s="47">
        <v>2016</v>
      </c>
      <c r="D21" s="47">
        <v>1</v>
      </c>
      <c r="E21" s="48" t="s">
        <v>53</v>
      </c>
      <c r="F21" s="49">
        <v>42370</v>
      </c>
      <c r="G21" s="49">
        <v>42376</v>
      </c>
      <c r="H21" s="50">
        <f t="shared" ca="1" si="0"/>
        <v>0</v>
      </c>
      <c r="I21" s="46" t="s">
        <v>84</v>
      </c>
      <c r="J21" s="46" t="s">
        <v>85</v>
      </c>
      <c r="K21" s="46" t="s">
        <v>89</v>
      </c>
      <c r="L21" s="51" t="str">
        <f t="shared" ca="1" si="1"/>
        <v>Completed</v>
      </c>
      <c r="M21" s="47" t="s">
        <v>82</v>
      </c>
      <c r="N21" s="47" t="s">
        <v>58</v>
      </c>
      <c r="O21" s="47" t="s">
        <v>59</v>
      </c>
      <c r="P21" s="47" t="s">
        <v>60</v>
      </c>
      <c r="Q21" s="47" t="s">
        <v>61</v>
      </c>
      <c r="R21" s="47" t="s">
        <v>62</v>
      </c>
      <c r="S21" s="52">
        <v>0.1</v>
      </c>
      <c r="T21" s="52">
        <v>1.3</v>
      </c>
      <c r="U21" s="53">
        <v>2000000</v>
      </c>
      <c r="V21" s="53">
        <v>2006571</v>
      </c>
      <c r="W21" s="51">
        <f t="shared" si="2"/>
        <v>0</v>
      </c>
      <c r="X21" s="51">
        <f t="shared" si="3"/>
        <v>2000000</v>
      </c>
      <c r="Y21" s="53"/>
      <c r="Z21" s="54">
        <f t="shared" si="4"/>
        <v>0</v>
      </c>
      <c r="AA21" s="55" t="e">
        <f t="shared" si="5"/>
        <v>#DIV/0!</v>
      </c>
      <c r="AB21" s="56">
        <f t="shared" si="6"/>
        <v>200</v>
      </c>
      <c r="AC21" s="72">
        <f t="shared" si="7"/>
        <v>200</v>
      </c>
      <c r="AD21" s="56">
        <f t="shared" si="8"/>
        <v>0</v>
      </c>
      <c r="AE21" s="58">
        <f t="shared" si="13"/>
        <v>2600</v>
      </c>
      <c r="AF21" s="59">
        <v>2132</v>
      </c>
      <c r="AG21" s="60">
        <f t="shared" si="14"/>
        <v>-468</v>
      </c>
      <c r="AH21" s="60">
        <v>0</v>
      </c>
      <c r="AI21" s="60">
        <f t="shared" si="11"/>
        <v>1932</v>
      </c>
      <c r="AJ21" s="61">
        <f t="shared" si="12"/>
        <v>0.90619136960600377</v>
      </c>
      <c r="AL21"/>
    </row>
    <row r="22" spans="2:38" x14ac:dyDescent="0.25">
      <c r="B22" s="46" t="s">
        <v>92</v>
      </c>
      <c r="C22" s="47">
        <v>2016</v>
      </c>
      <c r="D22" s="47">
        <v>1</v>
      </c>
      <c r="E22" s="48" t="s">
        <v>53</v>
      </c>
      <c r="F22" s="49">
        <v>42370</v>
      </c>
      <c r="G22" s="49">
        <v>42376</v>
      </c>
      <c r="H22" s="50">
        <f t="shared" ca="1" si="0"/>
        <v>0</v>
      </c>
      <c r="I22" s="46" t="s">
        <v>84</v>
      </c>
      <c r="J22" s="46" t="s">
        <v>85</v>
      </c>
      <c r="K22" s="46" t="s">
        <v>89</v>
      </c>
      <c r="L22" s="51" t="str">
        <f t="shared" ca="1" si="1"/>
        <v>Completed</v>
      </c>
      <c r="M22" s="47" t="s">
        <v>93</v>
      </c>
      <c r="N22" s="47" t="s">
        <v>58</v>
      </c>
      <c r="O22" s="47" t="s">
        <v>59</v>
      </c>
      <c r="P22" s="47" t="s">
        <v>60</v>
      </c>
      <c r="Q22" s="47" t="s">
        <v>61</v>
      </c>
      <c r="R22" s="47" t="s">
        <v>62</v>
      </c>
      <c r="S22" s="52">
        <v>0.1</v>
      </c>
      <c r="T22" s="52">
        <v>1.3</v>
      </c>
      <c r="U22" s="53">
        <v>360000</v>
      </c>
      <c r="V22" s="53">
        <v>362844</v>
      </c>
      <c r="W22" s="51">
        <f t="shared" si="2"/>
        <v>0</v>
      </c>
      <c r="X22" s="51">
        <f t="shared" si="3"/>
        <v>360000</v>
      </c>
      <c r="Y22" s="53"/>
      <c r="Z22" s="54">
        <f t="shared" si="4"/>
        <v>0</v>
      </c>
      <c r="AA22" s="55" t="e">
        <f t="shared" si="5"/>
        <v>#DIV/0!</v>
      </c>
      <c r="AB22" s="56">
        <f t="shared" si="6"/>
        <v>36</v>
      </c>
      <c r="AC22" s="72">
        <f t="shared" si="7"/>
        <v>36</v>
      </c>
      <c r="AD22" s="56">
        <f t="shared" si="8"/>
        <v>0</v>
      </c>
      <c r="AE22" s="58">
        <f t="shared" si="13"/>
        <v>468</v>
      </c>
      <c r="AF22" s="59">
        <f>IF((SUMIF($K$10:$K$1048576,K22,$V$10:$V$1048576))&gt;(SUMIF($K$10:$K$1048576,K22,$U$10:$U$1048576)),AE22,(IF(P22="cpv",(V22*T22),(V22*T22/1000))))</f>
        <v>471.69720000000001</v>
      </c>
      <c r="AG22" s="60">
        <f t="shared" si="14"/>
        <v>3.6972000000000094</v>
      </c>
      <c r="AH22" s="60">
        <v>0</v>
      </c>
      <c r="AI22" s="60">
        <f t="shared" si="11"/>
        <v>435.69720000000001</v>
      </c>
      <c r="AJ22" s="61">
        <f t="shared" si="12"/>
        <v>0.92367985224419391</v>
      </c>
      <c r="AL22"/>
    </row>
    <row r="23" spans="2:38" x14ac:dyDescent="0.25">
      <c r="B23" s="46" t="s">
        <v>94</v>
      </c>
      <c r="C23" s="47">
        <v>2016</v>
      </c>
      <c r="D23" s="47">
        <v>1</v>
      </c>
      <c r="E23" s="48" t="s">
        <v>53</v>
      </c>
      <c r="F23" s="49">
        <v>42370</v>
      </c>
      <c r="G23" s="49">
        <v>42376</v>
      </c>
      <c r="H23" s="50">
        <f t="shared" ca="1" si="0"/>
        <v>0</v>
      </c>
      <c r="I23" s="46" t="s">
        <v>84</v>
      </c>
      <c r="J23" s="46" t="s">
        <v>85</v>
      </c>
      <c r="K23" s="46" t="s">
        <v>89</v>
      </c>
      <c r="L23" s="51" t="str">
        <f t="shared" ca="1" si="1"/>
        <v>Completed</v>
      </c>
      <c r="M23" s="47" t="s">
        <v>70</v>
      </c>
      <c r="N23" s="47" t="s">
        <v>58</v>
      </c>
      <c r="O23" s="47" t="s">
        <v>59</v>
      </c>
      <c r="P23" s="47" t="s">
        <v>60</v>
      </c>
      <c r="Q23" s="47" t="s">
        <v>61</v>
      </c>
      <c r="R23" s="47" t="s">
        <v>62</v>
      </c>
      <c r="S23" s="52">
        <v>0.1</v>
      </c>
      <c r="T23" s="52">
        <v>1.3</v>
      </c>
      <c r="U23" s="53">
        <v>300000</v>
      </c>
      <c r="V23" s="53">
        <v>73080</v>
      </c>
      <c r="W23" s="51">
        <f t="shared" si="2"/>
        <v>226920</v>
      </c>
      <c r="X23" s="51">
        <f t="shared" si="3"/>
        <v>73080</v>
      </c>
      <c r="Y23" s="53"/>
      <c r="Z23" s="54">
        <f t="shared" si="4"/>
        <v>0</v>
      </c>
      <c r="AA23" s="55" t="e">
        <f t="shared" si="5"/>
        <v>#DIV/0!</v>
      </c>
      <c r="AB23" s="56">
        <f t="shared" si="6"/>
        <v>30</v>
      </c>
      <c r="AC23" s="72">
        <f t="shared" si="7"/>
        <v>7.3079999999999998</v>
      </c>
      <c r="AD23" s="56">
        <f t="shared" si="8"/>
        <v>-22.692</v>
      </c>
      <c r="AE23" s="58">
        <f t="shared" si="13"/>
        <v>390</v>
      </c>
      <c r="AF23" s="59">
        <f>IF((SUMIF($K$10:$K$1048576,K23,$V$10:$V$1048576))&gt;(SUMIF($K$10:$K$1048576,K23,$U$10:$U$1048576)),AE23,(IF(P23="cpv",(V23*T23),(V23*T23/1000))))</f>
        <v>95.004000000000005</v>
      </c>
      <c r="AG23" s="60">
        <f t="shared" si="14"/>
        <v>-294.99599999999998</v>
      </c>
      <c r="AH23" s="60">
        <v>0</v>
      </c>
      <c r="AI23" s="60">
        <f t="shared" si="11"/>
        <v>87.695999999999998</v>
      </c>
      <c r="AJ23" s="61">
        <f t="shared" si="12"/>
        <v>0.92307692307692302</v>
      </c>
      <c r="AL23"/>
    </row>
    <row r="24" spans="2:38" x14ac:dyDescent="0.25">
      <c r="B24" s="46" t="s">
        <v>95</v>
      </c>
      <c r="C24" s="47">
        <v>2016</v>
      </c>
      <c r="D24" s="47">
        <v>1</v>
      </c>
      <c r="E24" s="48" t="s">
        <v>53</v>
      </c>
      <c r="F24" s="49">
        <v>42370</v>
      </c>
      <c r="G24" s="49">
        <v>42387</v>
      </c>
      <c r="H24" s="50">
        <f t="shared" ca="1" si="0"/>
        <v>0</v>
      </c>
      <c r="I24" s="46" t="s">
        <v>96</v>
      </c>
      <c r="J24" s="46" t="s">
        <v>97</v>
      </c>
      <c r="K24" s="46" t="s">
        <v>98</v>
      </c>
      <c r="L24" s="51" t="str">
        <f t="shared" ca="1" si="1"/>
        <v>Completed</v>
      </c>
      <c r="M24" s="47" t="s">
        <v>99</v>
      </c>
      <c r="N24" s="47" t="s">
        <v>58</v>
      </c>
      <c r="O24" s="47" t="s">
        <v>100</v>
      </c>
      <c r="P24" s="47" t="s">
        <v>42</v>
      </c>
      <c r="Q24" s="62" t="s">
        <v>101</v>
      </c>
      <c r="R24" s="62" t="s">
        <v>102</v>
      </c>
      <c r="S24" s="52">
        <v>0.45</v>
      </c>
      <c r="T24" s="52">
        <v>0.6</v>
      </c>
      <c r="U24" s="53">
        <v>30000</v>
      </c>
      <c r="V24" s="53">
        <v>33591</v>
      </c>
      <c r="W24" s="51">
        <f t="shared" si="2"/>
        <v>0</v>
      </c>
      <c r="X24" s="51">
        <f t="shared" si="3"/>
        <v>30000</v>
      </c>
      <c r="Y24" s="53"/>
      <c r="Z24" s="54">
        <f t="shared" si="4"/>
        <v>0</v>
      </c>
      <c r="AA24" s="55" t="e">
        <f t="shared" si="5"/>
        <v>#DIV/0!</v>
      </c>
      <c r="AB24" s="56">
        <f t="shared" si="6"/>
        <v>13.5</v>
      </c>
      <c r="AC24" s="73">
        <v>13500</v>
      </c>
      <c r="AD24" s="56">
        <f t="shared" si="8"/>
        <v>13486.5</v>
      </c>
      <c r="AE24" s="58">
        <f t="shared" si="13"/>
        <v>18</v>
      </c>
      <c r="AF24" s="59">
        <v>0</v>
      </c>
      <c r="AG24" s="60">
        <f t="shared" si="14"/>
        <v>-18</v>
      </c>
      <c r="AH24" s="60">
        <v>0</v>
      </c>
      <c r="AI24" s="60">
        <f t="shared" si="11"/>
        <v>-13500</v>
      </c>
      <c r="AJ24" s="61" t="e">
        <f t="shared" si="12"/>
        <v>#DIV/0!</v>
      </c>
      <c r="AL24"/>
    </row>
    <row r="25" spans="2:38" x14ac:dyDescent="0.25">
      <c r="B25" s="46" t="s">
        <v>103</v>
      </c>
      <c r="C25" s="47">
        <v>2016</v>
      </c>
      <c r="D25" s="47">
        <v>1</v>
      </c>
      <c r="E25" s="48" t="s">
        <v>53</v>
      </c>
      <c r="F25" s="49">
        <v>42377</v>
      </c>
      <c r="G25" s="49">
        <v>42387</v>
      </c>
      <c r="H25" s="50">
        <f t="shared" ca="1" si="0"/>
        <v>0</v>
      </c>
      <c r="I25" s="46" t="s">
        <v>96</v>
      </c>
      <c r="J25" s="46" t="s">
        <v>104</v>
      </c>
      <c r="K25" s="46" t="s">
        <v>105</v>
      </c>
      <c r="L25" s="51" t="str">
        <f t="shared" ca="1" si="1"/>
        <v>Completed</v>
      </c>
      <c r="M25" s="47" t="s">
        <v>77</v>
      </c>
      <c r="N25" s="47" t="s">
        <v>58</v>
      </c>
      <c r="O25" s="47" t="s">
        <v>78</v>
      </c>
      <c r="P25" s="47" t="s">
        <v>60</v>
      </c>
      <c r="Q25" s="47" t="s">
        <v>79</v>
      </c>
      <c r="R25" s="47" t="s">
        <v>79</v>
      </c>
      <c r="S25" s="52">
        <v>1.5</v>
      </c>
      <c r="T25" s="52">
        <v>4.25</v>
      </c>
      <c r="U25" s="53">
        <v>200000</v>
      </c>
      <c r="V25" s="53">
        <v>200208</v>
      </c>
      <c r="W25" s="51">
        <f t="shared" si="2"/>
        <v>0</v>
      </c>
      <c r="X25" s="51">
        <f t="shared" si="3"/>
        <v>200000</v>
      </c>
      <c r="Y25" s="53">
        <v>739</v>
      </c>
      <c r="Z25" s="54">
        <f t="shared" si="4"/>
        <v>3.6911611923599458E-3</v>
      </c>
      <c r="AA25" s="55">
        <f t="shared" si="5"/>
        <v>0</v>
      </c>
      <c r="AB25" s="56">
        <f t="shared" si="6"/>
        <v>300</v>
      </c>
      <c r="AC25" s="72">
        <v>0</v>
      </c>
      <c r="AD25" s="56">
        <f t="shared" si="8"/>
        <v>-300</v>
      </c>
      <c r="AE25" s="58">
        <f t="shared" si="13"/>
        <v>850</v>
      </c>
      <c r="AF25" s="59">
        <v>0</v>
      </c>
      <c r="AG25" s="60">
        <f t="shared" si="14"/>
        <v>-850</v>
      </c>
      <c r="AH25" s="60">
        <v>0</v>
      </c>
      <c r="AI25" s="60">
        <f t="shared" si="11"/>
        <v>0</v>
      </c>
      <c r="AJ25" s="61" t="e">
        <f t="shared" si="12"/>
        <v>#DIV/0!</v>
      </c>
      <c r="AL25"/>
    </row>
    <row r="26" spans="2:38" x14ac:dyDescent="0.25">
      <c r="B26" s="46" t="s">
        <v>106</v>
      </c>
      <c r="C26" s="47">
        <v>2016</v>
      </c>
      <c r="D26" s="47">
        <v>1</v>
      </c>
      <c r="E26" s="48" t="s">
        <v>53</v>
      </c>
      <c r="F26" s="49">
        <v>42377</v>
      </c>
      <c r="G26" s="49">
        <v>42387</v>
      </c>
      <c r="H26" s="50">
        <f t="shared" ca="1" si="0"/>
        <v>0</v>
      </c>
      <c r="I26" s="46" t="s">
        <v>96</v>
      </c>
      <c r="J26" s="46" t="s">
        <v>104</v>
      </c>
      <c r="K26" s="46" t="s">
        <v>105</v>
      </c>
      <c r="L26" s="51" t="str">
        <f t="shared" ca="1" si="1"/>
        <v>Completed</v>
      </c>
      <c r="M26" s="47" t="s">
        <v>64</v>
      </c>
      <c r="N26" s="47" t="s">
        <v>58</v>
      </c>
      <c r="O26" s="47" t="s">
        <v>78</v>
      </c>
      <c r="P26" s="47" t="s">
        <v>60</v>
      </c>
      <c r="Q26" s="47" t="s">
        <v>79</v>
      </c>
      <c r="R26" s="47" t="s">
        <v>79</v>
      </c>
      <c r="S26" s="52">
        <v>2.5</v>
      </c>
      <c r="T26" s="52">
        <v>4.25</v>
      </c>
      <c r="U26" s="53">
        <v>85000</v>
      </c>
      <c r="V26" s="53">
        <v>85294</v>
      </c>
      <c r="W26" s="51">
        <f t="shared" si="2"/>
        <v>0</v>
      </c>
      <c r="X26" s="51">
        <f t="shared" si="3"/>
        <v>85000</v>
      </c>
      <c r="Y26" s="53">
        <v>1526</v>
      </c>
      <c r="Z26" s="54">
        <f t="shared" si="4"/>
        <v>1.7891059160081602E-2</v>
      </c>
      <c r="AA26" s="55">
        <f t="shared" si="5"/>
        <v>0</v>
      </c>
      <c r="AB26" s="56">
        <f t="shared" si="6"/>
        <v>212.5</v>
      </c>
      <c r="AC26" s="57">
        <f t="shared" si="7"/>
        <v>212.5</v>
      </c>
      <c r="AD26" s="56">
        <f t="shared" si="8"/>
        <v>0</v>
      </c>
      <c r="AE26" s="58">
        <f t="shared" si="13"/>
        <v>361.25</v>
      </c>
      <c r="AF26" s="59">
        <v>0</v>
      </c>
      <c r="AG26" s="60">
        <f t="shared" si="14"/>
        <v>-361.25</v>
      </c>
      <c r="AH26" s="60">
        <v>0</v>
      </c>
      <c r="AI26" s="60">
        <f t="shared" si="11"/>
        <v>-212.5</v>
      </c>
      <c r="AJ26" s="61" t="e">
        <f t="shared" si="12"/>
        <v>#DIV/0!</v>
      </c>
      <c r="AL26"/>
    </row>
    <row r="27" spans="2:38" x14ac:dyDescent="0.25">
      <c r="B27" s="46" t="s">
        <v>107</v>
      </c>
      <c r="C27" s="47">
        <v>2016</v>
      </c>
      <c r="D27" s="47">
        <v>1</v>
      </c>
      <c r="E27" s="48" t="s">
        <v>53</v>
      </c>
      <c r="F27" s="49">
        <v>42377</v>
      </c>
      <c r="G27" s="49">
        <v>42387</v>
      </c>
      <c r="H27" s="50">
        <f t="shared" ca="1" si="0"/>
        <v>0</v>
      </c>
      <c r="I27" s="46" t="s">
        <v>96</v>
      </c>
      <c r="J27" s="46" t="s">
        <v>104</v>
      </c>
      <c r="K27" s="46" t="s">
        <v>108</v>
      </c>
      <c r="L27" s="51" t="str">
        <f t="shared" ca="1" si="1"/>
        <v>Completed</v>
      </c>
      <c r="M27" s="47" t="s">
        <v>77</v>
      </c>
      <c r="N27" s="47" t="s">
        <v>58</v>
      </c>
      <c r="O27" s="47" t="s">
        <v>109</v>
      </c>
      <c r="P27" s="47" t="s">
        <v>110</v>
      </c>
      <c r="Q27" s="47" t="s">
        <v>101</v>
      </c>
      <c r="R27" s="47" t="s">
        <v>102</v>
      </c>
      <c r="S27" s="52">
        <v>0.01</v>
      </c>
      <c r="T27" s="52">
        <v>3.3000000000000002E-2</v>
      </c>
      <c r="U27" s="53">
        <v>20000</v>
      </c>
      <c r="V27" s="53">
        <v>21004</v>
      </c>
      <c r="W27" s="51">
        <f t="shared" si="2"/>
        <v>0</v>
      </c>
      <c r="X27" s="51">
        <f t="shared" si="3"/>
        <v>20000</v>
      </c>
      <c r="Y27" s="53">
        <v>3013</v>
      </c>
      <c r="Z27" s="54">
        <f t="shared" si="4"/>
        <v>0.14344886688249858</v>
      </c>
      <c r="AA27" s="55">
        <f t="shared" si="5"/>
        <v>0</v>
      </c>
      <c r="AB27" s="56">
        <f t="shared" si="6"/>
        <v>200</v>
      </c>
      <c r="AC27" s="72">
        <v>0</v>
      </c>
      <c r="AD27" s="56">
        <f t="shared" si="8"/>
        <v>-200</v>
      </c>
      <c r="AE27" s="58">
        <f t="shared" si="13"/>
        <v>660</v>
      </c>
      <c r="AF27" s="59">
        <v>0</v>
      </c>
      <c r="AG27" s="60">
        <f t="shared" si="14"/>
        <v>-660</v>
      </c>
      <c r="AH27" s="60">
        <v>0</v>
      </c>
      <c r="AI27" s="60">
        <f t="shared" si="11"/>
        <v>0</v>
      </c>
      <c r="AJ27" s="61" t="e">
        <f t="shared" si="12"/>
        <v>#DIV/0!</v>
      </c>
      <c r="AL27"/>
    </row>
    <row r="28" spans="2:38" x14ac:dyDescent="0.25">
      <c r="B28" s="46" t="s">
        <v>111</v>
      </c>
      <c r="C28" s="47">
        <v>2016</v>
      </c>
      <c r="D28" s="47">
        <v>1</v>
      </c>
      <c r="E28" s="48" t="s">
        <v>53</v>
      </c>
      <c r="F28" s="49">
        <v>42370</v>
      </c>
      <c r="G28" s="49">
        <v>42379</v>
      </c>
      <c r="H28" s="50">
        <f t="shared" ca="1" si="0"/>
        <v>0</v>
      </c>
      <c r="I28" s="46" t="s">
        <v>54</v>
      </c>
      <c r="J28" s="46" t="s">
        <v>112</v>
      </c>
      <c r="K28" s="46" t="s">
        <v>113</v>
      </c>
      <c r="L28" s="51" t="str">
        <f t="shared" ca="1" si="1"/>
        <v>Completed</v>
      </c>
      <c r="M28" s="47" t="s">
        <v>77</v>
      </c>
      <c r="N28" s="47" t="s">
        <v>58</v>
      </c>
      <c r="O28" s="47" t="s">
        <v>78</v>
      </c>
      <c r="P28" s="47" t="s">
        <v>60</v>
      </c>
      <c r="Q28" s="47" t="s">
        <v>79</v>
      </c>
      <c r="R28" s="47" t="s">
        <v>79</v>
      </c>
      <c r="S28" s="52">
        <v>1.5</v>
      </c>
      <c r="T28" s="52">
        <v>4.25</v>
      </c>
      <c r="U28" s="53">
        <v>281000</v>
      </c>
      <c r="V28" s="53">
        <v>95387</v>
      </c>
      <c r="W28" s="51">
        <f t="shared" si="2"/>
        <v>185613</v>
      </c>
      <c r="X28" s="51">
        <f t="shared" si="3"/>
        <v>95387</v>
      </c>
      <c r="Y28" s="53">
        <v>439</v>
      </c>
      <c r="Z28" s="54">
        <f t="shared" si="4"/>
        <v>4.6023042972312793E-3</v>
      </c>
      <c r="AA28" s="55">
        <f t="shared" si="5"/>
        <v>0</v>
      </c>
      <c r="AB28" s="56">
        <f t="shared" si="6"/>
        <v>421.5</v>
      </c>
      <c r="AC28" s="72">
        <v>0</v>
      </c>
      <c r="AD28" s="56">
        <f t="shared" si="8"/>
        <v>-421.5</v>
      </c>
      <c r="AE28" s="58">
        <f t="shared" si="13"/>
        <v>1194.25</v>
      </c>
      <c r="AF28" s="59">
        <v>0</v>
      </c>
      <c r="AG28" s="60">
        <f t="shared" si="14"/>
        <v>-1194.25</v>
      </c>
      <c r="AH28" s="60">
        <v>0</v>
      </c>
      <c r="AI28" s="60">
        <f t="shared" si="11"/>
        <v>0</v>
      </c>
      <c r="AJ28" s="61" t="e">
        <f t="shared" si="12"/>
        <v>#DIV/0!</v>
      </c>
      <c r="AL28"/>
    </row>
    <row r="29" spans="2:38" x14ac:dyDescent="0.25">
      <c r="B29" s="46" t="s">
        <v>114</v>
      </c>
      <c r="C29" s="47">
        <v>2016</v>
      </c>
      <c r="D29" s="47">
        <v>1</v>
      </c>
      <c r="E29" s="48" t="s">
        <v>53</v>
      </c>
      <c r="F29" s="49">
        <v>42370</v>
      </c>
      <c r="G29" s="49">
        <v>42379</v>
      </c>
      <c r="H29" s="50">
        <f t="shared" ca="1" si="0"/>
        <v>0</v>
      </c>
      <c r="I29" s="46" t="s">
        <v>54</v>
      </c>
      <c r="J29" s="46" t="s">
        <v>112</v>
      </c>
      <c r="K29" s="46" t="s">
        <v>113</v>
      </c>
      <c r="L29" s="51" t="str">
        <f t="shared" ca="1" si="1"/>
        <v>Completed</v>
      </c>
      <c r="M29" s="47" t="s">
        <v>82</v>
      </c>
      <c r="N29" s="47" t="s">
        <v>58</v>
      </c>
      <c r="O29" s="47" t="s">
        <v>78</v>
      </c>
      <c r="P29" s="47" t="s">
        <v>60</v>
      </c>
      <c r="Q29" s="47" t="s">
        <v>79</v>
      </c>
      <c r="R29" s="47" t="s">
        <v>79</v>
      </c>
      <c r="S29" s="52">
        <v>0.5</v>
      </c>
      <c r="T29" s="52">
        <v>4.25</v>
      </c>
      <c r="U29" s="53">
        <v>281000</v>
      </c>
      <c r="V29" s="53">
        <v>286076</v>
      </c>
      <c r="W29" s="51">
        <f t="shared" si="2"/>
        <v>0</v>
      </c>
      <c r="X29" s="51">
        <f t="shared" si="3"/>
        <v>281000</v>
      </c>
      <c r="Y29" s="53">
        <v>1700</v>
      </c>
      <c r="Z29" s="54">
        <f t="shared" si="4"/>
        <v>5.9424768243403854E-3</v>
      </c>
      <c r="AA29" s="55">
        <f t="shared" si="5"/>
        <v>0</v>
      </c>
      <c r="AB29" s="56">
        <f t="shared" si="6"/>
        <v>140.5</v>
      </c>
      <c r="AC29" s="57">
        <f t="shared" si="7"/>
        <v>140.5</v>
      </c>
      <c r="AD29" s="56">
        <f t="shared" si="8"/>
        <v>0</v>
      </c>
      <c r="AE29" s="58">
        <f t="shared" si="13"/>
        <v>1194.25</v>
      </c>
      <c r="AF29" s="59">
        <v>0</v>
      </c>
      <c r="AG29" s="60">
        <f t="shared" si="14"/>
        <v>-1194.25</v>
      </c>
      <c r="AH29" s="60">
        <v>0</v>
      </c>
      <c r="AI29" s="60">
        <f t="shared" si="11"/>
        <v>-140.5</v>
      </c>
      <c r="AJ29" s="61" t="e">
        <f t="shared" si="12"/>
        <v>#DIV/0!</v>
      </c>
      <c r="AL29"/>
    </row>
    <row r="30" spans="2:38" x14ac:dyDescent="0.25">
      <c r="B30" s="46" t="s">
        <v>115</v>
      </c>
      <c r="C30" s="47">
        <v>2016</v>
      </c>
      <c r="D30" s="47">
        <v>1</v>
      </c>
      <c r="E30" s="48" t="s">
        <v>53</v>
      </c>
      <c r="F30" s="49">
        <v>42370</v>
      </c>
      <c r="G30" s="49">
        <v>42373</v>
      </c>
      <c r="H30" s="50">
        <f t="shared" ca="1" si="0"/>
        <v>0</v>
      </c>
      <c r="I30" s="46" t="s">
        <v>54</v>
      </c>
      <c r="J30" s="46" t="s">
        <v>116</v>
      </c>
      <c r="K30" s="46" t="s">
        <v>117</v>
      </c>
      <c r="L30" s="51" t="str">
        <f t="shared" ca="1" si="1"/>
        <v>Completed</v>
      </c>
      <c r="M30" s="47" t="s">
        <v>64</v>
      </c>
      <c r="N30" s="47" t="s">
        <v>58</v>
      </c>
      <c r="O30" s="47" t="s">
        <v>78</v>
      </c>
      <c r="P30" s="47" t="s">
        <v>60</v>
      </c>
      <c r="Q30" s="47" t="s">
        <v>79</v>
      </c>
      <c r="R30" s="47" t="s">
        <v>79</v>
      </c>
      <c r="S30" s="52">
        <v>2.5</v>
      </c>
      <c r="T30" s="52">
        <v>4.25</v>
      </c>
      <c r="U30" s="53">
        <v>500000</v>
      </c>
      <c r="V30" s="53">
        <v>502464</v>
      </c>
      <c r="W30" s="51">
        <f t="shared" si="2"/>
        <v>0</v>
      </c>
      <c r="X30" s="51">
        <f t="shared" si="3"/>
        <v>500000</v>
      </c>
      <c r="Y30" s="53">
        <v>10571</v>
      </c>
      <c r="Z30" s="54">
        <f t="shared" si="4"/>
        <v>2.1038323143548591E-2</v>
      </c>
      <c r="AA30" s="55">
        <f t="shared" si="5"/>
        <v>0.20102166304039354</v>
      </c>
      <c r="AB30" s="56">
        <f t="shared" si="6"/>
        <v>1250</v>
      </c>
      <c r="AC30" s="57">
        <f t="shared" si="7"/>
        <v>1250</v>
      </c>
      <c r="AD30" s="56">
        <f t="shared" si="8"/>
        <v>0</v>
      </c>
      <c r="AE30" s="58">
        <f t="shared" si="13"/>
        <v>2125</v>
      </c>
      <c r="AF30" s="59">
        <f>IF((SUMIF($K$10:$K$1048576,K30,$V$10:$V$1048576))&gt;(SUMIF($K$10:$K$1048576,K30,$U$10:$U$1048576)),AE30,(IF(P30="cpv",(V30*T30),(V30*T30/1000))))</f>
        <v>2125</v>
      </c>
      <c r="AG30" s="60">
        <f t="shared" si="14"/>
        <v>0</v>
      </c>
      <c r="AH30" s="60">
        <v>0</v>
      </c>
      <c r="AI30" s="60">
        <f t="shared" si="11"/>
        <v>875</v>
      </c>
      <c r="AJ30" s="61">
        <f t="shared" si="12"/>
        <v>0.41176470588235292</v>
      </c>
      <c r="AL30"/>
    </row>
    <row r="31" spans="2:38" x14ac:dyDescent="0.25">
      <c r="B31" s="46" t="s">
        <v>118</v>
      </c>
      <c r="C31" s="47">
        <v>2016</v>
      </c>
      <c r="D31" s="47">
        <v>1</v>
      </c>
      <c r="E31" s="48" t="s">
        <v>53</v>
      </c>
      <c r="F31" s="49">
        <v>42370</v>
      </c>
      <c r="G31" s="49">
        <v>42373</v>
      </c>
      <c r="H31" s="50">
        <f t="shared" ca="1" si="0"/>
        <v>0</v>
      </c>
      <c r="I31" s="46" t="s">
        <v>54</v>
      </c>
      <c r="J31" s="46" t="s">
        <v>116</v>
      </c>
      <c r="K31" s="46" t="s">
        <v>117</v>
      </c>
      <c r="L31" s="51" t="str">
        <f t="shared" ca="1" si="1"/>
        <v>Completed</v>
      </c>
      <c r="M31" s="47" t="s">
        <v>82</v>
      </c>
      <c r="N31" s="47" t="s">
        <v>58</v>
      </c>
      <c r="O31" s="47" t="s">
        <v>78</v>
      </c>
      <c r="P31" s="47" t="s">
        <v>60</v>
      </c>
      <c r="Q31" s="47" t="s">
        <v>79</v>
      </c>
      <c r="R31" s="47" t="s">
        <v>79</v>
      </c>
      <c r="S31" s="52">
        <v>0.5</v>
      </c>
      <c r="T31" s="52">
        <v>4.25</v>
      </c>
      <c r="U31" s="53">
        <v>500000</v>
      </c>
      <c r="V31" s="53">
        <v>502495</v>
      </c>
      <c r="W31" s="51">
        <f t="shared" si="2"/>
        <v>0</v>
      </c>
      <c r="X31" s="51">
        <f t="shared" si="3"/>
        <v>500000</v>
      </c>
      <c r="Y31" s="53">
        <v>2825</v>
      </c>
      <c r="Z31" s="54">
        <f t="shared" si="4"/>
        <v>5.6219464870297213E-3</v>
      </c>
      <c r="AA31" s="55">
        <f t="shared" si="5"/>
        <v>0.75221238938053092</v>
      </c>
      <c r="AB31" s="56">
        <f t="shared" si="6"/>
        <v>250</v>
      </c>
      <c r="AC31" s="57">
        <v>450</v>
      </c>
      <c r="AD31" s="56">
        <f t="shared" si="8"/>
        <v>200</v>
      </c>
      <c r="AE31" s="58">
        <f t="shared" si="13"/>
        <v>2125</v>
      </c>
      <c r="AF31" s="59">
        <f>IF((SUMIF($K$10:$K$1048576,K31,$V$10:$V$1048576))&gt;(SUMIF($K$10:$K$1048576,K31,$U$10:$U$1048576)),AE31,(IF(P31="cpv",(V31*T31),(V31*T31/1000))))</f>
        <v>2125</v>
      </c>
      <c r="AG31" s="60">
        <f t="shared" si="14"/>
        <v>0</v>
      </c>
      <c r="AH31" s="60">
        <v>0</v>
      </c>
      <c r="AI31" s="60">
        <f t="shared" si="11"/>
        <v>1675</v>
      </c>
      <c r="AJ31" s="61">
        <f t="shared" si="12"/>
        <v>0.78823529411764703</v>
      </c>
      <c r="AL31"/>
    </row>
    <row r="32" spans="2:38" x14ac:dyDescent="0.25">
      <c r="B32" s="46" t="s">
        <v>119</v>
      </c>
      <c r="C32" s="47">
        <v>2016</v>
      </c>
      <c r="D32" s="47">
        <v>1</v>
      </c>
      <c r="E32" s="48" t="s">
        <v>53</v>
      </c>
      <c r="F32" s="49">
        <v>42377</v>
      </c>
      <c r="G32" s="49">
        <v>42380</v>
      </c>
      <c r="H32" s="50">
        <f t="shared" ca="1" si="0"/>
        <v>0</v>
      </c>
      <c r="I32" s="46" t="s">
        <v>54</v>
      </c>
      <c r="J32" s="46" t="s">
        <v>116</v>
      </c>
      <c r="K32" s="46" t="s">
        <v>120</v>
      </c>
      <c r="L32" s="51" t="str">
        <f t="shared" ca="1" si="1"/>
        <v>Completed</v>
      </c>
      <c r="M32" s="47" t="s">
        <v>57</v>
      </c>
      <c r="N32" s="47" t="s">
        <v>58</v>
      </c>
      <c r="O32" s="47" t="s">
        <v>78</v>
      </c>
      <c r="P32" s="47" t="s">
        <v>60</v>
      </c>
      <c r="Q32" s="47" t="s">
        <v>79</v>
      </c>
      <c r="R32" s="47" t="s">
        <v>79</v>
      </c>
      <c r="S32" s="52">
        <v>2.25</v>
      </c>
      <c r="T32" s="52">
        <v>4.25</v>
      </c>
      <c r="U32" s="53">
        <v>250000</v>
      </c>
      <c r="V32" s="53">
        <v>161838</v>
      </c>
      <c r="W32" s="51">
        <f t="shared" si="2"/>
        <v>88162</v>
      </c>
      <c r="X32" s="51">
        <f t="shared" si="3"/>
        <v>161838</v>
      </c>
      <c r="Y32" s="53">
        <v>3861</v>
      </c>
      <c r="Z32" s="54">
        <f t="shared" si="4"/>
        <v>2.3857190523857191E-2</v>
      </c>
      <c r="AA32" s="55">
        <f t="shared" si="5"/>
        <v>0.17814335664335665</v>
      </c>
      <c r="AB32" s="56">
        <f t="shared" si="6"/>
        <v>562.5</v>
      </c>
      <c r="AC32" s="57">
        <f t="shared" si="7"/>
        <v>364.13549999999998</v>
      </c>
      <c r="AD32" s="56">
        <f t="shared" si="8"/>
        <v>-198.36450000000002</v>
      </c>
      <c r="AE32" s="58">
        <f t="shared" si="13"/>
        <v>1062.5</v>
      </c>
      <c r="AF32" s="59">
        <f>IF((SUMIF($K$10:$K$1048576,K32,$V$10:$V$1048576))&gt;(SUMIF($K$10:$K$1048576,K32,$U$10:$U$1048576)),AE32,(IF(P32="cpv",(V32*T32),(V32*T32/1000))))</f>
        <v>687.81150000000002</v>
      </c>
      <c r="AG32" s="60">
        <f t="shared" si="14"/>
        <v>-374.68849999999998</v>
      </c>
      <c r="AH32" s="60">
        <v>0</v>
      </c>
      <c r="AI32" s="60">
        <f t="shared" si="11"/>
        <v>323.67600000000004</v>
      </c>
      <c r="AJ32" s="61">
        <f t="shared" si="12"/>
        <v>0.4705882352941177</v>
      </c>
      <c r="AL32"/>
    </row>
    <row r="33" spans="2:38" x14ac:dyDescent="0.25">
      <c r="B33" s="46" t="s">
        <v>121</v>
      </c>
      <c r="C33" s="47">
        <v>2016</v>
      </c>
      <c r="D33" s="47">
        <v>1</v>
      </c>
      <c r="E33" s="48" t="s">
        <v>53</v>
      </c>
      <c r="F33" s="49">
        <v>42377</v>
      </c>
      <c r="G33" s="49">
        <v>42380</v>
      </c>
      <c r="H33" s="50">
        <f t="shared" ca="1" si="0"/>
        <v>0</v>
      </c>
      <c r="I33" s="46" t="s">
        <v>54</v>
      </c>
      <c r="J33" s="46" t="s">
        <v>116</v>
      </c>
      <c r="K33" s="46" t="s">
        <v>120</v>
      </c>
      <c r="L33" s="51" t="str">
        <f t="shared" ca="1" si="1"/>
        <v>Completed</v>
      </c>
      <c r="M33" s="47" t="s">
        <v>82</v>
      </c>
      <c r="N33" s="47" t="s">
        <v>58</v>
      </c>
      <c r="O33" s="47" t="s">
        <v>78</v>
      </c>
      <c r="P33" s="47" t="s">
        <v>60</v>
      </c>
      <c r="Q33" s="47" t="s">
        <v>79</v>
      </c>
      <c r="R33" s="47" t="s">
        <v>79</v>
      </c>
      <c r="S33" s="52">
        <v>0.5</v>
      </c>
      <c r="T33" s="52">
        <v>4.25</v>
      </c>
      <c r="U33" s="53">
        <v>400000</v>
      </c>
      <c r="V33" s="53">
        <v>182527</v>
      </c>
      <c r="W33" s="51">
        <f t="shared" si="2"/>
        <v>217473</v>
      </c>
      <c r="X33" s="51">
        <f t="shared" si="3"/>
        <v>182527</v>
      </c>
      <c r="Y33" s="53">
        <v>1125</v>
      </c>
      <c r="Z33" s="54">
        <f t="shared" si="4"/>
        <v>6.16347170555589E-3</v>
      </c>
      <c r="AA33" s="55">
        <f t="shared" si="5"/>
        <v>0.68954644444444446</v>
      </c>
      <c r="AB33" s="56">
        <f t="shared" si="6"/>
        <v>200</v>
      </c>
      <c r="AC33" s="57">
        <f t="shared" si="7"/>
        <v>91.263499999999993</v>
      </c>
      <c r="AD33" s="56">
        <f t="shared" si="8"/>
        <v>-108.73650000000001</v>
      </c>
      <c r="AE33" s="58">
        <f t="shared" si="13"/>
        <v>1700</v>
      </c>
      <c r="AF33" s="59">
        <f>IF((SUMIF($K$10:$K$1048576,K33,$V$10:$V$1048576))&gt;(SUMIF($K$10:$K$1048576,K33,$U$10:$U$1048576)),AE33,(IF(P33="cpv",(V33*T33),(V33*T33/1000))))</f>
        <v>775.73974999999996</v>
      </c>
      <c r="AG33" s="60">
        <f t="shared" si="14"/>
        <v>-924.26025000000004</v>
      </c>
      <c r="AH33" s="60">
        <v>0</v>
      </c>
      <c r="AI33" s="60">
        <f t="shared" si="11"/>
        <v>684.47624999999994</v>
      </c>
      <c r="AJ33" s="61">
        <f t="shared" si="12"/>
        <v>0.88235294117647056</v>
      </c>
      <c r="AL33"/>
    </row>
    <row r="34" spans="2:38" x14ac:dyDescent="0.25">
      <c r="B34" s="46" t="s">
        <v>122</v>
      </c>
      <c r="C34" s="47">
        <v>2016</v>
      </c>
      <c r="D34" s="47">
        <v>1</v>
      </c>
      <c r="E34" s="48" t="s">
        <v>53</v>
      </c>
      <c r="F34" s="49">
        <v>42381</v>
      </c>
      <c r="G34" s="49">
        <v>42400</v>
      </c>
      <c r="H34" s="50">
        <f t="shared" ca="1" si="0"/>
        <v>0</v>
      </c>
      <c r="I34" s="46" t="s">
        <v>54</v>
      </c>
      <c r="J34" s="46" t="s">
        <v>55</v>
      </c>
      <c r="K34" s="46" t="s">
        <v>123</v>
      </c>
      <c r="L34" s="51" t="str">
        <f t="shared" ca="1" si="1"/>
        <v>Completed</v>
      </c>
      <c r="M34" s="47" t="s">
        <v>99</v>
      </c>
      <c r="N34" s="47" t="s">
        <v>58</v>
      </c>
      <c r="O34" s="47" t="s">
        <v>124</v>
      </c>
      <c r="P34" s="47" t="s">
        <v>110</v>
      </c>
      <c r="Q34" s="47" t="s">
        <v>101</v>
      </c>
      <c r="R34" s="47" t="s">
        <v>102</v>
      </c>
      <c r="S34" s="52">
        <v>3.9E-2</v>
      </c>
      <c r="T34" s="52">
        <v>0.06</v>
      </c>
      <c r="U34" s="53">
        <v>250000</v>
      </c>
      <c r="V34" s="53">
        <v>250973</v>
      </c>
      <c r="W34" s="51">
        <f t="shared" si="2"/>
        <v>0</v>
      </c>
      <c r="X34" s="51">
        <f t="shared" si="3"/>
        <v>250000</v>
      </c>
      <c r="Y34" s="53">
        <v>21732</v>
      </c>
      <c r="Z34" s="54">
        <f t="shared" si="4"/>
        <v>8.6590987875189762E-2</v>
      </c>
      <c r="AA34" s="55">
        <f t="shared" si="5"/>
        <v>0.69022639425731636</v>
      </c>
      <c r="AB34" s="56">
        <f t="shared" si="6"/>
        <v>9750</v>
      </c>
      <c r="AC34" s="73">
        <f t="shared" si="7"/>
        <v>9750</v>
      </c>
      <c r="AD34" s="56">
        <f t="shared" si="8"/>
        <v>0</v>
      </c>
      <c r="AE34" s="58">
        <f t="shared" si="13"/>
        <v>15000</v>
      </c>
      <c r="AF34" s="59">
        <f>IF((SUMIF($K$10:$K$1048576,K34,$V$10:$V$1048576))&gt;(SUMIF($K$10:$K$1048576,K34,$U$10:$U$1048576)),AE34,(IF(P34="cpv",(V34*T34),(V34*T34/1000))))</f>
        <v>15000</v>
      </c>
      <c r="AG34" s="60">
        <f t="shared" si="14"/>
        <v>0</v>
      </c>
      <c r="AH34" s="60">
        <v>0</v>
      </c>
      <c r="AI34" s="60">
        <f t="shared" si="11"/>
        <v>5250</v>
      </c>
      <c r="AJ34" s="61">
        <f t="shared" si="12"/>
        <v>0.35</v>
      </c>
      <c r="AL34"/>
    </row>
    <row r="35" spans="2:38" x14ac:dyDescent="0.25">
      <c r="B35" s="46" t="s">
        <v>125</v>
      </c>
      <c r="C35" s="47">
        <v>2016</v>
      </c>
      <c r="D35" s="47">
        <v>1</v>
      </c>
      <c r="E35" s="48" t="s">
        <v>53</v>
      </c>
      <c r="F35" s="49">
        <v>42370</v>
      </c>
      <c r="G35" s="49">
        <v>42400</v>
      </c>
      <c r="H35" s="50">
        <f t="shared" ca="1" si="0"/>
        <v>0</v>
      </c>
      <c r="I35" s="46" t="s">
        <v>54</v>
      </c>
      <c r="J35" s="46" t="s">
        <v>55</v>
      </c>
      <c r="K35" s="46" t="s">
        <v>126</v>
      </c>
      <c r="L35" s="51" t="str">
        <f t="shared" ca="1" si="1"/>
        <v>Completed</v>
      </c>
      <c r="M35" s="47" t="s">
        <v>77</v>
      </c>
      <c r="N35" s="47" t="s">
        <v>58</v>
      </c>
      <c r="O35" s="47" t="s">
        <v>109</v>
      </c>
      <c r="P35" s="47" t="s">
        <v>110</v>
      </c>
      <c r="Q35" s="47" t="s">
        <v>101</v>
      </c>
      <c r="R35" s="47" t="s">
        <v>102</v>
      </c>
      <c r="S35" s="52">
        <v>0.01</v>
      </c>
      <c r="T35" s="52">
        <v>3.3000000000000002E-2</v>
      </c>
      <c r="U35" s="53">
        <v>100000</v>
      </c>
      <c r="V35" s="53">
        <v>101606</v>
      </c>
      <c r="W35" s="51">
        <f t="shared" si="2"/>
        <v>0</v>
      </c>
      <c r="X35" s="51">
        <f t="shared" si="3"/>
        <v>100000</v>
      </c>
      <c r="Y35" s="53">
        <v>7509</v>
      </c>
      <c r="Z35" s="54">
        <f t="shared" si="4"/>
        <v>7.3903115957719034E-2</v>
      </c>
      <c r="AA35" s="55">
        <f t="shared" si="5"/>
        <v>0.27733386602743376</v>
      </c>
      <c r="AB35" s="56">
        <f t="shared" si="6"/>
        <v>1000</v>
      </c>
      <c r="AC35" s="72">
        <v>0</v>
      </c>
      <c r="AD35" s="56">
        <f t="shared" si="8"/>
        <v>-1000</v>
      </c>
      <c r="AE35" s="58">
        <f t="shared" si="13"/>
        <v>3300</v>
      </c>
      <c r="AF35" s="59">
        <v>2082.5</v>
      </c>
      <c r="AG35" s="60">
        <f t="shared" si="14"/>
        <v>-1217.5</v>
      </c>
      <c r="AH35" s="60">
        <v>0</v>
      </c>
      <c r="AI35" s="60">
        <f t="shared" si="11"/>
        <v>2082.5</v>
      </c>
      <c r="AJ35" s="61">
        <f t="shared" si="12"/>
        <v>1</v>
      </c>
      <c r="AL35"/>
    </row>
    <row r="36" spans="2:38" x14ac:dyDescent="0.25">
      <c r="B36" s="46" t="s">
        <v>127</v>
      </c>
      <c r="C36" s="47">
        <v>2016</v>
      </c>
      <c r="D36" s="47">
        <v>1</v>
      </c>
      <c r="E36" s="48" t="s">
        <v>53</v>
      </c>
      <c r="F36" s="49">
        <v>42370</v>
      </c>
      <c r="G36" s="49">
        <v>42400</v>
      </c>
      <c r="H36" s="50">
        <f t="shared" ca="1" si="0"/>
        <v>0</v>
      </c>
      <c r="I36" s="46" t="s">
        <v>54</v>
      </c>
      <c r="J36" s="46" t="s">
        <v>55</v>
      </c>
      <c r="K36" s="46" t="s">
        <v>126</v>
      </c>
      <c r="L36" s="51" t="str">
        <f t="shared" ca="1" si="1"/>
        <v>Completed</v>
      </c>
      <c r="M36" s="47" t="s">
        <v>57</v>
      </c>
      <c r="N36" s="47" t="s">
        <v>58</v>
      </c>
      <c r="O36" s="47" t="s">
        <v>109</v>
      </c>
      <c r="P36" s="47" t="s">
        <v>110</v>
      </c>
      <c r="Q36" s="47" t="s">
        <v>101</v>
      </c>
      <c r="R36" s="47" t="s">
        <v>102</v>
      </c>
      <c r="S36" s="52">
        <v>0.01</v>
      </c>
      <c r="T36" s="52">
        <v>3.3000000000000002E-2</v>
      </c>
      <c r="U36" s="53">
        <v>40000</v>
      </c>
      <c r="V36" s="53">
        <v>1326</v>
      </c>
      <c r="W36" s="51">
        <f t="shared" si="2"/>
        <v>38674</v>
      </c>
      <c r="X36" s="51">
        <f t="shared" si="3"/>
        <v>1326</v>
      </c>
      <c r="Y36" s="53"/>
      <c r="Z36" s="54">
        <f t="shared" si="4"/>
        <v>0</v>
      </c>
      <c r="AA36" s="55" t="e">
        <f t="shared" si="5"/>
        <v>#DIV/0!</v>
      </c>
      <c r="AB36" s="56">
        <f t="shared" si="6"/>
        <v>400</v>
      </c>
      <c r="AC36" s="57">
        <f t="shared" si="7"/>
        <v>13.26</v>
      </c>
      <c r="AD36" s="56">
        <f t="shared" si="8"/>
        <v>-386.74</v>
      </c>
      <c r="AE36" s="58">
        <f t="shared" si="13"/>
        <v>1320</v>
      </c>
      <c r="AF36" s="59">
        <f>IF((SUMIF($K$10:$K$1048576,K36,$V$10:$V$1048576))&gt;(SUMIF($K$10:$K$1048576,K36,$U$10:$U$1048576)),AE36,(IF(P36="cpv",(V36*T36),(V36*T36/1000))))</f>
        <v>43.758000000000003</v>
      </c>
      <c r="AG36" s="60">
        <f t="shared" si="14"/>
        <v>-1276.242</v>
      </c>
      <c r="AH36" s="60">
        <v>0</v>
      </c>
      <c r="AI36" s="60">
        <f t="shared" si="11"/>
        <v>30.498000000000005</v>
      </c>
      <c r="AJ36" s="61">
        <f t="shared" si="12"/>
        <v>0.69696969696969702</v>
      </c>
      <c r="AL36"/>
    </row>
    <row r="37" spans="2:38" x14ac:dyDescent="0.25">
      <c r="B37" s="46" t="s">
        <v>128</v>
      </c>
      <c r="C37" s="47">
        <v>2016</v>
      </c>
      <c r="D37" s="47">
        <v>1</v>
      </c>
      <c r="E37" s="48" t="s">
        <v>53</v>
      </c>
      <c r="F37" s="49">
        <v>42370</v>
      </c>
      <c r="G37" s="49">
        <v>42400</v>
      </c>
      <c r="H37" s="50">
        <f t="shared" ca="1" si="0"/>
        <v>0</v>
      </c>
      <c r="I37" s="46" t="s">
        <v>54</v>
      </c>
      <c r="J37" s="46" t="s">
        <v>55</v>
      </c>
      <c r="K37" s="46" t="s">
        <v>126</v>
      </c>
      <c r="L37" s="51" t="str">
        <f t="shared" ca="1" si="1"/>
        <v>Completed</v>
      </c>
      <c r="M37" s="47" t="s">
        <v>93</v>
      </c>
      <c r="N37" s="47" t="s">
        <v>58</v>
      </c>
      <c r="O37" s="47" t="s">
        <v>109</v>
      </c>
      <c r="P37" s="47" t="s">
        <v>110</v>
      </c>
      <c r="Q37" s="47" t="s">
        <v>101</v>
      </c>
      <c r="R37" s="47" t="s">
        <v>102</v>
      </c>
      <c r="S37" s="52">
        <v>1.2E-2</v>
      </c>
      <c r="T37" s="52">
        <v>3.3000000000000002E-2</v>
      </c>
      <c r="U37" s="53">
        <v>70000</v>
      </c>
      <c r="V37" s="53">
        <v>70198</v>
      </c>
      <c r="W37" s="51">
        <f t="shared" si="2"/>
        <v>0</v>
      </c>
      <c r="X37" s="51">
        <f t="shared" si="3"/>
        <v>70000</v>
      </c>
      <c r="Y37" s="53">
        <v>10779</v>
      </c>
      <c r="Z37" s="54">
        <f t="shared" si="4"/>
        <v>0.15355138323029147</v>
      </c>
      <c r="AA37" s="55">
        <f t="shared" si="5"/>
        <v>0.21491177289173394</v>
      </c>
      <c r="AB37" s="56">
        <f t="shared" si="6"/>
        <v>840</v>
      </c>
      <c r="AC37" s="57">
        <f t="shared" si="7"/>
        <v>840</v>
      </c>
      <c r="AD37" s="56">
        <f t="shared" si="8"/>
        <v>0</v>
      </c>
      <c r="AE37" s="58">
        <f t="shared" si="13"/>
        <v>2310</v>
      </c>
      <c r="AF37" s="59">
        <f>IF((SUMIF($K$10:$K$1048576,K37,$V$10:$V$1048576))&gt;(SUMIF($K$10:$K$1048576,K37,$U$10:$U$1048576)),AE37,(IF(P37="cpv",(V37*T37),(V37*T37/1000))))</f>
        <v>2316.5340000000001</v>
      </c>
      <c r="AG37" s="60">
        <f t="shared" si="14"/>
        <v>6.5340000000001055</v>
      </c>
      <c r="AH37" s="60">
        <v>0</v>
      </c>
      <c r="AI37" s="60">
        <f t="shared" si="11"/>
        <v>1476.5340000000001</v>
      </c>
      <c r="AJ37" s="61">
        <f t="shared" si="12"/>
        <v>0.63738930661065196</v>
      </c>
      <c r="AL37"/>
    </row>
    <row r="38" spans="2:38" x14ac:dyDescent="0.25">
      <c r="B38" s="46" t="s">
        <v>129</v>
      </c>
      <c r="C38" s="47">
        <v>2016</v>
      </c>
      <c r="D38" s="47">
        <v>1</v>
      </c>
      <c r="E38" s="48" t="s">
        <v>53</v>
      </c>
      <c r="F38" s="49">
        <v>42370</v>
      </c>
      <c r="G38" s="49">
        <v>42389</v>
      </c>
      <c r="H38" s="50">
        <f t="shared" ca="1" si="0"/>
        <v>0</v>
      </c>
      <c r="I38" s="46" t="s">
        <v>54</v>
      </c>
      <c r="J38" s="46" t="s">
        <v>130</v>
      </c>
      <c r="K38" s="46" t="s">
        <v>131</v>
      </c>
      <c r="L38" s="51" t="str">
        <f t="shared" ca="1" si="1"/>
        <v>Completed</v>
      </c>
      <c r="M38" s="47" t="s">
        <v>77</v>
      </c>
      <c r="N38" s="47" t="s">
        <v>58</v>
      </c>
      <c r="O38" s="47" t="s">
        <v>109</v>
      </c>
      <c r="P38" s="47" t="s">
        <v>110</v>
      </c>
      <c r="Q38" s="47" t="s">
        <v>101</v>
      </c>
      <c r="R38" s="47" t="s">
        <v>102</v>
      </c>
      <c r="S38" s="52">
        <v>0.01</v>
      </c>
      <c r="T38" s="52">
        <v>3.3000000000000002E-2</v>
      </c>
      <c r="U38" s="53">
        <v>80000</v>
      </c>
      <c r="V38" s="53">
        <v>81821</v>
      </c>
      <c r="W38" s="51">
        <f t="shared" si="2"/>
        <v>0</v>
      </c>
      <c r="X38" s="51">
        <f t="shared" si="3"/>
        <v>80000</v>
      </c>
      <c r="Y38" s="53">
        <v>1317</v>
      </c>
      <c r="Z38" s="54">
        <f t="shared" si="4"/>
        <v>1.6096112245022672E-2</v>
      </c>
      <c r="AA38" s="55">
        <f t="shared" si="5"/>
        <v>1.791951404707669</v>
      </c>
      <c r="AB38" s="56">
        <f t="shared" si="6"/>
        <v>800</v>
      </c>
      <c r="AC38" s="72">
        <v>0</v>
      </c>
      <c r="AD38" s="56">
        <f t="shared" si="8"/>
        <v>-800</v>
      </c>
      <c r="AE38" s="58">
        <f t="shared" si="13"/>
        <v>2640</v>
      </c>
      <c r="AF38" s="59">
        <v>2360</v>
      </c>
      <c r="AG38" s="60">
        <f t="shared" si="14"/>
        <v>-280</v>
      </c>
      <c r="AH38" s="60">
        <v>0</v>
      </c>
      <c r="AI38" s="60">
        <f t="shared" si="11"/>
        <v>2360</v>
      </c>
      <c r="AJ38" s="61">
        <f t="shared" si="12"/>
        <v>1</v>
      </c>
      <c r="AL38"/>
    </row>
    <row r="39" spans="2:38" x14ac:dyDescent="0.25">
      <c r="B39" s="46" t="s">
        <v>132</v>
      </c>
      <c r="C39" s="47">
        <v>2016</v>
      </c>
      <c r="D39" s="47">
        <v>1</v>
      </c>
      <c r="E39" s="48" t="s">
        <v>53</v>
      </c>
      <c r="F39" s="49">
        <v>42370</v>
      </c>
      <c r="G39" s="49">
        <v>42389</v>
      </c>
      <c r="H39" s="50">
        <f t="shared" ca="1" si="0"/>
        <v>0</v>
      </c>
      <c r="I39" s="46" t="s">
        <v>54</v>
      </c>
      <c r="J39" s="46" t="s">
        <v>130</v>
      </c>
      <c r="K39" s="46" t="s">
        <v>131</v>
      </c>
      <c r="L39" s="51" t="str">
        <f t="shared" ca="1" si="1"/>
        <v>Completed</v>
      </c>
      <c r="M39" s="47" t="s">
        <v>64</v>
      </c>
      <c r="N39" s="47" t="s">
        <v>58</v>
      </c>
      <c r="O39" s="47" t="s">
        <v>109</v>
      </c>
      <c r="P39" s="47" t="s">
        <v>110</v>
      </c>
      <c r="Q39" s="47" t="s">
        <v>101</v>
      </c>
      <c r="R39" s="47" t="s">
        <v>102</v>
      </c>
      <c r="S39" s="52">
        <v>6.0000000000000001E-3</v>
      </c>
      <c r="T39" s="52">
        <v>3.3000000000000002E-2</v>
      </c>
      <c r="U39" s="53">
        <v>50000</v>
      </c>
      <c r="V39" s="53">
        <v>51760</v>
      </c>
      <c r="W39" s="51">
        <f t="shared" si="2"/>
        <v>0</v>
      </c>
      <c r="X39" s="51">
        <f t="shared" si="3"/>
        <v>50000</v>
      </c>
      <c r="Y39" s="53">
        <v>895</v>
      </c>
      <c r="Z39" s="54">
        <f t="shared" si="4"/>
        <v>1.7291344667697064E-2</v>
      </c>
      <c r="AA39" s="55">
        <f t="shared" si="5"/>
        <v>1.8435754189944134</v>
      </c>
      <c r="AB39" s="56">
        <f t="shared" si="6"/>
        <v>300</v>
      </c>
      <c r="AC39" s="57">
        <f t="shared" si="7"/>
        <v>300</v>
      </c>
      <c r="AD39" s="56">
        <f t="shared" si="8"/>
        <v>0</v>
      </c>
      <c r="AE39" s="58">
        <f t="shared" si="13"/>
        <v>1650</v>
      </c>
      <c r="AF39" s="59">
        <f>IF((SUMIF($K$10:$K$1048576,K39,$V$10:$V$1048576))&gt;(SUMIF($K$10:$K$1048576,K39,$U$10:$U$1048576)),AE39,(IF(P39="cpv",(V39*T39),(V39*T39/1000))))</f>
        <v>1650</v>
      </c>
      <c r="AG39" s="60">
        <f t="shared" si="14"/>
        <v>0</v>
      </c>
      <c r="AH39" s="60">
        <v>0</v>
      </c>
      <c r="AI39" s="60">
        <f t="shared" si="11"/>
        <v>1350</v>
      </c>
      <c r="AJ39" s="61">
        <f t="shared" si="12"/>
        <v>0.81818181818181823</v>
      </c>
      <c r="AL39"/>
    </row>
    <row r="40" spans="2:38" x14ac:dyDescent="0.25">
      <c r="B40" s="46" t="s">
        <v>133</v>
      </c>
      <c r="C40" s="47">
        <v>2016</v>
      </c>
      <c r="D40" s="47">
        <v>1</v>
      </c>
      <c r="E40" s="48" t="s">
        <v>53</v>
      </c>
      <c r="F40" s="49">
        <v>42370</v>
      </c>
      <c r="G40" s="49">
        <v>42389</v>
      </c>
      <c r="H40" s="50">
        <f t="shared" ca="1" si="0"/>
        <v>0</v>
      </c>
      <c r="I40" s="46" t="s">
        <v>54</v>
      </c>
      <c r="J40" s="46" t="s">
        <v>130</v>
      </c>
      <c r="K40" s="46" t="s">
        <v>131</v>
      </c>
      <c r="L40" s="51" t="str">
        <f t="shared" ca="1" si="1"/>
        <v>Completed</v>
      </c>
      <c r="M40" s="47" t="s">
        <v>134</v>
      </c>
      <c r="N40" s="47" t="s">
        <v>58</v>
      </c>
      <c r="O40" s="47" t="s">
        <v>109</v>
      </c>
      <c r="P40" s="47" t="s">
        <v>110</v>
      </c>
      <c r="Q40" s="47" t="s">
        <v>101</v>
      </c>
      <c r="R40" s="47" t="s">
        <v>102</v>
      </c>
      <c r="S40" s="52">
        <v>5.0000000000000001E-3</v>
      </c>
      <c r="T40" s="52">
        <v>3.3000000000000002E-2</v>
      </c>
      <c r="U40" s="53">
        <v>30000</v>
      </c>
      <c r="V40" s="53">
        <v>26944</v>
      </c>
      <c r="W40" s="51">
        <f t="shared" si="2"/>
        <v>3056</v>
      </c>
      <c r="X40" s="51">
        <f t="shared" si="3"/>
        <v>26944</v>
      </c>
      <c r="Y40" s="53"/>
      <c r="Z40" s="54">
        <f t="shared" si="4"/>
        <v>0</v>
      </c>
      <c r="AA40" s="55" t="e">
        <f t="shared" si="5"/>
        <v>#DIV/0!</v>
      </c>
      <c r="AB40" s="56">
        <f t="shared" si="6"/>
        <v>150</v>
      </c>
      <c r="AC40" s="57">
        <v>150</v>
      </c>
      <c r="AD40" s="56">
        <f t="shared" si="8"/>
        <v>0</v>
      </c>
      <c r="AE40" s="58">
        <f t="shared" si="13"/>
        <v>990</v>
      </c>
      <c r="AF40" s="59">
        <f>IF((SUMIF($K$10:$K$1048576,K40,$V$10:$V$1048576))&gt;(SUMIF($K$10:$K$1048576,K40,$U$10:$U$1048576)),AE40,(IF(P40="cpv",(V40*T40),(V40*T40/1000))))</f>
        <v>990</v>
      </c>
      <c r="AG40" s="60">
        <f t="shared" si="14"/>
        <v>0</v>
      </c>
      <c r="AH40" s="60">
        <v>0</v>
      </c>
      <c r="AI40" s="60">
        <f t="shared" si="11"/>
        <v>840</v>
      </c>
      <c r="AJ40" s="61">
        <f t="shared" si="12"/>
        <v>0.84848484848484851</v>
      </c>
      <c r="AL40"/>
    </row>
    <row r="41" spans="2:38" x14ac:dyDescent="0.25">
      <c r="B41" s="46" t="s">
        <v>135</v>
      </c>
      <c r="C41" s="47">
        <v>2016</v>
      </c>
      <c r="D41" s="47">
        <v>1</v>
      </c>
      <c r="E41" s="48" t="s">
        <v>53</v>
      </c>
      <c r="F41" s="49">
        <v>42370</v>
      </c>
      <c r="G41" s="49">
        <v>42400</v>
      </c>
      <c r="H41" s="50">
        <f t="shared" ca="1" si="0"/>
        <v>0</v>
      </c>
      <c r="I41" s="46" t="s">
        <v>54</v>
      </c>
      <c r="J41" s="46" t="s">
        <v>136</v>
      </c>
      <c r="K41" s="46" t="s">
        <v>137</v>
      </c>
      <c r="L41" s="51" t="str">
        <f t="shared" ca="1" si="1"/>
        <v>Completed</v>
      </c>
      <c r="M41" s="47" t="s">
        <v>77</v>
      </c>
      <c r="N41" s="47" t="s">
        <v>58</v>
      </c>
      <c r="O41" s="47" t="s">
        <v>78</v>
      </c>
      <c r="P41" s="47" t="s">
        <v>60</v>
      </c>
      <c r="Q41" s="47" t="s">
        <v>79</v>
      </c>
      <c r="R41" s="47" t="s">
        <v>79</v>
      </c>
      <c r="S41" s="52">
        <v>1.5</v>
      </c>
      <c r="T41" s="52">
        <v>4.25</v>
      </c>
      <c r="U41" s="53">
        <v>400000</v>
      </c>
      <c r="V41" s="53">
        <v>434689</v>
      </c>
      <c r="W41" s="51">
        <f t="shared" si="2"/>
        <v>0</v>
      </c>
      <c r="X41" s="51">
        <f t="shared" si="3"/>
        <v>400000</v>
      </c>
      <c r="Y41" s="53">
        <v>1872</v>
      </c>
      <c r="Z41" s="54">
        <f t="shared" si="4"/>
        <v>4.3065271953051489E-3</v>
      </c>
      <c r="AA41" s="55">
        <f t="shared" si="5"/>
        <v>0.90811965811965811</v>
      </c>
      <c r="AB41" s="56">
        <f t="shared" si="6"/>
        <v>600</v>
      </c>
      <c r="AC41" s="72">
        <v>0</v>
      </c>
      <c r="AD41" s="56">
        <f t="shared" si="8"/>
        <v>-600</v>
      </c>
      <c r="AE41" s="58">
        <f t="shared" si="13"/>
        <v>1700</v>
      </c>
      <c r="AF41" s="59">
        <f>IF((SUMIF($K$10:$K$1048576,K41,$V$10:$V$1048576))&gt;(SUMIF($K$10:$K$1048576,K41,$U$10:$U$1048576)),AE41,(IF(P41="cpv",(V41*T41),(V41*T41/1000))))</f>
        <v>1700</v>
      </c>
      <c r="AG41" s="60">
        <f t="shared" si="14"/>
        <v>0</v>
      </c>
      <c r="AH41" s="60">
        <v>0</v>
      </c>
      <c r="AI41" s="60">
        <f t="shared" si="11"/>
        <v>1700</v>
      </c>
      <c r="AJ41" s="61">
        <f t="shared" si="12"/>
        <v>1</v>
      </c>
      <c r="AL41"/>
    </row>
    <row r="42" spans="2:38" x14ac:dyDescent="0.25">
      <c r="B42" s="46" t="s">
        <v>138</v>
      </c>
      <c r="C42" s="47">
        <v>2016</v>
      </c>
      <c r="D42" s="47">
        <v>1</v>
      </c>
      <c r="E42" s="48" t="s">
        <v>53</v>
      </c>
      <c r="F42" s="49">
        <v>42370</v>
      </c>
      <c r="G42" s="49">
        <v>42400</v>
      </c>
      <c r="H42" s="50">
        <f t="shared" ca="1" si="0"/>
        <v>0</v>
      </c>
      <c r="I42" s="46" t="s">
        <v>54</v>
      </c>
      <c r="J42" s="46" t="s">
        <v>136</v>
      </c>
      <c r="K42" s="46" t="s">
        <v>137</v>
      </c>
      <c r="L42" s="51" t="str">
        <f t="shared" ca="1" si="1"/>
        <v>Completed</v>
      </c>
      <c r="M42" s="47" t="s">
        <v>64</v>
      </c>
      <c r="N42" s="47" t="s">
        <v>58</v>
      </c>
      <c r="O42" s="47" t="s">
        <v>78</v>
      </c>
      <c r="P42" s="47" t="s">
        <v>60</v>
      </c>
      <c r="Q42" s="47" t="s">
        <v>79</v>
      </c>
      <c r="R42" s="47" t="s">
        <v>79</v>
      </c>
      <c r="S42" s="52">
        <v>2.5</v>
      </c>
      <c r="T42" s="52">
        <v>4.25</v>
      </c>
      <c r="U42" s="53">
        <v>300000</v>
      </c>
      <c r="V42" s="53">
        <v>300167</v>
      </c>
      <c r="W42" s="51">
        <f t="shared" si="2"/>
        <v>0</v>
      </c>
      <c r="X42" s="51">
        <f t="shared" si="3"/>
        <v>300000</v>
      </c>
      <c r="Y42" s="53">
        <v>3778</v>
      </c>
      <c r="Z42" s="54">
        <f t="shared" si="4"/>
        <v>1.2586326944667468E-2</v>
      </c>
      <c r="AA42" s="55">
        <f t="shared" si="5"/>
        <v>0.33748014822657491</v>
      </c>
      <c r="AB42" s="56">
        <f t="shared" si="6"/>
        <v>750</v>
      </c>
      <c r="AC42" s="57">
        <f t="shared" si="7"/>
        <v>750</v>
      </c>
      <c r="AD42" s="56">
        <f t="shared" si="8"/>
        <v>0</v>
      </c>
      <c r="AE42" s="58">
        <f t="shared" si="13"/>
        <v>1275</v>
      </c>
      <c r="AF42" s="59">
        <f>IF((SUMIF($K$10:$K$1048576,K42,$V$10:$V$1048576))&gt;(SUMIF($K$10:$K$1048576,K42,$U$10:$U$1048576)),AE42,(IF(P42="cpv",(V42*T42),(V42*T42/1000))))</f>
        <v>1275</v>
      </c>
      <c r="AG42" s="60">
        <f t="shared" si="14"/>
        <v>0</v>
      </c>
      <c r="AH42" s="60">
        <v>0</v>
      </c>
      <c r="AI42" s="60">
        <f t="shared" si="11"/>
        <v>525</v>
      </c>
      <c r="AJ42" s="61">
        <f t="shared" si="12"/>
        <v>0.41176470588235292</v>
      </c>
      <c r="AL42"/>
    </row>
    <row r="43" spans="2:38" x14ac:dyDescent="0.25">
      <c r="B43" s="46" t="s">
        <v>139</v>
      </c>
      <c r="C43" s="47">
        <v>2016</v>
      </c>
      <c r="D43" s="47">
        <v>1</v>
      </c>
      <c r="E43" s="48" t="s">
        <v>53</v>
      </c>
      <c r="F43" s="49">
        <v>42370</v>
      </c>
      <c r="G43" s="49">
        <v>42400</v>
      </c>
      <c r="H43" s="50">
        <f t="shared" ca="1" si="0"/>
        <v>0</v>
      </c>
      <c r="I43" s="46" t="s">
        <v>54</v>
      </c>
      <c r="J43" s="46" t="s">
        <v>136</v>
      </c>
      <c r="K43" s="46" t="s">
        <v>137</v>
      </c>
      <c r="L43" s="51" t="str">
        <f t="shared" ca="1" si="1"/>
        <v>Completed</v>
      </c>
      <c r="M43" s="47" t="s">
        <v>82</v>
      </c>
      <c r="N43" s="47" t="s">
        <v>58</v>
      </c>
      <c r="O43" s="47" t="s">
        <v>78</v>
      </c>
      <c r="P43" s="47" t="s">
        <v>60</v>
      </c>
      <c r="Q43" s="47" t="s">
        <v>79</v>
      </c>
      <c r="R43" s="47" t="s">
        <v>79</v>
      </c>
      <c r="S43" s="52">
        <v>0.5</v>
      </c>
      <c r="T43" s="52">
        <v>4.25</v>
      </c>
      <c r="U43" s="53">
        <v>240000</v>
      </c>
      <c r="V43" s="53">
        <v>241420</v>
      </c>
      <c r="W43" s="51">
        <f t="shared" si="2"/>
        <v>0</v>
      </c>
      <c r="X43" s="51">
        <f t="shared" si="3"/>
        <v>240000</v>
      </c>
      <c r="Y43" s="53">
        <v>2361</v>
      </c>
      <c r="Z43" s="54">
        <f t="shared" si="4"/>
        <v>9.7796371468809543E-3</v>
      </c>
      <c r="AA43" s="55">
        <f t="shared" si="5"/>
        <v>0.43413807708598051</v>
      </c>
      <c r="AB43" s="56">
        <f t="shared" si="6"/>
        <v>120</v>
      </c>
      <c r="AC43" s="57">
        <f t="shared" si="7"/>
        <v>120</v>
      </c>
      <c r="AD43" s="56">
        <f t="shared" si="8"/>
        <v>0</v>
      </c>
      <c r="AE43" s="58">
        <f t="shared" si="13"/>
        <v>1020</v>
      </c>
      <c r="AF43" s="59">
        <v>1025</v>
      </c>
      <c r="AG43" s="60">
        <f t="shared" si="14"/>
        <v>5</v>
      </c>
      <c r="AH43" s="60">
        <v>0</v>
      </c>
      <c r="AI43" s="60">
        <f t="shared" si="11"/>
        <v>905</v>
      </c>
      <c r="AJ43" s="61">
        <f t="shared" si="12"/>
        <v>0.88292682926829269</v>
      </c>
      <c r="AL43"/>
    </row>
    <row r="44" spans="2:38" x14ac:dyDescent="0.25">
      <c r="B44" s="46" t="s">
        <v>140</v>
      </c>
      <c r="C44" s="47">
        <v>2016</v>
      </c>
      <c r="D44" s="47">
        <v>1</v>
      </c>
      <c r="E44" s="48" t="s">
        <v>53</v>
      </c>
      <c r="F44" s="49">
        <v>42370</v>
      </c>
      <c r="G44" s="49">
        <v>42400</v>
      </c>
      <c r="H44" s="50">
        <f t="shared" ca="1" si="0"/>
        <v>0</v>
      </c>
      <c r="I44" s="46" t="s">
        <v>54</v>
      </c>
      <c r="J44" s="46" t="s">
        <v>141</v>
      </c>
      <c r="K44" s="46" t="s">
        <v>142</v>
      </c>
      <c r="L44" s="51" t="str">
        <f t="shared" ca="1" si="1"/>
        <v>Completed</v>
      </c>
      <c r="M44" s="47" t="s">
        <v>57</v>
      </c>
      <c r="N44" s="47" t="s">
        <v>58</v>
      </c>
      <c r="O44" s="47" t="s">
        <v>59</v>
      </c>
      <c r="P44" s="47" t="s">
        <v>60</v>
      </c>
      <c r="Q44" s="47" t="s">
        <v>61</v>
      </c>
      <c r="R44" s="47" t="s">
        <v>62</v>
      </c>
      <c r="S44" s="52">
        <v>0.5</v>
      </c>
      <c r="T44" s="52">
        <v>0.8</v>
      </c>
      <c r="U44" s="53">
        <v>1000000</v>
      </c>
      <c r="V44" s="53">
        <v>901558</v>
      </c>
      <c r="W44" s="51">
        <f t="shared" si="2"/>
        <v>98442</v>
      </c>
      <c r="X44" s="51">
        <f t="shared" si="3"/>
        <v>901558</v>
      </c>
      <c r="Y44" s="53"/>
      <c r="Z44" s="54">
        <f t="shared" si="4"/>
        <v>0</v>
      </c>
      <c r="AA44" s="55" t="e">
        <f t="shared" si="5"/>
        <v>#DIV/0!</v>
      </c>
      <c r="AB44" s="56">
        <f t="shared" si="6"/>
        <v>500</v>
      </c>
      <c r="AC44" s="57">
        <f t="shared" si="7"/>
        <v>450.779</v>
      </c>
      <c r="AD44" s="56">
        <f t="shared" si="8"/>
        <v>-49.221000000000004</v>
      </c>
      <c r="AE44" s="58">
        <f t="shared" si="13"/>
        <v>800</v>
      </c>
      <c r="AF44" s="59">
        <f>IF((SUMIF($K$10:$K$1048576,K44,$V$10:$V$1048576))&gt;(SUMIF($K$10:$K$1048576,K44,$U$10:$U$1048576)),AE44,(IF(P44="cpv",(V44*T44),(V44*T44/1000))))</f>
        <v>721.24639999999999</v>
      </c>
      <c r="AG44" s="60">
        <f t="shared" si="14"/>
        <v>-78.753600000000006</v>
      </c>
      <c r="AH44" s="60">
        <v>0</v>
      </c>
      <c r="AI44" s="60">
        <f t="shared" si="11"/>
        <v>270.4674</v>
      </c>
      <c r="AJ44" s="61">
        <f t="shared" si="12"/>
        <v>0.375</v>
      </c>
      <c r="AL44"/>
    </row>
    <row r="45" spans="2:38" x14ac:dyDescent="0.25">
      <c r="B45" s="46" t="s">
        <v>143</v>
      </c>
      <c r="C45" s="47">
        <v>2016</v>
      </c>
      <c r="D45" s="47">
        <v>1</v>
      </c>
      <c r="E45" s="48" t="s">
        <v>53</v>
      </c>
      <c r="F45" s="49">
        <v>42370</v>
      </c>
      <c r="G45" s="49">
        <v>42400</v>
      </c>
      <c r="H45" s="50">
        <f t="shared" ca="1" si="0"/>
        <v>0</v>
      </c>
      <c r="I45" s="46" t="s">
        <v>54</v>
      </c>
      <c r="J45" s="46" t="s">
        <v>141</v>
      </c>
      <c r="K45" s="46" t="s">
        <v>142</v>
      </c>
      <c r="L45" s="51" t="str">
        <f t="shared" ca="1" si="1"/>
        <v>Completed</v>
      </c>
      <c r="M45" s="47" t="s">
        <v>64</v>
      </c>
      <c r="N45" s="47" t="s">
        <v>58</v>
      </c>
      <c r="O45" s="47" t="s">
        <v>59</v>
      </c>
      <c r="P45" s="47" t="s">
        <v>60</v>
      </c>
      <c r="Q45" s="47" t="s">
        <v>61</v>
      </c>
      <c r="R45" s="47" t="s">
        <v>62</v>
      </c>
      <c r="S45" s="52">
        <v>0.2</v>
      </c>
      <c r="T45" s="52">
        <v>0.8</v>
      </c>
      <c r="U45" s="53">
        <v>2000000</v>
      </c>
      <c r="V45" s="53">
        <v>1890883</v>
      </c>
      <c r="W45" s="51">
        <f t="shared" si="2"/>
        <v>109117</v>
      </c>
      <c r="X45" s="51">
        <f t="shared" si="3"/>
        <v>1890883</v>
      </c>
      <c r="Y45" s="53">
        <v>896</v>
      </c>
      <c r="Z45" s="54">
        <f t="shared" si="4"/>
        <v>4.7385269210204969E-4</v>
      </c>
      <c r="AA45" s="55">
        <f t="shared" si="5"/>
        <v>1.3258928571428572</v>
      </c>
      <c r="AB45" s="56">
        <f t="shared" si="6"/>
        <v>400</v>
      </c>
      <c r="AC45" s="57">
        <f t="shared" si="7"/>
        <v>378.17660000000001</v>
      </c>
      <c r="AD45" s="56">
        <f t="shared" si="8"/>
        <v>-21.823399999999992</v>
      </c>
      <c r="AE45" s="58">
        <f t="shared" si="13"/>
        <v>1600</v>
      </c>
      <c r="AF45" s="59">
        <v>1188</v>
      </c>
      <c r="AG45" s="60">
        <f t="shared" si="14"/>
        <v>-412</v>
      </c>
      <c r="AH45" s="60">
        <v>0</v>
      </c>
      <c r="AI45" s="60">
        <f t="shared" si="11"/>
        <v>809.82339999999999</v>
      </c>
      <c r="AJ45" s="61">
        <f t="shared" si="12"/>
        <v>0.68166952861952856</v>
      </c>
      <c r="AL45"/>
    </row>
    <row r="46" spans="2:38" x14ac:dyDescent="0.25">
      <c r="B46" s="46" t="s">
        <v>144</v>
      </c>
      <c r="C46" s="47">
        <v>2016</v>
      </c>
      <c r="D46" s="47">
        <v>1</v>
      </c>
      <c r="E46" s="48" t="s">
        <v>53</v>
      </c>
      <c r="F46" s="49">
        <v>42370</v>
      </c>
      <c r="G46" s="49">
        <v>42400</v>
      </c>
      <c r="H46" s="50">
        <f t="shared" ca="1" si="0"/>
        <v>0</v>
      </c>
      <c r="I46" s="46" t="s">
        <v>54</v>
      </c>
      <c r="J46" s="46" t="s">
        <v>141</v>
      </c>
      <c r="K46" s="46" t="s">
        <v>142</v>
      </c>
      <c r="L46" s="51" t="str">
        <f t="shared" ca="1" si="1"/>
        <v>Completed</v>
      </c>
      <c r="M46" s="47" t="s">
        <v>82</v>
      </c>
      <c r="N46" s="47" t="s">
        <v>58</v>
      </c>
      <c r="O46" s="47" t="s">
        <v>59</v>
      </c>
      <c r="P46" s="47" t="s">
        <v>60</v>
      </c>
      <c r="Q46" s="47" t="s">
        <v>61</v>
      </c>
      <c r="R46" s="47" t="s">
        <v>62</v>
      </c>
      <c r="S46" s="52">
        <v>0.1</v>
      </c>
      <c r="T46" s="52">
        <v>0.8</v>
      </c>
      <c r="U46" s="53">
        <v>1000000</v>
      </c>
      <c r="V46" s="53">
        <v>1002985</v>
      </c>
      <c r="W46" s="51">
        <f t="shared" si="2"/>
        <v>0</v>
      </c>
      <c r="X46" s="51">
        <f t="shared" si="3"/>
        <v>1000000</v>
      </c>
      <c r="Y46" s="53"/>
      <c r="Z46" s="54">
        <f t="shared" si="4"/>
        <v>0</v>
      </c>
      <c r="AA46" s="55" t="e">
        <f t="shared" si="5"/>
        <v>#DIV/0!</v>
      </c>
      <c r="AB46" s="56">
        <f t="shared" si="6"/>
        <v>100</v>
      </c>
      <c r="AC46" s="57">
        <f t="shared" si="7"/>
        <v>100</v>
      </c>
      <c r="AD46" s="56">
        <f t="shared" si="8"/>
        <v>0</v>
      </c>
      <c r="AE46" s="58">
        <f t="shared" si="13"/>
        <v>800</v>
      </c>
      <c r="AF46" s="59">
        <f>IF((SUMIF($K$10:$K$1048576,K46,$V$10:$V$1048576))&gt;(SUMIF($K$10:$K$1048576,K46,$U$10:$U$1048576)),AE46,(IF(P46="cpv",(V46*T46),(V46*T46/1000))))</f>
        <v>802.38800000000003</v>
      </c>
      <c r="AG46" s="60">
        <f t="shared" si="14"/>
        <v>2.3880000000000337</v>
      </c>
      <c r="AH46" s="60">
        <v>0</v>
      </c>
      <c r="AI46" s="60">
        <f t="shared" si="11"/>
        <v>702.38800000000003</v>
      </c>
      <c r="AJ46" s="61">
        <f t="shared" si="12"/>
        <v>0.87537201453660818</v>
      </c>
      <c r="AL46"/>
    </row>
    <row r="47" spans="2:38" x14ac:dyDescent="0.25">
      <c r="B47" s="46" t="s">
        <v>145</v>
      </c>
      <c r="C47" s="47">
        <v>2016</v>
      </c>
      <c r="D47" s="47">
        <v>1</v>
      </c>
      <c r="E47" s="48" t="s">
        <v>53</v>
      </c>
      <c r="F47" s="49">
        <v>42377</v>
      </c>
      <c r="G47" s="49">
        <v>42380</v>
      </c>
      <c r="H47" s="50">
        <f t="shared" ca="1" si="0"/>
        <v>0</v>
      </c>
      <c r="I47" s="46" t="s">
        <v>74</v>
      </c>
      <c r="J47" s="46" t="s">
        <v>146</v>
      </c>
      <c r="K47" s="46" t="s">
        <v>147</v>
      </c>
      <c r="L47" s="51" t="str">
        <f t="shared" ca="1" si="1"/>
        <v>Completed</v>
      </c>
      <c r="M47" s="47" t="s">
        <v>77</v>
      </c>
      <c r="N47" s="47" t="s">
        <v>58</v>
      </c>
      <c r="O47" s="47" t="s">
        <v>78</v>
      </c>
      <c r="P47" s="47" t="s">
        <v>60</v>
      </c>
      <c r="Q47" s="47" t="s">
        <v>79</v>
      </c>
      <c r="R47" s="47" t="s">
        <v>79</v>
      </c>
      <c r="S47" s="52">
        <v>1.5</v>
      </c>
      <c r="T47" s="52">
        <v>4.5</v>
      </c>
      <c r="U47" s="53">
        <v>400000</v>
      </c>
      <c r="V47" s="53">
        <v>402485</v>
      </c>
      <c r="W47" s="51">
        <f t="shared" si="2"/>
        <v>0</v>
      </c>
      <c r="X47" s="51">
        <f t="shared" si="3"/>
        <v>400000</v>
      </c>
      <c r="Y47" s="53">
        <v>1217</v>
      </c>
      <c r="Z47" s="54">
        <f t="shared" si="4"/>
        <v>3.0237151695094227E-3</v>
      </c>
      <c r="AA47" s="55">
        <f t="shared" si="5"/>
        <v>1.4790468364831553</v>
      </c>
      <c r="AB47" s="56">
        <f t="shared" si="6"/>
        <v>600</v>
      </c>
      <c r="AC47" s="72">
        <v>0</v>
      </c>
      <c r="AD47" s="56">
        <f t="shared" si="8"/>
        <v>-600</v>
      </c>
      <c r="AE47" s="58">
        <f t="shared" si="13"/>
        <v>1800</v>
      </c>
      <c r="AF47" s="59">
        <f>IF((SUMIF($K$10:$K$1048576,K47,$V$10:$V$1048576))&gt;(SUMIF($K$10:$K$1048576,K47,$U$10:$U$1048576)),AE47,(IF(P47="cpv",(V47*T47),(V47*T47/1000))))</f>
        <v>1800</v>
      </c>
      <c r="AG47" s="60">
        <f t="shared" si="14"/>
        <v>0</v>
      </c>
      <c r="AH47" s="60">
        <v>0</v>
      </c>
      <c r="AI47" s="60">
        <f t="shared" si="11"/>
        <v>1800</v>
      </c>
      <c r="AJ47" s="61">
        <f t="shared" si="12"/>
        <v>1</v>
      </c>
      <c r="AL47"/>
    </row>
    <row r="48" spans="2:38" x14ac:dyDescent="0.25">
      <c r="B48" s="46" t="s">
        <v>148</v>
      </c>
      <c r="C48" s="47">
        <v>2016</v>
      </c>
      <c r="D48" s="47">
        <v>1</v>
      </c>
      <c r="E48" s="48" t="s">
        <v>53</v>
      </c>
      <c r="F48" s="49">
        <v>42377</v>
      </c>
      <c r="G48" s="49">
        <v>42380</v>
      </c>
      <c r="H48" s="50">
        <f t="shared" ca="1" si="0"/>
        <v>0</v>
      </c>
      <c r="I48" s="46" t="s">
        <v>74</v>
      </c>
      <c r="J48" s="46" t="s">
        <v>146</v>
      </c>
      <c r="K48" s="46" t="s">
        <v>147</v>
      </c>
      <c r="L48" s="51" t="str">
        <f t="shared" ca="1" si="1"/>
        <v>Completed</v>
      </c>
      <c r="M48" s="47" t="s">
        <v>57</v>
      </c>
      <c r="N48" s="47" t="s">
        <v>58</v>
      </c>
      <c r="O48" s="47" t="s">
        <v>78</v>
      </c>
      <c r="P48" s="47" t="s">
        <v>60</v>
      </c>
      <c r="Q48" s="47" t="s">
        <v>79</v>
      </c>
      <c r="R48" s="47" t="s">
        <v>79</v>
      </c>
      <c r="S48" s="52">
        <v>2.25</v>
      </c>
      <c r="T48" s="52">
        <v>4.5</v>
      </c>
      <c r="U48" s="53">
        <v>100000</v>
      </c>
      <c r="V48" s="53">
        <v>110008</v>
      </c>
      <c r="W48" s="51">
        <f t="shared" si="2"/>
        <v>0</v>
      </c>
      <c r="X48" s="51">
        <f t="shared" si="3"/>
        <v>100000</v>
      </c>
      <c r="Y48" s="53">
        <v>2248</v>
      </c>
      <c r="Z48" s="54">
        <f t="shared" si="4"/>
        <v>2.0434877463457204E-2</v>
      </c>
      <c r="AA48" s="55">
        <f t="shared" si="5"/>
        <v>0.22241992882562278</v>
      </c>
      <c r="AB48" s="56">
        <f t="shared" si="6"/>
        <v>225</v>
      </c>
      <c r="AC48" s="57">
        <f t="shared" si="7"/>
        <v>225</v>
      </c>
      <c r="AD48" s="56">
        <f t="shared" si="8"/>
        <v>0</v>
      </c>
      <c r="AE48" s="58">
        <f t="shared" si="13"/>
        <v>450</v>
      </c>
      <c r="AF48" s="59">
        <v>500</v>
      </c>
      <c r="AG48" s="60">
        <f t="shared" si="14"/>
        <v>50</v>
      </c>
      <c r="AH48" s="60">
        <v>0</v>
      </c>
      <c r="AI48" s="60">
        <f t="shared" si="11"/>
        <v>275</v>
      </c>
      <c r="AJ48" s="61">
        <f t="shared" si="12"/>
        <v>0.55000000000000004</v>
      </c>
      <c r="AL48"/>
    </row>
    <row r="49" spans="2:38" x14ac:dyDescent="0.25">
      <c r="B49" s="46" t="s">
        <v>149</v>
      </c>
      <c r="C49" s="47">
        <v>2016</v>
      </c>
      <c r="D49" s="47">
        <v>1</v>
      </c>
      <c r="E49" s="48" t="s">
        <v>53</v>
      </c>
      <c r="F49" s="49">
        <v>42377</v>
      </c>
      <c r="G49" s="49">
        <v>42380</v>
      </c>
      <c r="H49" s="50">
        <f t="shared" ca="1" si="0"/>
        <v>0</v>
      </c>
      <c r="I49" s="46" t="s">
        <v>74</v>
      </c>
      <c r="J49" s="46" t="s">
        <v>146</v>
      </c>
      <c r="K49" s="46" t="s">
        <v>147</v>
      </c>
      <c r="L49" s="51" t="str">
        <f t="shared" ca="1" si="1"/>
        <v>Completed</v>
      </c>
      <c r="M49" s="47" t="s">
        <v>64</v>
      </c>
      <c r="N49" s="47" t="s">
        <v>58</v>
      </c>
      <c r="O49" s="47" t="s">
        <v>78</v>
      </c>
      <c r="P49" s="47" t="s">
        <v>60</v>
      </c>
      <c r="Q49" s="47" t="s">
        <v>79</v>
      </c>
      <c r="R49" s="47" t="s">
        <v>79</v>
      </c>
      <c r="S49" s="52">
        <v>2.5</v>
      </c>
      <c r="T49" s="52">
        <v>4.5</v>
      </c>
      <c r="U49" s="53">
        <v>200000</v>
      </c>
      <c r="V49" s="53">
        <v>201160</v>
      </c>
      <c r="W49" s="51">
        <f t="shared" si="2"/>
        <v>0</v>
      </c>
      <c r="X49" s="51">
        <f t="shared" si="3"/>
        <v>200000</v>
      </c>
      <c r="Y49" s="53">
        <v>3967</v>
      </c>
      <c r="Z49" s="54">
        <f t="shared" si="4"/>
        <v>1.9720620401670313E-2</v>
      </c>
      <c r="AA49" s="55">
        <f t="shared" si="5"/>
        <v>0.22687169145449962</v>
      </c>
      <c r="AB49" s="56">
        <f t="shared" si="6"/>
        <v>500</v>
      </c>
      <c r="AC49" s="57">
        <f t="shared" si="7"/>
        <v>500</v>
      </c>
      <c r="AD49" s="56">
        <f t="shared" si="8"/>
        <v>0</v>
      </c>
      <c r="AE49" s="58">
        <f t="shared" si="13"/>
        <v>900</v>
      </c>
      <c r="AF49" s="59">
        <f>IF((SUMIF($K$10:$K$1048576,K49,$V$10:$V$1048576))&gt;(SUMIF($K$10:$K$1048576,K49,$U$10:$U$1048576)),AE49,(IF(P49="cpv",(V49*T49),(V49*T49/1000))))</f>
        <v>900</v>
      </c>
      <c r="AG49" s="60">
        <f t="shared" si="14"/>
        <v>0</v>
      </c>
      <c r="AH49" s="60">
        <v>0</v>
      </c>
      <c r="AI49" s="60">
        <f t="shared" si="11"/>
        <v>400</v>
      </c>
      <c r="AJ49" s="61">
        <f t="shared" si="12"/>
        <v>0.44444444444444442</v>
      </c>
      <c r="AL49"/>
    </row>
    <row r="50" spans="2:38" x14ac:dyDescent="0.25">
      <c r="B50" s="46" t="s">
        <v>150</v>
      </c>
      <c r="C50" s="47">
        <v>2016</v>
      </c>
      <c r="D50" s="47">
        <v>1</v>
      </c>
      <c r="E50" s="48" t="s">
        <v>53</v>
      </c>
      <c r="F50" s="49">
        <v>42377</v>
      </c>
      <c r="G50" s="49">
        <v>42380</v>
      </c>
      <c r="H50" s="50">
        <f t="shared" ca="1" si="0"/>
        <v>0</v>
      </c>
      <c r="I50" s="46" t="s">
        <v>74</v>
      </c>
      <c r="J50" s="46" t="s">
        <v>146</v>
      </c>
      <c r="K50" s="46" t="s">
        <v>147</v>
      </c>
      <c r="L50" s="51" t="str">
        <f t="shared" ca="1" si="1"/>
        <v>Completed</v>
      </c>
      <c r="M50" s="47" t="s">
        <v>82</v>
      </c>
      <c r="N50" s="47" t="s">
        <v>58</v>
      </c>
      <c r="O50" s="47" t="s">
        <v>78</v>
      </c>
      <c r="P50" s="47" t="s">
        <v>60</v>
      </c>
      <c r="Q50" s="47" t="s">
        <v>79</v>
      </c>
      <c r="R50" s="47" t="s">
        <v>79</v>
      </c>
      <c r="S50" s="52">
        <v>0.5</v>
      </c>
      <c r="T50" s="52">
        <v>4.5</v>
      </c>
      <c r="U50" s="53">
        <v>400000</v>
      </c>
      <c r="V50" s="53">
        <v>401026</v>
      </c>
      <c r="W50" s="51">
        <f t="shared" si="2"/>
        <v>0</v>
      </c>
      <c r="X50" s="51">
        <f t="shared" si="3"/>
        <v>400000</v>
      </c>
      <c r="Y50" s="53">
        <v>3828</v>
      </c>
      <c r="Z50" s="54">
        <f t="shared" si="4"/>
        <v>9.5455157520958744E-3</v>
      </c>
      <c r="AA50" s="55">
        <f t="shared" si="5"/>
        <v>0.47021943573667713</v>
      </c>
      <c r="AB50" s="56">
        <f t="shared" si="6"/>
        <v>200</v>
      </c>
      <c r="AC50" s="57">
        <f t="shared" si="7"/>
        <v>200</v>
      </c>
      <c r="AD50" s="56">
        <f t="shared" si="8"/>
        <v>0</v>
      </c>
      <c r="AE50" s="58">
        <f t="shared" si="13"/>
        <v>1800</v>
      </c>
      <c r="AF50" s="59">
        <f>IF((SUMIF($K$10:$K$1048576,K50,$V$10:$V$1048576))&gt;(SUMIF($K$10:$K$1048576,K50,$U$10:$U$1048576)),AE50,(IF(P50="cpv",(V50*T50),(V50*T50/1000))))</f>
        <v>1800</v>
      </c>
      <c r="AG50" s="60">
        <f t="shared" si="14"/>
        <v>0</v>
      </c>
      <c r="AH50" s="60">
        <v>0</v>
      </c>
      <c r="AI50" s="60">
        <f t="shared" si="11"/>
        <v>1600</v>
      </c>
      <c r="AJ50" s="61">
        <f t="shared" si="12"/>
        <v>0.88888888888888884</v>
      </c>
      <c r="AL50"/>
    </row>
    <row r="51" spans="2:38" x14ac:dyDescent="0.25">
      <c r="B51" s="46" t="s">
        <v>151</v>
      </c>
      <c r="C51" s="47">
        <v>2016</v>
      </c>
      <c r="D51" s="47">
        <v>1</v>
      </c>
      <c r="E51" s="48" t="s">
        <v>53</v>
      </c>
      <c r="F51" s="49">
        <v>42376</v>
      </c>
      <c r="G51" s="49">
        <v>42393</v>
      </c>
      <c r="H51" s="50">
        <f t="shared" ca="1" si="0"/>
        <v>0</v>
      </c>
      <c r="I51" s="46" t="s">
        <v>74</v>
      </c>
      <c r="J51" s="46" t="s">
        <v>152</v>
      </c>
      <c r="K51" s="46" t="s">
        <v>153</v>
      </c>
      <c r="L51" s="51" t="str">
        <f t="shared" ca="1" si="1"/>
        <v>Completed</v>
      </c>
      <c r="M51" s="47" t="s">
        <v>99</v>
      </c>
      <c r="N51" s="47" t="s">
        <v>58</v>
      </c>
      <c r="O51" s="47" t="s">
        <v>124</v>
      </c>
      <c r="P51" s="47" t="s">
        <v>110</v>
      </c>
      <c r="Q51" s="47" t="s">
        <v>101</v>
      </c>
      <c r="R51" s="47" t="s">
        <v>102</v>
      </c>
      <c r="S51" s="52">
        <v>3.9E-2</v>
      </c>
      <c r="T51" s="52">
        <v>5.5E-2</v>
      </c>
      <c r="U51" s="53">
        <v>181818</v>
      </c>
      <c r="V51" s="53">
        <v>194357</v>
      </c>
      <c r="W51" s="51">
        <f t="shared" si="2"/>
        <v>0</v>
      </c>
      <c r="X51" s="51">
        <f t="shared" si="3"/>
        <v>181818</v>
      </c>
      <c r="Y51" s="53">
        <v>21473</v>
      </c>
      <c r="Z51" s="54">
        <f t="shared" si="4"/>
        <v>0.11048225687780733</v>
      </c>
      <c r="AA51" s="55">
        <f t="shared" si="5"/>
        <v>0.46570064732454708</v>
      </c>
      <c r="AB51" s="56">
        <f t="shared" si="6"/>
        <v>7090.902</v>
      </c>
      <c r="AC51" s="57">
        <f t="shared" si="7"/>
        <v>7090.902</v>
      </c>
      <c r="AD51" s="56">
        <f t="shared" si="8"/>
        <v>0</v>
      </c>
      <c r="AE51" s="58">
        <f t="shared" si="13"/>
        <v>9999.99</v>
      </c>
      <c r="AF51" s="59">
        <f>IF((SUMIF($K$10:$K$1048576,K51,$V$10:$V$1048576))&gt;(SUMIF($K$10:$K$1048576,K51,$U$10:$U$1048576)),AE51,(IF(P51="cpv",(V51*T51),(V51*T51/1000))))</f>
        <v>9999.99</v>
      </c>
      <c r="AG51" s="60">
        <f t="shared" si="14"/>
        <v>0</v>
      </c>
      <c r="AH51" s="60">
        <v>0</v>
      </c>
      <c r="AI51" s="60">
        <f t="shared" si="11"/>
        <v>2909.0879999999997</v>
      </c>
      <c r="AJ51" s="61">
        <f t="shared" si="12"/>
        <v>0.29090909090909089</v>
      </c>
      <c r="AL51"/>
    </row>
    <row r="52" spans="2:38" x14ac:dyDescent="0.25">
      <c r="B52" s="46" t="s">
        <v>154</v>
      </c>
      <c r="C52" s="47">
        <v>2016</v>
      </c>
      <c r="D52" s="47">
        <v>1</v>
      </c>
      <c r="E52" s="48" t="s">
        <v>53</v>
      </c>
      <c r="F52" s="49">
        <v>42375</v>
      </c>
      <c r="G52" s="49">
        <v>42400</v>
      </c>
      <c r="H52" s="50">
        <f t="shared" ca="1" si="0"/>
        <v>0</v>
      </c>
      <c r="I52" s="46" t="s">
        <v>84</v>
      </c>
      <c r="J52" s="46" t="s">
        <v>155</v>
      </c>
      <c r="K52" s="46" t="s">
        <v>156</v>
      </c>
      <c r="L52" s="51" t="str">
        <f t="shared" ca="1" si="1"/>
        <v>Completed</v>
      </c>
      <c r="M52" s="47" t="s">
        <v>157</v>
      </c>
      <c r="N52" s="47" t="s">
        <v>58</v>
      </c>
      <c r="O52" s="47" t="s">
        <v>59</v>
      </c>
      <c r="P52" s="47" t="s">
        <v>42</v>
      </c>
      <c r="Q52" s="47" t="s">
        <v>61</v>
      </c>
      <c r="R52" s="47" t="s">
        <v>62</v>
      </c>
      <c r="S52" s="52">
        <v>0.3</v>
      </c>
      <c r="T52" s="52">
        <v>1.6</v>
      </c>
      <c r="U52" s="53" t="s">
        <v>158</v>
      </c>
      <c r="V52" s="53">
        <v>18617595</v>
      </c>
      <c r="W52" s="51" t="e">
        <f t="shared" si="2"/>
        <v>#VALUE!</v>
      </c>
      <c r="X52" s="51">
        <f t="shared" si="3"/>
        <v>18617595</v>
      </c>
      <c r="Y52" s="53">
        <v>3333</v>
      </c>
      <c r="Z52" s="54">
        <f t="shared" si="4"/>
        <v>1.7902419727145209E-4</v>
      </c>
      <c r="AA52" s="55">
        <f t="shared" si="5"/>
        <v>0.26282628262826285</v>
      </c>
      <c r="AB52" s="56" t="e">
        <f t="shared" si="6"/>
        <v>#VALUE!</v>
      </c>
      <c r="AC52" s="72">
        <v>1000</v>
      </c>
      <c r="AD52" s="56" t="e">
        <f t="shared" si="8"/>
        <v>#VALUE!</v>
      </c>
      <c r="AE52" s="58" t="e">
        <f t="shared" si="13"/>
        <v>#VALUE!</v>
      </c>
      <c r="AF52" s="59">
        <v>876</v>
      </c>
      <c r="AG52" s="60" t="e">
        <f t="shared" si="14"/>
        <v>#VALUE!</v>
      </c>
      <c r="AH52" s="60">
        <v>0</v>
      </c>
      <c r="AI52" s="60">
        <f t="shared" si="11"/>
        <v>-124</v>
      </c>
      <c r="AJ52" s="61">
        <f t="shared" si="12"/>
        <v>-0.14155251141552511</v>
      </c>
      <c r="AL52"/>
    </row>
    <row r="53" spans="2:38" x14ac:dyDescent="0.25">
      <c r="B53" s="46" t="s">
        <v>159</v>
      </c>
      <c r="C53" s="47">
        <v>2016</v>
      </c>
      <c r="D53" s="47">
        <v>1</v>
      </c>
      <c r="E53" s="48" t="s">
        <v>53</v>
      </c>
      <c r="F53" s="49">
        <v>42375</v>
      </c>
      <c r="G53" s="49">
        <v>42400</v>
      </c>
      <c r="H53" s="50">
        <f t="shared" ca="1" si="0"/>
        <v>0</v>
      </c>
      <c r="I53" s="46" t="s">
        <v>84</v>
      </c>
      <c r="J53" s="46" t="s">
        <v>155</v>
      </c>
      <c r="K53" s="46" t="s">
        <v>156</v>
      </c>
      <c r="L53" s="51" t="str">
        <f t="shared" ca="1" si="1"/>
        <v>Completed</v>
      </c>
      <c r="M53" s="47" t="s">
        <v>82</v>
      </c>
      <c r="N53" s="47" t="s">
        <v>58</v>
      </c>
      <c r="O53" s="47" t="s">
        <v>59</v>
      </c>
      <c r="P53" s="47" t="s">
        <v>60</v>
      </c>
      <c r="Q53" s="47" t="s">
        <v>61</v>
      </c>
      <c r="R53" s="47" t="s">
        <v>62</v>
      </c>
      <c r="S53" s="52">
        <v>0.1</v>
      </c>
      <c r="T53" s="52">
        <v>1.6</v>
      </c>
      <c r="U53" s="53">
        <v>1250000</v>
      </c>
      <c r="V53" s="53">
        <v>1254960</v>
      </c>
      <c r="W53" s="51">
        <f t="shared" si="2"/>
        <v>0</v>
      </c>
      <c r="X53" s="51">
        <f t="shared" si="3"/>
        <v>1250000</v>
      </c>
      <c r="Y53" s="53">
        <v>608</v>
      </c>
      <c r="Z53" s="54">
        <f t="shared" si="4"/>
        <v>4.8447759291132787E-4</v>
      </c>
      <c r="AA53" s="55">
        <f t="shared" si="5"/>
        <v>1.6447368421052631</v>
      </c>
      <c r="AB53" s="56">
        <f t="shared" si="6"/>
        <v>125</v>
      </c>
      <c r="AC53" s="72">
        <v>175</v>
      </c>
      <c r="AD53" s="56">
        <f t="shared" si="8"/>
        <v>50</v>
      </c>
      <c r="AE53" s="58">
        <f t="shared" si="13"/>
        <v>2000</v>
      </c>
      <c r="AF53" s="59">
        <v>1000</v>
      </c>
      <c r="AG53" s="60">
        <f t="shared" si="14"/>
        <v>-1000</v>
      </c>
      <c r="AH53" s="60">
        <v>0</v>
      </c>
      <c r="AI53" s="60">
        <f t="shared" si="11"/>
        <v>825</v>
      </c>
      <c r="AJ53" s="61">
        <f t="shared" si="12"/>
        <v>0.82499999999999996</v>
      </c>
      <c r="AL53"/>
    </row>
    <row r="54" spans="2:38" x14ac:dyDescent="0.25">
      <c r="B54" s="46" t="s">
        <v>160</v>
      </c>
      <c r="C54" s="47">
        <v>2016</v>
      </c>
      <c r="D54" s="47">
        <v>1</v>
      </c>
      <c r="E54" s="48" t="s">
        <v>53</v>
      </c>
      <c r="F54" s="49">
        <v>42375</v>
      </c>
      <c r="G54" s="49">
        <v>42400</v>
      </c>
      <c r="H54" s="50">
        <f t="shared" ca="1" si="0"/>
        <v>0</v>
      </c>
      <c r="I54" s="46" t="s">
        <v>84</v>
      </c>
      <c r="J54" s="46" t="s">
        <v>155</v>
      </c>
      <c r="K54" s="46" t="s">
        <v>156</v>
      </c>
      <c r="L54" s="51" t="str">
        <f t="shared" ca="1" si="1"/>
        <v>Completed</v>
      </c>
      <c r="M54" s="47" t="s">
        <v>68</v>
      </c>
      <c r="N54" s="47" t="s">
        <v>58</v>
      </c>
      <c r="O54" s="47" t="s">
        <v>59</v>
      </c>
      <c r="P54" s="47" t="s">
        <v>60</v>
      </c>
      <c r="Q54" s="47" t="s">
        <v>61</v>
      </c>
      <c r="R54" s="47" t="s">
        <v>62</v>
      </c>
      <c r="S54" s="52">
        <v>1</v>
      </c>
      <c r="T54" s="52">
        <v>1.6</v>
      </c>
      <c r="U54" s="53">
        <v>1000000</v>
      </c>
      <c r="V54" s="53">
        <v>1000925</v>
      </c>
      <c r="W54" s="51">
        <f t="shared" si="2"/>
        <v>0</v>
      </c>
      <c r="X54" s="51">
        <f t="shared" si="3"/>
        <v>1000000</v>
      </c>
      <c r="Y54" s="53">
        <v>2641</v>
      </c>
      <c r="Z54" s="54">
        <f t="shared" si="4"/>
        <v>2.638559332617329E-3</v>
      </c>
      <c r="AA54" s="55">
        <f t="shared" si="5"/>
        <v>0.60583112457402499</v>
      </c>
      <c r="AB54" s="56">
        <f t="shared" si="6"/>
        <v>1000</v>
      </c>
      <c r="AC54" s="72">
        <f t="shared" si="7"/>
        <v>1000</v>
      </c>
      <c r="AD54" s="56">
        <f t="shared" si="8"/>
        <v>0</v>
      </c>
      <c r="AE54" s="58">
        <f t="shared" si="13"/>
        <v>1600</v>
      </c>
      <c r="AF54" s="59">
        <f>IF((SUMIF($K$10:$K$1048576,K54,$V$10:$V$1048576))&gt;(SUMIF($K$10:$K$1048576,K54,$U$10:$U$1048576)),AE54,(IF(P54="cpv",(V54*T54),(V54*T54/1000))))</f>
        <v>1600</v>
      </c>
      <c r="AG54" s="60">
        <f t="shared" si="14"/>
        <v>0</v>
      </c>
      <c r="AH54" s="60">
        <v>0</v>
      </c>
      <c r="AI54" s="60">
        <f t="shared" si="11"/>
        <v>600</v>
      </c>
      <c r="AJ54" s="61">
        <f t="shared" si="12"/>
        <v>0.375</v>
      </c>
      <c r="AL54"/>
    </row>
    <row r="55" spans="2:38" x14ac:dyDescent="0.25">
      <c r="B55" s="46" t="s">
        <v>161</v>
      </c>
      <c r="C55" s="47">
        <v>2016</v>
      </c>
      <c r="D55" s="47">
        <v>1</v>
      </c>
      <c r="E55" s="48" t="s">
        <v>53</v>
      </c>
      <c r="F55" s="49">
        <v>42375</v>
      </c>
      <c r="G55" s="49">
        <v>42400</v>
      </c>
      <c r="H55" s="50">
        <f t="shared" ca="1" si="0"/>
        <v>0</v>
      </c>
      <c r="I55" s="46" t="s">
        <v>84</v>
      </c>
      <c r="J55" s="46" t="s">
        <v>155</v>
      </c>
      <c r="K55" s="46" t="s">
        <v>156</v>
      </c>
      <c r="L55" s="51" t="str">
        <f t="shared" ca="1" si="1"/>
        <v>Completed</v>
      </c>
      <c r="M55" s="47" t="s">
        <v>70</v>
      </c>
      <c r="N55" s="47" t="s">
        <v>58</v>
      </c>
      <c r="O55" s="47" t="s">
        <v>59</v>
      </c>
      <c r="P55" s="47" t="s">
        <v>60</v>
      </c>
      <c r="Q55" s="47" t="s">
        <v>61</v>
      </c>
      <c r="R55" s="47" t="s">
        <v>62</v>
      </c>
      <c r="S55" s="52">
        <v>0.1</v>
      </c>
      <c r="T55" s="52">
        <v>1.6</v>
      </c>
      <c r="U55" s="53">
        <v>100000</v>
      </c>
      <c r="V55" s="53">
        <v>80252</v>
      </c>
      <c r="W55" s="51">
        <f t="shared" si="2"/>
        <v>19748</v>
      </c>
      <c r="X55" s="51">
        <f t="shared" si="3"/>
        <v>80252</v>
      </c>
      <c r="Y55" s="53">
        <v>141</v>
      </c>
      <c r="Z55" s="54">
        <f t="shared" si="4"/>
        <v>1.7569655584907542E-3</v>
      </c>
      <c r="AA55" s="55">
        <f t="shared" si="5"/>
        <v>1.1347517730496455</v>
      </c>
      <c r="AB55" s="56">
        <f t="shared" si="6"/>
        <v>10</v>
      </c>
      <c r="AC55" s="72">
        <f t="shared" si="7"/>
        <v>8.0251999999999999</v>
      </c>
      <c r="AD55" s="56">
        <f t="shared" si="8"/>
        <v>-1.9748000000000001</v>
      </c>
      <c r="AE55" s="58">
        <f t="shared" si="13"/>
        <v>160</v>
      </c>
      <c r="AF55" s="59">
        <f>IF((SUMIF($K$10:$K$1048576,K55,$V$10:$V$1048576))&gt;(SUMIF($K$10:$K$1048576,K55,$U$10:$U$1048576)),AE55,(IF(P55="cpv",(V55*T55),(V55*T55/1000))))</f>
        <v>160</v>
      </c>
      <c r="AG55" s="60">
        <f t="shared" si="14"/>
        <v>0</v>
      </c>
      <c r="AH55" s="60">
        <v>0</v>
      </c>
      <c r="AI55" s="60">
        <f t="shared" si="11"/>
        <v>151.97479999999999</v>
      </c>
      <c r="AJ55" s="61">
        <f t="shared" si="12"/>
        <v>0.94984249999999992</v>
      </c>
      <c r="AL55"/>
    </row>
    <row r="56" spans="2:38" x14ac:dyDescent="0.25">
      <c r="B56" s="46" t="s">
        <v>162</v>
      </c>
      <c r="C56" s="47">
        <v>2016</v>
      </c>
      <c r="D56" s="47">
        <v>1</v>
      </c>
      <c r="E56" s="48" t="s">
        <v>53</v>
      </c>
      <c r="F56" s="49">
        <v>42375</v>
      </c>
      <c r="G56" s="49">
        <v>42400</v>
      </c>
      <c r="H56" s="50">
        <f t="shared" ca="1" si="0"/>
        <v>0</v>
      </c>
      <c r="I56" s="46" t="s">
        <v>84</v>
      </c>
      <c r="J56" s="46" t="s">
        <v>155</v>
      </c>
      <c r="K56" s="46" t="s">
        <v>163</v>
      </c>
      <c r="L56" s="51" t="str">
        <f t="shared" ca="1" si="1"/>
        <v>Completed</v>
      </c>
      <c r="M56" s="47" t="s">
        <v>77</v>
      </c>
      <c r="N56" s="47" t="s">
        <v>58</v>
      </c>
      <c r="O56" s="47" t="s">
        <v>78</v>
      </c>
      <c r="P56" s="47" t="s">
        <v>60</v>
      </c>
      <c r="Q56" s="47" t="s">
        <v>79</v>
      </c>
      <c r="R56" s="47" t="s">
        <v>79</v>
      </c>
      <c r="S56" s="52">
        <v>1.5</v>
      </c>
      <c r="T56" s="52">
        <v>0</v>
      </c>
      <c r="U56" s="53">
        <v>200000</v>
      </c>
      <c r="V56" s="53">
        <v>200029</v>
      </c>
      <c r="W56" s="51">
        <f t="shared" si="2"/>
        <v>0</v>
      </c>
      <c r="X56" s="51">
        <f t="shared" si="3"/>
        <v>200000</v>
      </c>
      <c r="Y56" s="53">
        <v>916</v>
      </c>
      <c r="Z56" s="54">
        <f t="shared" si="4"/>
        <v>4.5793359962805393E-3</v>
      </c>
      <c r="AA56" s="55">
        <f t="shared" si="5"/>
        <v>0</v>
      </c>
      <c r="AB56" s="56">
        <f t="shared" si="6"/>
        <v>300</v>
      </c>
      <c r="AC56" s="72">
        <v>0</v>
      </c>
      <c r="AD56" s="56">
        <f t="shared" si="8"/>
        <v>-300</v>
      </c>
      <c r="AE56" s="58">
        <f t="shared" si="13"/>
        <v>0</v>
      </c>
      <c r="AF56" s="59">
        <f>IF((SUMIF($K$10:$K$1048576,K56,$V$10:$V$1048576))&gt;(SUMIF($K$10:$K$1048576,K56,$U$10:$U$1048576)),AE56,(IF(P56="cpv",(V56*T56),(V56*T56/1000))))</f>
        <v>0</v>
      </c>
      <c r="AG56" s="60">
        <f t="shared" si="14"/>
        <v>0</v>
      </c>
      <c r="AH56" s="60">
        <v>0</v>
      </c>
      <c r="AI56" s="60">
        <f t="shared" si="11"/>
        <v>0</v>
      </c>
      <c r="AJ56" s="61" t="e">
        <f t="shared" si="12"/>
        <v>#DIV/0!</v>
      </c>
      <c r="AL56"/>
    </row>
    <row r="57" spans="2:38" x14ac:dyDescent="0.25">
      <c r="B57" s="46" t="s">
        <v>164</v>
      </c>
      <c r="C57" s="47">
        <v>2016</v>
      </c>
      <c r="D57" s="47">
        <v>1</v>
      </c>
      <c r="E57" s="48" t="s">
        <v>53</v>
      </c>
      <c r="F57" s="49">
        <v>42375</v>
      </c>
      <c r="G57" s="49">
        <v>42400</v>
      </c>
      <c r="H57" s="50">
        <f t="shared" ca="1" si="0"/>
        <v>0</v>
      </c>
      <c r="I57" s="46" t="s">
        <v>84</v>
      </c>
      <c r="J57" s="46" t="s">
        <v>155</v>
      </c>
      <c r="K57" s="46" t="s">
        <v>163</v>
      </c>
      <c r="L57" s="51" t="str">
        <f t="shared" ca="1" si="1"/>
        <v>Completed</v>
      </c>
      <c r="M57" s="47" t="s">
        <v>82</v>
      </c>
      <c r="N57" s="47" t="s">
        <v>58</v>
      </c>
      <c r="O57" s="47" t="s">
        <v>78</v>
      </c>
      <c r="P57" s="47" t="s">
        <v>60</v>
      </c>
      <c r="Q57" s="47" t="s">
        <v>79</v>
      </c>
      <c r="R57" s="47" t="s">
        <v>79</v>
      </c>
      <c r="S57" s="52">
        <v>0.5</v>
      </c>
      <c r="T57" s="52">
        <v>0</v>
      </c>
      <c r="U57" s="53">
        <v>200000</v>
      </c>
      <c r="V57" s="53">
        <v>201615</v>
      </c>
      <c r="W57" s="51">
        <f t="shared" si="2"/>
        <v>0</v>
      </c>
      <c r="X57" s="51">
        <f t="shared" si="3"/>
        <v>200000</v>
      </c>
      <c r="Y57" s="53">
        <v>1464</v>
      </c>
      <c r="Z57" s="54">
        <f t="shared" si="4"/>
        <v>7.2613644818093894E-3</v>
      </c>
      <c r="AA57" s="55">
        <f t="shared" si="5"/>
        <v>0</v>
      </c>
      <c r="AB57" s="56">
        <f t="shared" si="6"/>
        <v>100</v>
      </c>
      <c r="AC57" s="72">
        <f t="shared" si="7"/>
        <v>100</v>
      </c>
      <c r="AD57" s="56">
        <f t="shared" si="8"/>
        <v>0</v>
      </c>
      <c r="AE57" s="58">
        <f t="shared" si="13"/>
        <v>0</v>
      </c>
      <c r="AF57" s="59">
        <f>IF((SUMIF($K$10:$K$1048576,K57,$V$10:$V$1048576))&gt;(SUMIF($K$10:$K$1048576,K57,$U$10:$U$1048576)),AE57,(IF(P57="cpv",(V57*T57),(V57*T57/1000))))</f>
        <v>0</v>
      </c>
      <c r="AG57" s="60">
        <f t="shared" si="14"/>
        <v>0</v>
      </c>
      <c r="AH57" s="60">
        <v>0</v>
      </c>
      <c r="AI57" s="60">
        <f t="shared" si="11"/>
        <v>-100</v>
      </c>
      <c r="AJ57" s="61" t="e">
        <f t="shared" si="12"/>
        <v>#DIV/0!</v>
      </c>
      <c r="AL57"/>
    </row>
    <row r="58" spans="2:38" x14ac:dyDescent="0.25">
      <c r="B58" s="46" t="s">
        <v>165</v>
      </c>
      <c r="C58" s="47">
        <v>2016</v>
      </c>
      <c r="D58" s="47">
        <v>1</v>
      </c>
      <c r="E58" s="48" t="s">
        <v>53</v>
      </c>
      <c r="F58" s="49">
        <v>42375</v>
      </c>
      <c r="G58" s="49">
        <v>42400</v>
      </c>
      <c r="H58" s="50">
        <f t="shared" ca="1" si="0"/>
        <v>0</v>
      </c>
      <c r="I58" s="46" t="s">
        <v>84</v>
      </c>
      <c r="J58" s="46" t="s">
        <v>155</v>
      </c>
      <c r="K58" s="46" t="s">
        <v>163</v>
      </c>
      <c r="L58" s="51" t="str">
        <f t="shared" ca="1" si="1"/>
        <v>Completed</v>
      </c>
      <c r="M58" s="47" t="s">
        <v>72</v>
      </c>
      <c r="N58" s="47" t="s">
        <v>58</v>
      </c>
      <c r="O58" s="47" t="s">
        <v>78</v>
      </c>
      <c r="P58" s="47" t="s">
        <v>60</v>
      </c>
      <c r="Q58" s="47" t="s">
        <v>79</v>
      </c>
      <c r="R58" s="47" t="s">
        <v>79</v>
      </c>
      <c r="S58" s="52">
        <v>0.2</v>
      </c>
      <c r="T58" s="52">
        <v>0</v>
      </c>
      <c r="U58" s="53">
        <v>50000</v>
      </c>
      <c r="V58" s="53">
        <v>81125</v>
      </c>
      <c r="W58" s="51">
        <f t="shared" si="2"/>
        <v>0</v>
      </c>
      <c r="X58" s="51">
        <f t="shared" si="3"/>
        <v>50000</v>
      </c>
      <c r="Y58" s="53">
        <v>502</v>
      </c>
      <c r="Z58" s="54">
        <f t="shared" si="4"/>
        <v>6.1879815100154079E-3</v>
      </c>
      <c r="AA58" s="55">
        <f t="shared" si="5"/>
        <v>0</v>
      </c>
      <c r="AB58" s="56">
        <f t="shared" si="6"/>
        <v>10</v>
      </c>
      <c r="AC58" s="72">
        <f t="shared" si="7"/>
        <v>10</v>
      </c>
      <c r="AD58" s="56">
        <f t="shared" si="8"/>
        <v>0</v>
      </c>
      <c r="AE58" s="58">
        <f t="shared" si="13"/>
        <v>0</v>
      </c>
      <c r="AF58" s="59">
        <f>IF((SUMIF($K$10:$K$1048576,K58,$V$10:$V$1048576))&gt;(SUMIF($K$10:$K$1048576,K58,$U$10:$U$1048576)),AE58,(IF(P58="cpv",(V58*T58),(V58*T58/1000))))</f>
        <v>0</v>
      </c>
      <c r="AG58" s="60">
        <f t="shared" si="14"/>
        <v>0</v>
      </c>
      <c r="AH58" s="60">
        <v>0</v>
      </c>
      <c r="AI58" s="60">
        <f t="shared" si="11"/>
        <v>-10</v>
      </c>
      <c r="AJ58" s="61" t="e">
        <f t="shared" si="12"/>
        <v>#DIV/0!</v>
      </c>
      <c r="AL58"/>
    </row>
    <row r="59" spans="2:38" x14ac:dyDescent="0.25">
      <c r="B59" s="46" t="s">
        <v>166</v>
      </c>
      <c r="C59" s="47">
        <v>2016</v>
      </c>
      <c r="D59" s="47">
        <v>1</v>
      </c>
      <c r="E59" s="48" t="s">
        <v>53</v>
      </c>
      <c r="F59" s="49">
        <v>42370</v>
      </c>
      <c r="G59" s="49">
        <v>42370</v>
      </c>
      <c r="H59" s="50">
        <f t="shared" ca="1" si="0"/>
        <v>0</v>
      </c>
      <c r="I59" s="46" t="s">
        <v>84</v>
      </c>
      <c r="J59" s="46" t="s">
        <v>167</v>
      </c>
      <c r="K59" s="46" t="s">
        <v>168</v>
      </c>
      <c r="L59" s="51" t="str">
        <f t="shared" ca="1" si="1"/>
        <v>Completed</v>
      </c>
      <c r="M59" s="47" t="s">
        <v>77</v>
      </c>
      <c r="N59" s="47" t="s">
        <v>58</v>
      </c>
      <c r="O59" s="47" t="s">
        <v>78</v>
      </c>
      <c r="P59" s="47" t="s">
        <v>60</v>
      </c>
      <c r="Q59" s="47" t="s">
        <v>79</v>
      </c>
      <c r="R59" s="47" t="s">
        <v>79</v>
      </c>
      <c r="S59" s="52">
        <v>1.5</v>
      </c>
      <c r="T59" s="52">
        <v>4.25</v>
      </c>
      <c r="U59" s="53">
        <v>300000</v>
      </c>
      <c r="V59" s="53">
        <v>324127</v>
      </c>
      <c r="W59" s="51">
        <f t="shared" si="2"/>
        <v>0</v>
      </c>
      <c r="X59" s="51">
        <f t="shared" si="3"/>
        <v>300000</v>
      </c>
      <c r="Y59" s="53">
        <v>1143</v>
      </c>
      <c r="Z59" s="54">
        <f t="shared" si="4"/>
        <v>3.5263955178062921E-3</v>
      </c>
      <c r="AA59" s="55">
        <f t="shared" si="5"/>
        <v>1.0874890638670167</v>
      </c>
      <c r="AB59" s="56">
        <f t="shared" si="6"/>
        <v>450</v>
      </c>
      <c r="AC59" s="72">
        <v>0</v>
      </c>
      <c r="AD59" s="56">
        <f t="shared" si="8"/>
        <v>-450</v>
      </c>
      <c r="AE59" s="58">
        <f t="shared" si="13"/>
        <v>1275</v>
      </c>
      <c r="AF59" s="59">
        <v>1243</v>
      </c>
      <c r="AG59" s="60">
        <f t="shared" si="14"/>
        <v>-32</v>
      </c>
      <c r="AH59" s="60">
        <v>0</v>
      </c>
      <c r="AI59" s="60">
        <f t="shared" si="11"/>
        <v>1243</v>
      </c>
      <c r="AJ59" s="61">
        <f t="shared" si="12"/>
        <v>1</v>
      </c>
      <c r="AL59"/>
    </row>
    <row r="60" spans="2:38" x14ac:dyDescent="0.25">
      <c r="B60" s="46" t="s">
        <v>169</v>
      </c>
      <c r="C60" s="47">
        <v>2016</v>
      </c>
      <c r="D60" s="47">
        <v>1</v>
      </c>
      <c r="E60" s="48" t="s">
        <v>53</v>
      </c>
      <c r="F60" s="49">
        <v>42370</v>
      </c>
      <c r="G60" s="49">
        <v>42370</v>
      </c>
      <c r="H60" s="50">
        <f t="shared" ca="1" si="0"/>
        <v>0</v>
      </c>
      <c r="I60" s="46" t="s">
        <v>84</v>
      </c>
      <c r="J60" s="46" t="s">
        <v>167</v>
      </c>
      <c r="K60" s="46" t="s">
        <v>168</v>
      </c>
      <c r="L60" s="51" t="str">
        <f t="shared" ca="1" si="1"/>
        <v>Completed</v>
      </c>
      <c r="M60" s="47" t="s">
        <v>64</v>
      </c>
      <c r="N60" s="47" t="s">
        <v>58</v>
      </c>
      <c r="O60" s="47" t="s">
        <v>78</v>
      </c>
      <c r="P60" s="47" t="s">
        <v>60</v>
      </c>
      <c r="Q60" s="47" t="s">
        <v>79</v>
      </c>
      <c r="R60" s="47" t="s">
        <v>79</v>
      </c>
      <c r="S60" s="52">
        <v>2.5</v>
      </c>
      <c r="T60" s="52">
        <v>4.25</v>
      </c>
      <c r="U60" s="53">
        <v>300000</v>
      </c>
      <c r="V60" s="53">
        <v>301276</v>
      </c>
      <c r="W60" s="51">
        <f t="shared" si="2"/>
        <v>0</v>
      </c>
      <c r="X60" s="51">
        <f t="shared" si="3"/>
        <v>300000</v>
      </c>
      <c r="Y60" s="53">
        <v>4998</v>
      </c>
      <c r="Z60" s="54">
        <f t="shared" si="4"/>
        <v>1.6589439583637594E-2</v>
      </c>
      <c r="AA60" s="55">
        <f t="shared" si="5"/>
        <v>0.25510204081632654</v>
      </c>
      <c r="AB60" s="56">
        <f t="shared" si="6"/>
        <v>750</v>
      </c>
      <c r="AC60" s="72">
        <f t="shared" si="7"/>
        <v>750</v>
      </c>
      <c r="AD60" s="56">
        <f t="shared" si="8"/>
        <v>0</v>
      </c>
      <c r="AE60" s="58">
        <f t="shared" si="13"/>
        <v>1275</v>
      </c>
      <c r="AF60" s="59">
        <f>IF((SUMIF($K$10:$K$1048576,K60,$V$10:$V$1048576))&gt;(SUMIF($K$10:$K$1048576,K60,$U$10:$U$1048576)),AE60,(IF(P60="cpv",(V60*T60),(V60*T60/1000))))</f>
        <v>1275</v>
      </c>
      <c r="AG60" s="60">
        <f t="shared" si="14"/>
        <v>0</v>
      </c>
      <c r="AH60" s="60">
        <v>0</v>
      </c>
      <c r="AI60" s="60">
        <f t="shared" si="11"/>
        <v>525</v>
      </c>
      <c r="AJ60" s="61">
        <f t="shared" si="12"/>
        <v>0.41176470588235292</v>
      </c>
      <c r="AL60"/>
    </row>
    <row r="61" spans="2:38" x14ac:dyDescent="0.25">
      <c r="B61" s="46" t="s">
        <v>170</v>
      </c>
      <c r="C61" s="47">
        <v>2016</v>
      </c>
      <c r="D61" s="47">
        <v>1</v>
      </c>
      <c r="E61" s="48" t="s">
        <v>53</v>
      </c>
      <c r="F61" s="49">
        <v>42370</v>
      </c>
      <c r="G61" s="49">
        <v>42370</v>
      </c>
      <c r="H61" s="50">
        <f t="shared" ca="1" si="0"/>
        <v>0</v>
      </c>
      <c r="I61" s="46" t="s">
        <v>84</v>
      </c>
      <c r="J61" s="46" t="s">
        <v>167</v>
      </c>
      <c r="K61" s="46" t="s">
        <v>168</v>
      </c>
      <c r="L61" s="51" t="str">
        <f t="shared" ca="1" si="1"/>
        <v>Completed</v>
      </c>
      <c r="M61" s="47" t="s">
        <v>82</v>
      </c>
      <c r="N61" s="47" t="s">
        <v>58</v>
      </c>
      <c r="O61" s="47" t="s">
        <v>78</v>
      </c>
      <c r="P61" s="47" t="s">
        <v>60</v>
      </c>
      <c r="Q61" s="47" t="s">
        <v>79</v>
      </c>
      <c r="R61" s="47" t="s">
        <v>79</v>
      </c>
      <c r="S61" s="52">
        <v>0.5</v>
      </c>
      <c r="T61" s="52">
        <v>4.25</v>
      </c>
      <c r="U61" s="53">
        <v>400000</v>
      </c>
      <c r="V61" s="53">
        <v>408549</v>
      </c>
      <c r="W61" s="51">
        <f t="shared" si="2"/>
        <v>0</v>
      </c>
      <c r="X61" s="51">
        <f t="shared" si="3"/>
        <v>400000</v>
      </c>
      <c r="Y61" s="53">
        <v>5083</v>
      </c>
      <c r="Z61" s="54">
        <f t="shared" si="4"/>
        <v>1.2441592073411023E-2</v>
      </c>
      <c r="AA61" s="55">
        <f t="shared" si="5"/>
        <v>0.33444816053511706</v>
      </c>
      <c r="AB61" s="56">
        <f t="shared" si="6"/>
        <v>200</v>
      </c>
      <c r="AC61" s="72">
        <f t="shared" si="7"/>
        <v>200</v>
      </c>
      <c r="AD61" s="56">
        <f t="shared" si="8"/>
        <v>0</v>
      </c>
      <c r="AE61" s="58">
        <f t="shared" si="13"/>
        <v>1700</v>
      </c>
      <c r="AF61" s="59">
        <f>IF((SUMIF($K$10:$K$1048576,K61,$V$10:$V$1048576))&gt;(SUMIF($K$10:$K$1048576,K61,$U$10:$U$1048576)),AE61,(IF(P61="cpv",(V61*T61),(V61*T61/1000))))</f>
        <v>1700</v>
      </c>
      <c r="AG61" s="60">
        <f t="shared" si="14"/>
        <v>0</v>
      </c>
      <c r="AH61" s="60">
        <v>0</v>
      </c>
      <c r="AI61" s="60">
        <f t="shared" si="11"/>
        <v>1500</v>
      </c>
      <c r="AJ61" s="61">
        <f t="shared" si="12"/>
        <v>0.88235294117647056</v>
      </c>
      <c r="AL61"/>
    </row>
    <row r="62" spans="2:38" x14ac:dyDescent="0.25">
      <c r="B62" s="46" t="s">
        <v>171</v>
      </c>
      <c r="C62" s="47">
        <v>2016</v>
      </c>
      <c r="D62" s="47">
        <v>1</v>
      </c>
      <c r="E62" s="48" t="s">
        <v>53</v>
      </c>
      <c r="F62" s="49">
        <v>42374</v>
      </c>
      <c r="G62" s="49">
        <v>42400</v>
      </c>
      <c r="H62" s="50">
        <f t="shared" ca="1" si="0"/>
        <v>0</v>
      </c>
      <c r="I62" s="46" t="s">
        <v>84</v>
      </c>
      <c r="J62" s="46" t="s">
        <v>172</v>
      </c>
      <c r="K62" s="46" t="s">
        <v>173</v>
      </c>
      <c r="L62" s="51" t="str">
        <f t="shared" ca="1" si="1"/>
        <v>Completed</v>
      </c>
      <c r="M62" s="47" t="s">
        <v>174</v>
      </c>
      <c r="N62" s="47" t="s">
        <v>58</v>
      </c>
      <c r="O62" s="47" t="s">
        <v>175</v>
      </c>
      <c r="P62" s="47" t="s">
        <v>60</v>
      </c>
      <c r="Q62" s="47" t="s">
        <v>61</v>
      </c>
      <c r="R62" s="47" t="s">
        <v>62</v>
      </c>
      <c r="S62" s="52">
        <v>0.15</v>
      </c>
      <c r="T62" s="52">
        <v>1.3</v>
      </c>
      <c r="U62" s="53">
        <v>750000</v>
      </c>
      <c r="V62" s="53">
        <v>945450</v>
      </c>
      <c r="W62" s="51">
        <f t="shared" si="2"/>
        <v>0</v>
      </c>
      <c r="X62" s="51">
        <f t="shared" si="3"/>
        <v>750000</v>
      </c>
      <c r="Y62" s="53"/>
      <c r="Z62" s="54">
        <f t="shared" si="4"/>
        <v>0</v>
      </c>
      <c r="AA62" s="55" t="e">
        <f t="shared" si="5"/>
        <v>#DIV/0!</v>
      </c>
      <c r="AB62" s="56">
        <f t="shared" si="6"/>
        <v>112.5</v>
      </c>
      <c r="AC62" s="72">
        <f t="shared" si="7"/>
        <v>112.5</v>
      </c>
      <c r="AD62" s="56">
        <f t="shared" si="8"/>
        <v>0</v>
      </c>
      <c r="AE62" s="58">
        <f t="shared" si="13"/>
        <v>975</v>
      </c>
      <c r="AF62" s="59">
        <f>IF((SUMIF($K$10:$K$1048576,K62,$V$10:$V$1048576))&gt;(SUMIF($K$10:$K$1048576,K62,$U$10:$U$1048576)),AE62,(IF(P62="cpv",(V62*T62),(V62*T62/1000))))</f>
        <v>975</v>
      </c>
      <c r="AG62" s="60">
        <f t="shared" si="14"/>
        <v>0</v>
      </c>
      <c r="AH62" s="60">
        <v>0</v>
      </c>
      <c r="AI62" s="60">
        <f t="shared" si="11"/>
        <v>862.5</v>
      </c>
      <c r="AJ62" s="61">
        <f t="shared" si="12"/>
        <v>0.88461538461538458</v>
      </c>
      <c r="AL62"/>
    </row>
    <row r="63" spans="2:38" x14ac:dyDescent="0.25">
      <c r="B63" s="46" t="s">
        <v>176</v>
      </c>
      <c r="C63" s="47">
        <v>2016</v>
      </c>
      <c r="D63" s="47">
        <v>1</v>
      </c>
      <c r="E63" s="48" t="s">
        <v>53</v>
      </c>
      <c r="F63" s="49">
        <v>42374</v>
      </c>
      <c r="G63" s="49">
        <v>42400</v>
      </c>
      <c r="H63" s="50">
        <f t="shared" ca="1" si="0"/>
        <v>0</v>
      </c>
      <c r="I63" s="46" t="s">
        <v>84</v>
      </c>
      <c r="J63" s="46" t="s">
        <v>172</v>
      </c>
      <c r="K63" s="46" t="s">
        <v>173</v>
      </c>
      <c r="L63" s="51" t="str">
        <f t="shared" ca="1" si="1"/>
        <v>Completed</v>
      </c>
      <c r="M63" s="47" t="s">
        <v>177</v>
      </c>
      <c r="N63" s="47" t="s">
        <v>58</v>
      </c>
      <c r="O63" s="47" t="s">
        <v>175</v>
      </c>
      <c r="P63" s="47" t="s">
        <v>60</v>
      </c>
      <c r="Q63" s="47" t="s">
        <v>61</v>
      </c>
      <c r="R63" s="47" t="s">
        <v>62</v>
      </c>
      <c r="S63" s="52"/>
      <c r="T63" s="52">
        <v>1.3</v>
      </c>
      <c r="U63" s="53">
        <v>500000</v>
      </c>
      <c r="V63" s="53">
        <v>500462</v>
      </c>
      <c r="W63" s="51">
        <f t="shared" si="2"/>
        <v>0</v>
      </c>
      <c r="X63" s="51">
        <f t="shared" si="3"/>
        <v>500000</v>
      </c>
      <c r="Y63" s="53">
        <v>80</v>
      </c>
      <c r="Z63" s="54">
        <f t="shared" si="4"/>
        <v>1.5985229647805428E-4</v>
      </c>
      <c r="AA63" s="55">
        <f t="shared" si="5"/>
        <v>11.762499999999999</v>
      </c>
      <c r="AB63" s="56">
        <f t="shared" si="6"/>
        <v>0</v>
      </c>
      <c r="AC63" s="72">
        <v>811</v>
      </c>
      <c r="AD63" s="56">
        <f t="shared" si="8"/>
        <v>811</v>
      </c>
      <c r="AE63" s="58">
        <f t="shared" si="13"/>
        <v>650</v>
      </c>
      <c r="AF63" s="59">
        <v>941</v>
      </c>
      <c r="AG63" s="60">
        <f t="shared" si="14"/>
        <v>291</v>
      </c>
      <c r="AH63" s="60">
        <v>0</v>
      </c>
      <c r="AI63" s="60">
        <f t="shared" si="11"/>
        <v>130</v>
      </c>
      <c r="AJ63" s="61">
        <f t="shared" si="12"/>
        <v>0.13815090329436769</v>
      </c>
      <c r="AL63"/>
    </row>
    <row r="64" spans="2:38" x14ac:dyDescent="0.25">
      <c r="B64" s="46" t="s">
        <v>178</v>
      </c>
      <c r="C64" s="47">
        <v>2016</v>
      </c>
      <c r="D64" s="47">
        <v>1</v>
      </c>
      <c r="E64" s="48" t="s">
        <v>53</v>
      </c>
      <c r="F64" s="49">
        <v>42374</v>
      </c>
      <c r="G64" s="49">
        <v>42400</v>
      </c>
      <c r="H64" s="50">
        <f t="shared" ca="1" si="0"/>
        <v>0</v>
      </c>
      <c r="I64" s="46" t="s">
        <v>84</v>
      </c>
      <c r="J64" s="46" t="s">
        <v>172</v>
      </c>
      <c r="K64" s="46" t="s">
        <v>173</v>
      </c>
      <c r="L64" s="51" t="str">
        <f t="shared" ca="1" si="1"/>
        <v>Completed</v>
      </c>
      <c r="M64" s="47" t="s">
        <v>90</v>
      </c>
      <c r="N64" s="47" t="s">
        <v>58</v>
      </c>
      <c r="O64" s="47" t="s">
        <v>175</v>
      </c>
      <c r="P64" s="47" t="s">
        <v>60</v>
      </c>
      <c r="Q64" s="47" t="s">
        <v>61</v>
      </c>
      <c r="R64" s="47" t="s">
        <v>62</v>
      </c>
      <c r="S64" s="52">
        <v>0.1</v>
      </c>
      <c r="T64" s="52">
        <v>1.3</v>
      </c>
      <c r="U64" s="53">
        <v>500000</v>
      </c>
      <c r="V64" s="53">
        <v>525746</v>
      </c>
      <c r="W64" s="51">
        <f t="shared" si="2"/>
        <v>0</v>
      </c>
      <c r="X64" s="51">
        <f t="shared" si="3"/>
        <v>500000</v>
      </c>
      <c r="Y64" s="53">
        <v>0</v>
      </c>
      <c r="Z64" s="54">
        <f t="shared" si="4"/>
        <v>0</v>
      </c>
      <c r="AA64" s="55" t="e">
        <f t="shared" si="5"/>
        <v>#DIV/0!</v>
      </c>
      <c r="AB64" s="56">
        <f t="shared" si="6"/>
        <v>50</v>
      </c>
      <c r="AC64" s="72">
        <f t="shared" si="7"/>
        <v>50</v>
      </c>
      <c r="AD64" s="56">
        <f t="shared" si="8"/>
        <v>0</v>
      </c>
      <c r="AE64" s="58">
        <f t="shared" si="13"/>
        <v>650</v>
      </c>
      <c r="AF64" s="59">
        <v>3284</v>
      </c>
      <c r="AG64" s="60">
        <f t="shared" si="14"/>
        <v>2634</v>
      </c>
      <c r="AH64" s="60">
        <v>0</v>
      </c>
      <c r="AI64" s="60">
        <f t="shared" si="11"/>
        <v>3234</v>
      </c>
      <c r="AJ64" s="61">
        <f t="shared" si="12"/>
        <v>0.98477466504263089</v>
      </c>
      <c r="AL64"/>
    </row>
    <row r="65" spans="2:38" x14ac:dyDescent="0.25">
      <c r="B65" s="46" t="s">
        <v>179</v>
      </c>
      <c r="C65" s="47">
        <v>2016</v>
      </c>
      <c r="D65" s="47">
        <v>1</v>
      </c>
      <c r="E65" s="48" t="s">
        <v>53</v>
      </c>
      <c r="F65" s="49">
        <v>42374</v>
      </c>
      <c r="G65" s="49">
        <v>42400</v>
      </c>
      <c r="H65" s="50">
        <f t="shared" ca="1" si="0"/>
        <v>0</v>
      </c>
      <c r="I65" s="46" t="s">
        <v>84</v>
      </c>
      <c r="J65" s="46" t="s">
        <v>172</v>
      </c>
      <c r="K65" s="46" t="s">
        <v>173</v>
      </c>
      <c r="L65" s="51" t="str">
        <f t="shared" ca="1" si="1"/>
        <v>Completed</v>
      </c>
      <c r="M65" s="47" t="s">
        <v>64</v>
      </c>
      <c r="N65" s="47" t="s">
        <v>58</v>
      </c>
      <c r="O65" s="47" t="s">
        <v>175</v>
      </c>
      <c r="P65" s="47" t="s">
        <v>60</v>
      </c>
      <c r="Q65" s="47" t="s">
        <v>61</v>
      </c>
      <c r="R65" s="47" t="s">
        <v>62</v>
      </c>
      <c r="S65" s="52">
        <v>0.2</v>
      </c>
      <c r="T65" s="52">
        <v>1.3</v>
      </c>
      <c r="U65" s="53">
        <v>1000000</v>
      </c>
      <c r="V65" s="53">
        <v>1000946</v>
      </c>
      <c r="W65" s="51">
        <f t="shared" si="2"/>
        <v>0</v>
      </c>
      <c r="X65" s="51">
        <f t="shared" si="3"/>
        <v>1000000</v>
      </c>
      <c r="Y65" s="53">
        <v>153</v>
      </c>
      <c r="Z65" s="54">
        <f t="shared" si="4"/>
        <v>1.5285539879274207E-4</v>
      </c>
      <c r="AA65" s="55">
        <f t="shared" si="5"/>
        <v>8.4967320261437909</v>
      </c>
      <c r="AB65" s="56">
        <f t="shared" si="6"/>
        <v>200</v>
      </c>
      <c r="AC65" s="72">
        <f t="shared" si="7"/>
        <v>200</v>
      </c>
      <c r="AD65" s="56">
        <f t="shared" si="8"/>
        <v>0</v>
      </c>
      <c r="AE65" s="58">
        <f t="shared" si="13"/>
        <v>1300</v>
      </c>
      <c r="AF65" s="59">
        <f>IF((SUMIF($K$10:$K$1048576,K65,$V$10:$V$1048576))&gt;(SUMIF($K$10:$K$1048576,K65,$U$10:$U$1048576)),AE65,(IF(P65="cpv",(V65*T65),(V65*T65/1000))))</f>
        <v>1300</v>
      </c>
      <c r="AG65" s="60">
        <f t="shared" si="14"/>
        <v>0</v>
      </c>
      <c r="AH65" s="60">
        <v>0</v>
      </c>
      <c r="AI65" s="60">
        <f t="shared" si="11"/>
        <v>1100</v>
      </c>
      <c r="AJ65" s="61">
        <f t="shared" si="12"/>
        <v>0.84615384615384615</v>
      </c>
      <c r="AL65"/>
    </row>
    <row r="66" spans="2:38" x14ac:dyDescent="0.25">
      <c r="B66" s="46" t="s">
        <v>180</v>
      </c>
      <c r="C66" s="47">
        <v>2016</v>
      </c>
      <c r="D66" s="47">
        <v>1</v>
      </c>
      <c r="E66" s="48" t="s">
        <v>53</v>
      </c>
      <c r="F66" s="49">
        <v>42374</v>
      </c>
      <c r="G66" s="49">
        <v>42400</v>
      </c>
      <c r="H66" s="50">
        <f t="shared" ca="1" si="0"/>
        <v>0</v>
      </c>
      <c r="I66" s="46" t="s">
        <v>84</v>
      </c>
      <c r="J66" s="46" t="s">
        <v>172</v>
      </c>
      <c r="K66" s="46" t="s">
        <v>173</v>
      </c>
      <c r="L66" s="51" t="str">
        <f t="shared" ca="1" si="1"/>
        <v>Completed</v>
      </c>
      <c r="M66" s="47" t="s">
        <v>68</v>
      </c>
      <c r="N66" s="47" t="s">
        <v>58</v>
      </c>
      <c r="O66" s="47" t="s">
        <v>175</v>
      </c>
      <c r="P66" s="47" t="s">
        <v>60</v>
      </c>
      <c r="Q66" s="47" t="s">
        <v>61</v>
      </c>
      <c r="R66" s="47" t="s">
        <v>62</v>
      </c>
      <c r="S66" s="52">
        <v>1</v>
      </c>
      <c r="T66" s="52">
        <v>1.3</v>
      </c>
      <c r="U66" s="53">
        <v>1000000</v>
      </c>
      <c r="V66" s="53">
        <v>1001250</v>
      </c>
      <c r="W66" s="51">
        <f t="shared" si="2"/>
        <v>0</v>
      </c>
      <c r="X66" s="51">
        <f t="shared" si="3"/>
        <v>1000000</v>
      </c>
      <c r="Y66" s="53"/>
      <c r="Z66" s="54">
        <f t="shared" si="4"/>
        <v>0</v>
      </c>
      <c r="AA66" s="55" t="e">
        <f t="shared" si="5"/>
        <v>#DIV/0!</v>
      </c>
      <c r="AB66" s="56">
        <f t="shared" si="6"/>
        <v>1000</v>
      </c>
      <c r="AC66" s="72">
        <f t="shared" si="7"/>
        <v>1000</v>
      </c>
      <c r="AD66" s="56">
        <f t="shared" si="8"/>
        <v>0</v>
      </c>
      <c r="AE66" s="58">
        <f t="shared" si="13"/>
        <v>1300</v>
      </c>
      <c r="AF66" s="59">
        <f>IF((SUMIF($K$10:$K$1048576,K66,$V$10:$V$1048576))&gt;(SUMIF($K$10:$K$1048576,K66,$U$10:$U$1048576)),AE66,(IF(P66="cpv",(V66*T66),(V66*T66/1000))))</f>
        <v>1300</v>
      </c>
      <c r="AG66" s="60">
        <f t="shared" si="14"/>
        <v>0</v>
      </c>
      <c r="AH66" s="60">
        <v>0</v>
      </c>
      <c r="AI66" s="60">
        <f t="shared" si="11"/>
        <v>300</v>
      </c>
      <c r="AJ66" s="61">
        <f t="shared" si="12"/>
        <v>0.23076923076923078</v>
      </c>
      <c r="AL66"/>
    </row>
    <row r="67" spans="2:38" x14ac:dyDescent="0.25">
      <c r="B67" s="46" t="s">
        <v>181</v>
      </c>
      <c r="C67" s="47">
        <v>2016</v>
      </c>
      <c r="D67" s="47">
        <v>1</v>
      </c>
      <c r="E67" s="48" t="s">
        <v>53</v>
      </c>
      <c r="F67" s="49">
        <v>42373</v>
      </c>
      <c r="G67" s="49">
        <v>42384</v>
      </c>
      <c r="H67" s="50">
        <f t="shared" ca="1" si="0"/>
        <v>0</v>
      </c>
      <c r="I67" s="46" t="s">
        <v>84</v>
      </c>
      <c r="J67" s="46" t="s">
        <v>172</v>
      </c>
      <c r="K67" s="46" t="s">
        <v>182</v>
      </c>
      <c r="L67" s="51" t="str">
        <f t="shared" ca="1" si="1"/>
        <v>Completed</v>
      </c>
      <c r="M67" s="47" t="s">
        <v>64</v>
      </c>
      <c r="N67" s="47" t="s">
        <v>58</v>
      </c>
      <c r="O67" s="47" t="s">
        <v>59</v>
      </c>
      <c r="P67" s="47" t="s">
        <v>60</v>
      </c>
      <c r="Q67" s="47" t="s">
        <v>61</v>
      </c>
      <c r="R67" s="47" t="s">
        <v>62</v>
      </c>
      <c r="S67" s="52">
        <v>0.2</v>
      </c>
      <c r="T67" s="52">
        <v>1.4</v>
      </c>
      <c r="U67" s="53">
        <v>2000000</v>
      </c>
      <c r="V67" s="53">
        <v>2054519</v>
      </c>
      <c r="W67" s="51">
        <f t="shared" si="2"/>
        <v>0</v>
      </c>
      <c r="X67" s="51">
        <f t="shared" si="3"/>
        <v>2000000</v>
      </c>
      <c r="Y67" s="53">
        <v>294</v>
      </c>
      <c r="Z67" s="54">
        <f t="shared" si="4"/>
        <v>1.4309918769308047E-4</v>
      </c>
      <c r="AA67" s="55">
        <f t="shared" si="5"/>
        <v>9.7834238095238071</v>
      </c>
      <c r="AB67" s="56">
        <f t="shared" si="6"/>
        <v>400</v>
      </c>
      <c r="AC67" s="72">
        <f t="shared" si="7"/>
        <v>400</v>
      </c>
      <c r="AD67" s="56">
        <f t="shared" si="8"/>
        <v>0</v>
      </c>
      <c r="AE67" s="58">
        <f t="shared" si="13"/>
        <v>2800</v>
      </c>
      <c r="AF67" s="59">
        <f>IF((SUMIF($K$10:$K$1048576,K67,$V$10:$V$1048576))&gt;(SUMIF($K$10:$K$1048576,K67,$U$10:$U$1048576)),AE67,(IF(P67="cpv",(V67*T67),(V67*T67/1000))))</f>
        <v>2876.3265999999994</v>
      </c>
      <c r="AG67" s="60">
        <f t="shared" si="14"/>
        <v>76.326599999999416</v>
      </c>
      <c r="AH67" s="60">
        <v>0</v>
      </c>
      <c r="AI67" s="60">
        <f t="shared" si="11"/>
        <v>2476.3265999999994</v>
      </c>
      <c r="AJ67" s="61">
        <f t="shared" si="12"/>
        <v>0.86093373402032991</v>
      </c>
      <c r="AL67"/>
    </row>
    <row r="68" spans="2:38" x14ac:dyDescent="0.25">
      <c r="B68" s="46" t="s">
        <v>183</v>
      </c>
      <c r="C68" s="47">
        <v>2016</v>
      </c>
      <c r="D68" s="47">
        <v>1</v>
      </c>
      <c r="E68" s="48" t="s">
        <v>53</v>
      </c>
      <c r="F68" s="49">
        <v>42373</v>
      </c>
      <c r="G68" s="49">
        <v>42384</v>
      </c>
      <c r="H68" s="50">
        <f t="shared" ca="1" si="0"/>
        <v>0</v>
      </c>
      <c r="I68" s="46" t="s">
        <v>84</v>
      </c>
      <c r="J68" s="46" t="s">
        <v>172</v>
      </c>
      <c r="K68" s="46" t="s">
        <v>182</v>
      </c>
      <c r="L68" s="51" t="str">
        <f t="shared" ca="1" si="1"/>
        <v>Completed</v>
      </c>
      <c r="M68" s="47" t="s">
        <v>82</v>
      </c>
      <c r="N68" s="47" t="s">
        <v>58</v>
      </c>
      <c r="O68" s="47" t="s">
        <v>59</v>
      </c>
      <c r="P68" s="47" t="s">
        <v>60</v>
      </c>
      <c r="Q68" s="47" t="s">
        <v>61</v>
      </c>
      <c r="R68" s="47" t="s">
        <v>62</v>
      </c>
      <c r="S68" s="52">
        <v>0.1</v>
      </c>
      <c r="T68" s="52">
        <v>1.4</v>
      </c>
      <c r="U68" s="53">
        <v>3600000</v>
      </c>
      <c r="V68" s="53">
        <v>3719428</v>
      </c>
      <c r="W68" s="51">
        <f t="shared" si="2"/>
        <v>0</v>
      </c>
      <c r="X68" s="51">
        <f t="shared" si="3"/>
        <v>3600000</v>
      </c>
      <c r="Y68" s="53"/>
      <c r="Z68" s="54">
        <f t="shared" si="4"/>
        <v>0</v>
      </c>
      <c r="AA68" s="55" t="e">
        <f t="shared" si="5"/>
        <v>#DIV/0!</v>
      </c>
      <c r="AB68" s="56">
        <f t="shared" si="6"/>
        <v>360</v>
      </c>
      <c r="AC68" s="72">
        <f t="shared" si="7"/>
        <v>360</v>
      </c>
      <c r="AD68" s="56">
        <f t="shared" si="8"/>
        <v>0</v>
      </c>
      <c r="AE68" s="58">
        <f t="shared" si="13"/>
        <v>5040</v>
      </c>
      <c r="AF68" s="59">
        <v>3307</v>
      </c>
      <c r="AG68" s="60">
        <f t="shared" si="14"/>
        <v>-1733</v>
      </c>
      <c r="AH68" s="60">
        <v>0</v>
      </c>
      <c r="AI68" s="60">
        <f t="shared" si="11"/>
        <v>2947</v>
      </c>
      <c r="AJ68" s="61">
        <f t="shared" si="12"/>
        <v>0.89114000604777743</v>
      </c>
      <c r="AL68"/>
    </row>
    <row r="69" spans="2:38" x14ac:dyDescent="0.25">
      <c r="B69" s="46" t="s">
        <v>184</v>
      </c>
      <c r="C69" s="47">
        <v>2016</v>
      </c>
      <c r="D69" s="47">
        <v>1</v>
      </c>
      <c r="E69" s="48" t="s">
        <v>53</v>
      </c>
      <c r="F69" s="49">
        <v>42373</v>
      </c>
      <c r="G69" s="49">
        <v>42384</v>
      </c>
      <c r="H69" s="50">
        <f t="shared" ca="1" si="0"/>
        <v>0</v>
      </c>
      <c r="I69" s="46" t="s">
        <v>84</v>
      </c>
      <c r="J69" s="46" t="s">
        <v>172</v>
      </c>
      <c r="K69" s="46" t="s">
        <v>182</v>
      </c>
      <c r="L69" s="51" t="str">
        <f t="shared" ca="1" si="1"/>
        <v>Completed</v>
      </c>
      <c r="M69" s="47" t="s">
        <v>93</v>
      </c>
      <c r="N69" s="47" t="s">
        <v>58</v>
      </c>
      <c r="O69" s="47" t="s">
        <v>59</v>
      </c>
      <c r="P69" s="47" t="s">
        <v>60</v>
      </c>
      <c r="Q69" s="47" t="s">
        <v>61</v>
      </c>
      <c r="R69" s="47" t="s">
        <v>62</v>
      </c>
      <c r="S69" s="52">
        <v>0.1</v>
      </c>
      <c r="T69" s="52">
        <v>1.4</v>
      </c>
      <c r="U69" s="53">
        <v>2500000</v>
      </c>
      <c r="V69" s="53">
        <v>2598585</v>
      </c>
      <c r="W69" s="51">
        <f t="shared" si="2"/>
        <v>0</v>
      </c>
      <c r="X69" s="51">
        <f t="shared" si="3"/>
        <v>2500000</v>
      </c>
      <c r="Y69" s="53"/>
      <c r="Z69" s="54">
        <f t="shared" si="4"/>
        <v>0</v>
      </c>
      <c r="AA69" s="55" t="e">
        <f t="shared" si="5"/>
        <v>#DIV/0!</v>
      </c>
      <c r="AB69" s="56">
        <f t="shared" si="6"/>
        <v>250</v>
      </c>
      <c r="AC69" s="72">
        <f t="shared" si="7"/>
        <v>250</v>
      </c>
      <c r="AD69" s="56">
        <f t="shared" si="8"/>
        <v>0</v>
      </c>
      <c r="AE69" s="58">
        <f t="shared" si="13"/>
        <v>3500</v>
      </c>
      <c r="AF69" s="59">
        <f>IF((SUMIF($K$10:$K$1048576,K69,$V$10:$V$1048576))&gt;(SUMIF($K$10:$K$1048576,K69,$U$10:$U$1048576)),AE69,(IF(P69="cpv",(V69*T69),(V69*T69/1000))))</f>
        <v>3638.0189999999998</v>
      </c>
      <c r="AG69" s="60">
        <f t="shared" si="14"/>
        <v>138.01899999999978</v>
      </c>
      <c r="AH69" s="60">
        <v>0</v>
      </c>
      <c r="AI69" s="60">
        <f t="shared" si="11"/>
        <v>3388.0189999999998</v>
      </c>
      <c r="AJ69" s="61">
        <f t="shared" si="12"/>
        <v>0.93128128247818387</v>
      </c>
      <c r="AL69"/>
    </row>
    <row r="70" spans="2:38" x14ac:dyDescent="0.25">
      <c r="B70" s="46" t="s">
        <v>185</v>
      </c>
      <c r="C70" s="47">
        <v>2016</v>
      </c>
      <c r="D70" s="47">
        <v>1</v>
      </c>
      <c r="E70" s="48" t="s">
        <v>53</v>
      </c>
      <c r="F70" s="49">
        <v>42373</v>
      </c>
      <c r="G70" s="49">
        <v>42384</v>
      </c>
      <c r="H70" s="50">
        <f t="shared" ca="1" si="0"/>
        <v>0</v>
      </c>
      <c r="I70" s="46" t="s">
        <v>84</v>
      </c>
      <c r="J70" s="46" t="s">
        <v>172</v>
      </c>
      <c r="K70" s="46" t="s">
        <v>182</v>
      </c>
      <c r="L70" s="51" t="str">
        <f t="shared" ca="1" si="1"/>
        <v>Completed</v>
      </c>
      <c r="M70" s="47" t="s">
        <v>70</v>
      </c>
      <c r="N70" s="47" t="s">
        <v>58</v>
      </c>
      <c r="O70" s="47" t="s">
        <v>59</v>
      </c>
      <c r="P70" s="47" t="s">
        <v>60</v>
      </c>
      <c r="Q70" s="47" t="s">
        <v>61</v>
      </c>
      <c r="R70" s="47" t="s">
        <v>62</v>
      </c>
      <c r="S70" s="52">
        <v>0.1</v>
      </c>
      <c r="T70" s="52">
        <v>1.4</v>
      </c>
      <c r="U70" s="53">
        <v>500000</v>
      </c>
      <c r="V70" s="53">
        <v>128129</v>
      </c>
      <c r="W70" s="51">
        <f t="shared" si="2"/>
        <v>371871</v>
      </c>
      <c r="X70" s="51">
        <f t="shared" si="3"/>
        <v>128129</v>
      </c>
      <c r="Y70" s="53"/>
      <c r="Z70" s="54">
        <f t="shared" si="4"/>
        <v>0</v>
      </c>
      <c r="AA70" s="55" t="e">
        <f t="shared" si="5"/>
        <v>#DIV/0!</v>
      </c>
      <c r="AB70" s="56">
        <f t="shared" si="6"/>
        <v>50</v>
      </c>
      <c r="AC70" s="72">
        <f t="shared" si="7"/>
        <v>12.812899999999999</v>
      </c>
      <c r="AD70" s="56">
        <f t="shared" si="8"/>
        <v>-37.187100000000001</v>
      </c>
      <c r="AE70" s="58">
        <f t="shared" si="13"/>
        <v>700</v>
      </c>
      <c r="AF70" s="59">
        <f>IF((SUMIF($K$10:$K$1048576,K70,$V$10:$V$1048576))&gt;(SUMIF($K$10:$K$1048576,K70,$U$10:$U$1048576)),AE70,(IF(P70="cpv",(V70*T70),(V70*T70/1000))))</f>
        <v>179.38059999999999</v>
      </c>
      <c r="AG70" s="60">
        <f t="shared" si="14"/>
        <v>-520.61940000000004</v>
      </c>
      <c r="AH70" s="60">
        <v>0</v>
      </c>
      <c r="AI70" s="60">
        <f t="shared" si="11"/>
        <v>166.5677</v>
      </c>
      <c r="AJ70" s="61">
        <f t="shared" si="12"/>
        <v>0.9285714285714286</v>
      </c>
      <c r="AL70"/>
    </row>
    <row r="71" spans="2:38" x14ac:dyDescent="0.25">
      <c r="B71" s="46" t="s">
        <v>186</v>
      </c>
      <c r="C71" s="47">
        <v>2016</v>
      </c>
      <c r="D71" s="47">
        <v>1</v>
      </c>
      <c r="E71" s="48" t="s">
        <v>53</v>
      </c>
      <c r="F71" s="49">
        <v>42374</v>
      </c>
      <c r="G71" s="49">
        <v>42389</v>
      </c>
      <c r="H71" s="50">
        <f t="shared" ca="1" si="0"/>
        <v>0</v>
      </c>
      <c r="I71" s="46" t="s">
        <v>84</v>
      </c>
      <c r="J71" s="46" t="s">
        <v>172</v>
      </c>
      <c r="K71" s="46" t="s">
        <v>187</v>
      </c>
      <c r="L71" s="51" t="str">
        <f t="shared" ca="1" si="1"/>
        <v>Completed</v>
      </c>
      <c r="M71" s="47" t="s">
        <v>188</v>
      </c>
      <c r="N71" s="47" t="s">
        <v>58</v>
      </c>
      <c r="O71" s="47" t="s">
        <v>59</v>
      </c>
      <c r="P71" s="47" t="s">
        <v>60</v>
      </c>
      <c r="Q71" s="47" t="s">
        <v>61</v>
      </c>
      <c r="R71" s="47" t="s">
        <v>62</v>
      </c>
      <c r="S71" s="52">
        <v>0.15</v>
      </c>
      <c r="T71" s="52">
        <v>1.4</v>
      </c>
      <c r="U71" s="53">
        <v>500000</v>
      </c>
      <c r="V71" s="53">
        <v>500641</v>
      </c>
      <c r="W71" s="51">
        <f t="shared" si="2"/>
        <v>0</v>
      </c>
      <c r="X71" s="51">
        <f t="shared" si="3"/>
        <v>500000</v>
      </c>
      <c r="Y71" s="53">
        <v>536</v>
      </c>
      <c r="Z71" s="54">
        <f t="shared" si="4"/>
        <v>1.0706274556019184E-3</v>
      </c>
      <c r="AA71" s="55">
        <f t="shared" si="5"/>
        <v>1.3076444029850744</v>
      </c>
      <c r="AB71" s="56">
        <f t="shared" si="6"/>
        <v>75</v>
      </c>
      <c r="AC71" s="72">
        <f t="shared" si="7"/>
        <v>75</v>
      </c>
      <c r="AD71" s="56">
        <f t="shared" si="8"/>
        <v>0</v>
      </c>
      <c r="AE71" s="58">
        <f t="shared" si="13"/>
        <v>700</v>
      </c>
      <c r="AF71" s="59">
        <f>IF((SUMIF($K$10:$K$1048576,K71,$V$10:$V$1048576))&gt;(SUMIF($K$10:$K$1048576,K71,$U$10:$U$1048576)),AE71,(IF(P71="cpv",(V71*T71),(V71*T71/1000))))</f>
        <v>700.89739999999995</v>
      </c>
      <c r="AG71" s="60">
        <f t="shared" si="14"/>
        <v>0.8973999999999478</v>
      </c>
      <c r="AH71" s="60">
        <v>0</v>
      </c>
      <c r="AI71" s="60">
        <f t="shared" si="11"/>
        <v>625.89739999999995</v>
      </c>
      <c r="AJ71" s="61">
        <f t="shared" si="12"/>
        <v>0.89299432413360358</v>
      </c>
      <c r="AL71"/>
    </row>
    <row r="72" spans="2:38" x14ac:dyDescent="0.25">
      <c r="B72" s="46" t="s">
        <v>189</v>
      </c>
      <c r="C72" s="47">
        <v>2016</v>
      </c>
      <c r="D72" s="47">
        <v>1</v>
      </c>
      <c r="E72" s="48" t="s">
        <v>53</v>
      </c>
      <c r="F72" s="49">
        <v>42374</v>
      </c>
      <c r="G72" s="49">
        <v>42389</v>
      </c>
      <c r="H72" s="50">
        <f t="shared" ca="1" si="0"/>
        <v>0</v>
      </c>
      <c r="I72" s="46" t="s">
        <v>84</v>
      </c>
      <c r="J72" s="46" t="s">
        <v>172</v>
      </c>
      <c r="K72" s="46" t="s">
        <v>187</v>
      </c>
      <c r="L72" s="51" t="str">
        <f t="shared" ca="1" si="1"/>
        <v>Completed</v>
      </c>
      <c r="M72" s="47" t="s">
        <v>177</v>
      </c>
      <c r="N72" s="47" t="s">
        <v>58</v>
      </c>
      <c r="O72" s="47" t="s">
        <v>59</v>
      </c>
      <c r="P72" s="47" t="s">
        <v>60</v>
      </c>
      <c r="Q72" s="47" t="s">
        <v>61</v>
      </c>
      <c r="R72" s="47" t="s">
        <v>62</v>
      </c>
      <c r="S72" s="52"/>
      <c r="T72" s="52">
        <v>1.4</v>
      </c>
      <c r="U72" s="53">
        <v>200000</v>
      </c>
      <c r="V72" s="53">
        <v>0</v>
      </c>
      <c r="W72" s="51">
        <f t="shared" si="2"/>
        <v>200000</v>
      </c>
      <c r="X72" s="51">
        <f t="shared" si="3"/>
        <v>0</v>
      </c>
      <c r="Y72" s="53"/>
      <c r="Z72" s="54" t="e">
        <f t="shared" si="4"/>
        <v>#DIV/0!</v>
      </c>
      <c r="AA72" s="55" t="e">
        <f t="shared" si="5"/>
        <v>#DIV/0!</v>
      </c>
      <c r="AB72" s="56">
        <f t="shared" si="6"/>
        <v>0</v>
      </c>
      <c r="AC72" s="72">
        <f t="shared" si="7"/>
        <v>0</v>
      </c>
      <c r="AD72" s="56">
        <f t="shared" si="8"/>
        <v>0</v>
      </c>
      <c r="AE72" s="58">
        <f t="shared" si="13"/>
        <v>280</v>
      </c>
      <c r="AF72" s="59">
        <f>IF((SUMIF($K$10:$K$1048576,K72,$V$10:$V$1048576))&gt;(SUMIF($K$10:$K$1048576,K72,$U$10:$U$1048576)),AE72,(IF(P72="cpv",(V72*T72),(V72*T72/1000))))</f>
        <v>0</v>
      </c>
      <c r="AG72" s="60">
        <f t="shared" si="14"/>
        <v>-280</v>
      </c>
      <c r="AH72" s="60">
        <v>0</v>
      </c>
      <c r="AI72" s="60">
        <f t="shared" si="11"/>
        <v>0</v>
      </c>
      <c r="AJ72" s="61" t="e">
        <f t="shared" si="12"/>
        <v>#DIV/0!</v>
      </c>
      <c r="AL72"/>
    </row>
    <row r="73" spans="2:38" x14ac:dyDescent="0.25">
      <c r="B73" s="46" t="s">
        <v>190</v>
      </c>
      <c r="C73" s="47">
        <v>2016</v>
      </c>
      <c r="D73" s="47">
        <v>1</v>
      </c>
      <c r="E73" s="48" t="s">
        <v>53</v>
      </c>
      <c r="F73" s="49">
        <v>42374</v>
      </c>
      <c r="G73" s="49">
        <v>42389</v>
      </c>
      <c r="H73" s="50">
        <f t="shared" ca="1" si="0"/>
        <v>0</v>
      </c>
      <c r="I73" s="46" t="s">
        <v>84</v>
      </c>
      <c r="J73" s="46" t="s">
        <v>172</v>
      </c>
      <c r="K73" s="46" t="s">
        <v>187</v>
      </c>
      <c r="L73" s="51" t="str">
        <f t="shared" ca="1" si="1"/>
        <v>Completed</v>
      </c>
      <c r="M73" s="47" t="s">
        <v>82</v>
      </c>
      <c r="N73" s="47" t="s">
        <v>58</v>
      </c>
      <c r="O73" s="47" t="s">
        <v>59</v>
      </c>
      <c r="P73" s="47" t="s">
        <v>60</v>
      </c>
      <c r="Q73" s="47" t="s">
        <v>61</v>
      </c>
      <c r="R73" s="47" t="s">
        <v>62</v>
      </c>
      <c r="S73" s="52">
        <v>0.1</v>
      </c>
      <c r="T73" s="52">
        <v>1.4</v>
      </c>
      <c r="U73" s="53">
        <v>2000000</v>
      </c>
      <c r="V73" s="53">
        <v>2123424</v>
      </c>
      <c r="W73" s="51">
        <f t="shared" si="2"/>
        <v>0</v>
      </c>
      <c r="X73" s="51">
        <f t="shared" si="3"/>
        <v>2000000</v>
      </c>
      <c r="Y73" s="53"/>
      <c r="Z73" s="54">
        <f t="shared" si="4"/>
        <v>0</v>
      </c>
      <c r="AA73" s="55" t="e">
        <f t="shared" si="5"/>
        <v>#DIV/0!</v>
      </c>
      <c r="AB73" s="56">
        <f t="shared" si="6"/>
        <v>200</v>
      </c>
      <c r="AC73" s="72">
        <f t="shared" si="7"/>
        <v>200</v>
      </c>
      <c r="AD73" s="56">
        <f t="shared" si="8"/>
        <v>0</v>
      </c>
      <c r="AE73" s="58">
        <f t="shared" si="13"/>
        <v>2800</v>
      </c>
      <c r="AF73" s="59">
        <v>1958</v>
      </c>
      <c r="AG73" s="60">
        <f t="shared" si="14"/>
        <v>-842</v>
      </c>
      <c r="AH73" s="60">
        <v>0</v>
      </c>
      <c r="AI73" s="60">
        <f t="shared" si="11"/>
        <v>1758</v>
      </c>
      <c r="AJ73" s="61">
        <f t="shared" si="12"/>
        <v>0.89785495403472937</v>
      </c>
      <c r="AL73"/>
    </row>
    <row r="74" spans="2:38" x14ac:dyDescent="0.25">
      <c r="B74" s="46" t="s">
        <v>191</v>
      </c>
      <c r="C74" s="47">
        <v>2016</v>
      </c>
      <c r="D74" s="47">
        <v>1</v>
      </c>
      <c r="E74" s="48" t="s">
        <v>53</v>
      </c>
      <c r="F74" s="49">
        <v>42374</v>
      </c>
      <c r="G74" s="49">
        <v>42389</v>
      </c>
      <c r="H74" s="50">
        <f t="shared" ref="H74:H137" ca="1" si="15">IF($O$1&gt;G74,0,(G74-$O$1))</f>
        <v>0</v>
      </c>
      <c r="I74" s="46" t="s">
        <v>84</v>
      </c>
      <c r="J74" s="46" t="s">
        <v>172</v>
      </c>
      <c r="K74" s="46" t="s">
        <v>187</v>
      </c>
      <c r="L74" s="51" t="str">
        <f t="shared" ref="L74:L137" ca="1" si="16">IF(G74=0,$M$3,(IF(H74=0,$M$1,$M$2)))</f>
        <v>Completed</v>
      </c>
      <c r="M74" s="47" t="s">
        <v>93</v>
      </c>
      <c r="N74" s="47" t="s">
        <v>58</v>
      </c>
      <c r="O74" s="47" t="s">
        <v>59</v>
      </c>
      <c r="P74" s="47" t="s">
        <v>60</v>
      </c>
      <c r="Q74" s="47" t="s">
        <v>61</v>
      </c>
      <c r="R74" s="47" t="s">
        <v>62</v>
      </c>
      <c r="S74" s="52">
        <v>0.1</v>
      </c>
      <c r="T74" s="52">
        <v>1.4</v>
      </c>
      <c r="U74" s="53">
        <v>500000</v>
      </c>
      <c r="V74" s="53">
        <v>537930</v>
      </c>
      <c r="W74" s="51">
        <f t="shared" ref="W74:W137" si="17">IF(V74&gt;U74,0,U74-V74)</f>
        <v>0</v>
      </c>
      <c r="X74" s="51">
        <f t="shared" ref="X74:X137" si="18">IF(V74&gt;U74,U74,V74)</f>
        <v>500000</v>
      </c>
      <c r="Y74" s="53"/>
      <c r="Z74" s="54">
        <f t="shared" ref="Z74:Z137" si="19">Y74/V74</f>
        <v>0</v>
      </c>
      <c r="AA74" s="55" t="e">
        <f t="shared" ref="AA74:AA137" si="20">AF74/Y74</f>
        <v>#DIV/0!</v>
      </c>
      <c r="AB74" s="56">
        <f t="shared" ref="AB74:AB137" si="21">IF(P74="cpv",(U74*S74),(U74/1000*S74))</f>
        <v>50</v>
      </c>
      <c r="AC74" s="72">
        <f t="shared" ref="AC74:AC137" si="22">IF(P74="cpv",(IF(W74&gt;0,V74*S74,AB74)),(IF(W74&gt;0,V74/1000*S74,AB74)))</f>
        <v>50</v>
      </c>
      <c r="AD74" s="56">
        <f t="shared" ref="AD74:AD137" si="23">AC74-AB74</f>
        <v>0</v>
      </c>
      <c r="AE74" s="58">
        <f t="shared" si="13"/>
        <v>700</v>
      </c>
      <c r="AF74" s="59">
        <f>IF((SUMIF($K$10:$K$1048576,K74,$V$10:$V$1048576))&gt;(SUMIF($K$10:$K$1048576,K74,$U$10:$U$1048576)),AE74,(IF(P74="cpv",(V74*T74),(V74*T74/1000))))</f>
        <v>753.10199999999998</v>
      </c>
      <c r="AG74" s="60">
        <f t="shared" si="14"/>
        <v>53.101999999999975</v>
      </c>
      <c r="AH74" s="60">
        <v>0</v>
      </c>
      <c r="AI74" s="60">
        <f t="shared" ref="AI74:AI137" si="24">AF74-AC74-AH74</f>
        <v>703.10199999999998</v>
      </c>
      <c r="AJ74" s="61">
        <f t="shared" ref="AJ74:AJ137" si="25">AI74/AF74</f>
        <v>0.93360793093100269</v>
      </c>
      <c r="AL74"/>
    </row>
    <row r="75" spans="2:38" x14ac:dyDescent="0.25">
      <c r="B75" s="46" t="s">
        <v>192</v>
      </c>
      <c r="C75" s="47">
        <v>2016</v>
      </c>
      <c r="D75" s="47">
        <v>1</v>
      </c>
      <c r="E75" s="48" t="s">
        <v>53</v>
      </c>
      <c r="F75" s="49">
        <v>42374</v>
      </c>
      <c r="G75" s="49">
        <v>42389</v>
      </c>
      <c r="H75" s="50">
        <f t="shared" ca="1" si="15"/>
        <v>0</v>
      </c>
      <c r="I75" s="46" t="s">
        <v>84</v>
      </c>
      <c r="J75" s="46" t="s">
        <v>172</v>
      </c>
      <c r="K75" s="46" t="s">
        <v>187</v>
      </c>
      <c r="L75" s="51" t="str">
        <f t="shared" ca="1" si="16"/>
        <v>Completed</v>
      </c>
      <c r="M75" s="47" t="s">
        <v>68</v>
      </c>
      <c r="N75" s="47" t="s">
        <v>58</v>
      </c>
      <c r="O75" s="47" t="s">
        <v>59</v>
      </c>
      <c r="P75" s="47" t="s">
        <v>60</v>
      </c>
      <c r="Q75" s="47" t="s">
        <v>61</v>
      </c>
      <c r="R75" s="47" t="s">
        <v>62</v>
      </c>
      <c r="S75" s="52">
        <v>1</v>
      </c>
      <c r="T75" s="52">
        <v>1.4</v>
      </c>
      <c r="U75" s="53">
        <v>1000000</v>
      </c>
      <c r="V75" s="53">
        <v>1007382</v>
      </c>
      <c r="W75" s="51">
        <f t="shared" si="17"/>
        <v>0</v>
      </c>
      <c r="X75" s="51">
        <f t="shared" si="18"/>
        <v>1000000</v>
      </c>
      <c r="Y75" s="53">
        <v>0</v>
      </c>
      <c r="Z75" s="54">
        <f t="shared" si="19"/>
        <v>0</v>
      </c>
      <c r="AA75" s="55" t="e">
        <f t="shared" si="20"/>
        <v>#DIV/0!</v>
      </c>
      <c r="AB75" s="56">
        <f t="shared" si="21"/>
        <v>1000</v>
      </c>
      <c r="AC75" s="72">
        <f t="shared" si="22"/>
        <v>1000</v>
      </c>
      <c r="AD75" s="56">
        <f t="shared" si="23"/>
        <v>0</v>
      </c>
      <c r="AE75" s="58">
        <f t="shared" ref="AE75:AE138" si="26">IF(P75="cpv",(U75*T75),(U75/1000*T75))</f>
        <v>1400</v>
      </c>
      <c r="AF75" s="59">
        <f>IF((SUMIF($K$10:$K$1048576,K75,$V$10:$V$1048576))&gt;(SUMIF($K$10:$K$1048576,K75,$U$10:$U$1048576)),AE75,(IF(P75="cpv",(V75*T75),(V75*T75/1000))))</f>
        <v>1410.3347999999999</v>
      </c>
      <c r="AG75" s="60">
        <f t="shared" ref="AG75:AG138" si="27">AF75-AE75</f>
        <v>10.334799999999859</v>
      </c>
      <c r="AH75" s="60">
        <v>0</v>
      </c>
      <c r="AI75" s="60">
        <f t="shared" si="24"/>
        <v>410.33479999999986</v>
      </c>
      <c r="AJ75" s="61">
        <f t="shared" si="25"/>
        <v>0.2909485038588</v>
      </c>
      <c r="AL75"/>
    </row>
    <row r="76" spans="2:38" x14ac:dyDescent="0.25">
      <c r="B76" s="46" t="s">
        <v>193</v>
      </c>
      <c r="C76" s="47">
        <v>2016</v>
      </c>
      <c r="D76" s="47">
        <v>1</v>
      </c>
      <c r="E76" s="48" t="s">
        <v>53</v>
      </c>
      <c r="F76" s="49">
        <v>42374</v>
      </c>
      <c r="G76" s="49">
        <v>42389</v>
      </c>
      <c r="H76" s="50">
        <f t="shared" ca="1" si="15"/>
        <v>0</v>
      </c>
      <c r="I76" s="46" t="s">
        <v>84</v>
      </c>
      <c r="J76" s="46" t="s">
        <v>172</v>
      </c>
      <c r="K76" s="46" t="s">
        <v>187</v>
      </c>
      <c r="L76" s="51" t="str">
        <f t="shared" ca="1" si="16"/>
        <v>Completed</v>
      </c>
      <c r="M76" s="47" t="s">
        <v>72</v>
      </c>
      <c r="N76" s="47" t="s">
        <v>58</v>
      </c>
      <c r="O76" s="47" t="s">
        <v>59</v>
      </c>
      <c r="P76" s="47" t="s">
        <v>60</v>
      </c>
      <c r="Q76" s="47" t="s">
        <v>61</v>
      </c>
      <c r="R76" s="47" t="s">
        <v>62</v>
      </c>
      <c r="S76" s="52">
        <v>0.2</v>
      </c>
      <c r="T76" s="52">
        <v>1.4</v>
      </c>
      <c r="U76" s="53">
        <v>100000</v>
      </c>
      <c r="V76" s="53">
        <v>127563</v>
      </c>
      <c r="W76" s="51">
        <f t="shared" si="17"/>
        <v>0</v>
      </c>
      <c r="X76" s="51">
        <f t="shared" si="18"/>
        <v>100000</v>
      </c>
      <c r="Y76" s="53"/>
      <c r="Z76" s="54">
        <f t="shared" si="19"/>
        <v>0</v>
      </c>
      <c r="AA76" s="55" t="e">
        <f t="shared" si="20"/>
        <v>#DIV/0!</v>
      </c>
      <c r="AB76" s="56">
        <f t="shared" si="21"/>
        <v>20</v>
      </c>
      <c r="AC76" s="72">
        <f t="shared" si="22"/>
        <v>20</v>
      </c>
      <c r="AD76" s="56">
        <f t="shared" si="23"/>
        <v>0</v>
      </c>
      <c r="AE76" s="58">
        <f t="shared" si="26"/>
        <v>140</v>
      </c>
      <c r="AF76" s="59">
        <f>IF((SUMIF($K$10:$K$1048576,K76,$V$10:$V$1048576))&gt;(SUMIF($K$10:$K$1048576,K76,$U$10:$U$1048576)),AE76,(IF(P76="cpv",(V76*T76),(V76*T76/1000))))</f>
        <v>178.58819999999997</v>
      </c>
      <c r="AG76" s="60">
        <f t="shared" si="27"/>
        <v>38.588199999999972</v>
      </c>
      <c r="AH76" s="60">
        <v>0</v>
      </c>
      <c r="AI76" s="60">
        <f t="shared" si="24"/>
        <v>158.58819999999997</v>
      </c>
      <c r="AJ76" s="61">
        <f t="shared" si="25"/>
        <v>0.88801051805214448</v>
      </c>
      <c r="AL76"/>
    </row>
    <row r="77" spans="2:38" x14ac:dyDescent="0.25">
      <c r="B77" s="46" t="s">
        <v>194</v>
      </c>
      <c r="C77" s="47">
        <v>2016</v>
      </c>
      <c r="D77" s="47">
        <v>1</v>
      </c>
      <c r="E77" s="48" t="s">
        <v>53</v>
      </c>
      <c r="F77" s="49">
        <v>42377</v>
      </c>
      <c r="G77" s="49">
        <v>42400</v>
      </c>
      <c r="H77" s="50">
        <f t="shared" ca="1" si="15"/>
        <v>0</v>
      </c>
      <c r="I77" s="46" t="s">
        <v>84</v>
      </c>
      <c r="J77" s="46" t="s">
        <v>409</v>
      </c>
      <c r="K77" s="46" t="s">
        <v>195</v>
      </c>
      <c r="L77" s="51" t="str">
        <f t="shared" ca="1" si="16"/>
        <v>Completed</v>
      </c>
      <c r="M77" s="47" t="s">
        <v>174</v>
      </c>
      <c r="N77" s="47" t="s">
        <v>58</v>
      </c>
      <c r="O77" s="47" t="s">
        <v>59</v>
      </c>
      <c r="P77" s="47" t="s">
        <v>60</v>
      </c>
      <c r="Q77" s="47" t="s">
        <v>61</v>
      </c>
      <c r="R77" s="47" t="s">
        <v>62</v>
      </c>
      <c r="S77" s="52">
        <v>0.15</v>
      </c>
      <c r="T77" s="52">
        <v>1.4</v>
      </c>
      <c r="U77" s="53">
        <v>400000</v>
      </c>
      <c r="V77" s="53">
        <v>400740</v>
      </c>
      <c r="W77" s="51">
        <f t="shared" si="17"/>
        <v>0</v>
      </c>
      <c r="X77" s="51">
        <f t="shared" si="18"/>
        <v>400000</v>
      </c>
      <c r="Y77" s="53">
        <v>0</v>
      </c>
      <c r="Z77" s="54">
        <f t="shared" si="19"/>
        <v>0</v>
      </c>
      <c r="AA77" s="55" t="e">
        <f t="shared" si="20"/>
        <v>#DIV/0!</v>
      </c>
      <c r="AB77" s="56">
        <f t="shared" si="21"/>
        <v>60</v>
      </c>
      <c r="AC77" s="72">
        <f t="shared" si="22"/>
        <v>60</v>
      </c>
      <c r="AD77" s="56">
        <f t="shared" si="23"/>
        <v>0</v>
      </c>
      <c r="AE77" s="58">
        <f t="shared" si="26"/>
        <v>560</v>
      </c>
      <c r="AF77" s="59">
        <f>IF((SUMIF($K$10:$K$1048576,K77,$V$10:$V$1048576))&gt;(SUMIF($K$10:$K$1048576,K77,$U$10:$U$1048576)),AE77,(IF(P77="cpv",(V77*T77),(V77*T77/1000))))</f>
        <v>561.03599999999994</v>
      </c>
      <c r="AG77" s="60">
        <f t="shared" si="27"/>
        <v>1.0359999999999445</v>
      </c>
      <c r="AH77" s="60">
        <v>0</v>
      </c>
      <c r="AI77" s="60">
        <f t="shared" si="24"/>
        <v>501.03599999999994</v>
      </c>
      <c r="AJ77" s="61">
        <f t="shared" si="25"/>
        <v>0.89305499112356423</v>
      </c>
      <c r="AL77"/>
    </row>
    <row r="78" spans="2:38" x14ac:dyDescent="0.25">
      <c r="B78" s="46" t="s">
        <v>196</v>
      </c>
      <c r="C78" s="47">
        <v>2016</v>
      </c>
      <c r="D78" s="47">
        <v>1</v>
      </c>
      <c r="E78" s="48" t="s">
        <v>53</v>
      </c>
      <c r="F78" s="49">
        <v>42377</v>
      </c>
      <c r="G78" s="49">
        <v>42400</v>
      </c>
      <c r="H78" s="50">
        <f t="shared" ca="1" si="15"/>
        <v>0</v>
      </c>
      <c r="I78" s="46" t="s">
        <v>84</v>
      </c>
      <c r="J78" s="46" t="s">
        <v>409</v>
      </c>
      <c r="K78" s="46" t="s">
        <v>195</v>
      </c>
      <c r="L78" s="51" t="str">
        <f t="shared" ca="1" si="16"/>
        <v>Completed</v>
      </c>
      <c r="M78" s="47" t="s">
        <v>177</v>
      </c>
      <c r="N78" s="47" t="s">
        <v>58</v>
      </c>
      <c r="O78" s="47" t="s">
        <v>59</v>
      </c>
      <c r="P78" s="47" t="s">
        <v>60</v>
      </c>
      <c r="Q78" s="47" t="s">
        <v>61</v>
      </c>
      <c r="R78" s="47" t="s">
        <v>62</v>
      </c>
      <c r="S78" s="52"/>
      <c r="T78" s="52">
        <v>1.4</v>
      </c>
      <c r="U78" s="53">
        <v>200000</v>
      </c>
      <c r="V78" s="53">
        <v>50395</v>
      </c>
      <c r="W78" s="51">
        <f t="shared" si="17"/>
        <v>149605</v>
      </c>
      <c r="X78" s="51">
        <f t="shared" si="18"/>
        <v>50395</v>
      </c>
      <c r="Y78" s="53">
        <v>12</v>
      </c>
      <c r="Z78" s="54">
        <f t="shared" si="19"/>
        <v>2.381188609981149E-4</v>
      </c>
      <c r="AA78" s="55">
        <f t="shared" si="20"/>
        <v>5.8794166666666667</v>
      </c>
      <c r="AB78" s="56">
        <f t="shared" si="21"/>
        <v>0</v>
      </c>
      <c r="AC78" s="72">
        <v>250</v>
      </c>
      <c r="AD78" s="56">
        <f t="shared" si="23"/>
        <v>250</v>
      </c>
      <c r="AE78" s="58">
        <f t="shared" si="26"/>
        <v>280</v>
      </c>
      <c r="AF78" s="59">
        <f>IF((SUMIF($K$10:$K$1048576,K78,$V$10:$V$1048576))&gt;(SUMIF($K$10:$K$1048576,K78,$U$10:$U$1048576)),AE78,(IF(P78="cpv",(V78*T78),(V78*T78/1000))))</f>
        <v>70.552999999999997</v>
      </c>
      <c r="AG78" s="60">
        <f t="shared" si="27"/>
        <v>-209.447</v>
      </c>
      <c r="AH78" s="60">
        <v>0</v>
      </c>
      <c r="AI78" s="60">
        <f t="shared" si="24"/>
        <v>-179.447</v>
      </c>
      <c r="AJ78" s="61">
        <f t="shared" si="25"/>
        <v>-2.5434354315195669</v>
      </c>
      <c r="AL78"/>
    </row>
    <row r="79" spans="2:38" x14ac:dyDescent="0.25">
      <c r="B79" s="46" t="s">
        <v>197</v>
      </c>
      <c r="C79" s="47">
        <v>2016</v>
      </c>
      <c r="D79" s="47">
        <v>1</v>
      </c>
      <c r="E79" s="48" t="s">
        <v>53</v>
      </c>
      <c r="F79" s="49">
        <v>42377</v>
      </c>
      <c r="G79" s="49">
        <v>42400</v>
      </c>
      <c r="H79" s="50">
        <f t="shared" ca="1" si="15"/>
        <v>0</v>
      </c>
      <c r="I79" s="46" t="s">
        <v>84</v>
      </c>
      <c r="J79" s="46" t="s">
        <v>409</v>
      </c>
      <c r="K79" s="46" t="s">
        <v>195</v>
      </c>
      <c r="L79" s="51" t="str">
        <f t="shared" ca="1" si="16"/>
        <v>Completed</v>
      </c>
      <c r="M79" s="47" t="s">
        <v>57</v>
      </c>
      <c r="N79" s="47" t="s">
        <v>58</v>
      </c>
      <c r="O79" s="47" t="s">
        <v>59</v>
      </c>
      <c r="P79" s="47" t="s">
        <v>60</v>
      </c>
      <c r="Q79" s="47" t="s">
        <v>61</v>
      </c>
      <c r="R79" s="47" t="s">
        <v>62</v>
      </c>
      <c r="S79" s="52">
        <v>0.5</v>
      </c>
      <c r="T79" s="52">
        <v>1.4</v>
      </c>
      <c r="U79" s="53">
        <v>500000</v>
      </c>
      <c r="V79" s="53">
        <v>350539</v>
      </c>
      <c r="W79" s="51">
        <f t="shared" si="17"/>
        <v>149461</v>
      </c>
      <c r="X79" s="51">
        <f t="shared" si="18"/>
        <v>350539</v>
      </c>
      <c r="Y79" s="53"/>
      <c r="Z79" s="54">
        <f t="shared" si="19"/>
        <v>0</v>
      </c>
      <c r="AA79" s="55" t="e">
        <f t="shared" si="20"/>
        <v>#DIV/0!</v>
      </c>
      <c r="AB79" s="56">
        <f t="shared" si="21"/>
        <v>250</v>
      </c>
      <c r="AC79" s="72">
        <f t="shared" si="22"/>
        <v>175.26949999999999</v>
      </c>
      <c r="AD79" s="56">
        <f t="shared" si="23"/>
        <v>-74.730500000000006</v>
      </c>
      <c r="AE79" s="58">
        <f t="shared" si="26"/>
        <v>700</v>
      </c>
      <c r="AF79" s="59">
        <v>290.75</v>
      </c>
      <c r="AG79" s="60">
        <f t="shared" si="27"/>
        <v>-409.25</v>
      </c>
      <c r="AH79" s="60">
        <v>0</v>
      </c>
      <c r="AI79" s="60">
        <f t="shared" si="24"/>
        <v>115.48050000000001</v>
      </c>
      <c r="AJ79" s="61">
        <f t="shared" si="25"/>
        <v>0.39718142734307826</v>
      </c>
      <c r="AL79"/>
    </row>
    <row r="80" spans="2:38" x14ac:dyDescent="0.25">
      <c r="B80" s="46" t="s">
        <v>198</v>
      </c>
      <c r="C80" s="47">
        <v>2016</v>
      </c>
      <c r="D80" s="47">
        <v>1</v>
      </c>
      <c r="E80" s="48" t="s">
        <v>53</v>
      </c>
      <c r="F80" s="49">
        <v>42377</v>
      </c>
      <c r="G80" s="49">
        <v>42400</v>
      </c>
      <c r="H80" s="50">
        <f t="shared" ca="1" si="15"/>
        <v>0</v>
      </c>
      <c r="I80" s="46" t="s">
        <v>84</v>
      </c>
      <c r="J80" s="46" t="s">
        <v>409</v>
      </c>
      <c r="K80" s="46" t="s">
        <v>195</v>
      </c>
      <c r="L80" s="51" t="str">
        <f t="shared" ca="1" si="16"/>
        <v>Completed</v>
      </c>
      <c r="M80" s="47" t="s">
        <v>64</v>
      </c>
      <c r="N80" s="47" t="s">
        <v>58</v>
      </c>
      <c r="O80" s="47" t="s">
        <v>59</v>
      </c>
      <c r="P80" s="47" t="s">
        <v>60</v>
      </c>
      <c r="Q80" s="47" t="s">
        <v>61</v>
      </c>
      <c r="R80" s="47" t="s">
        <v>62</v>
      </c>
      <c r="S80" s="52">
        <v>0.2</v>
      </c>
      <c r="T80" s="52">
        <v>1.4</v>
      </c>
      <c r="U80" s="53">
        <v>500000</v>
      </c>
      <c r="V80" s="53">
        <v>302725</v>
      </c>
      <c r="W80" s="51">
        <f t="shared" si="17"/>
        <v>197275</v>
      </c>
      <c r="X80" s="51">
        <f t="shared" si="18"/>
        <v>302725</v>
      </c>
      <c r="Y80" s="53">
        <v>103</v>
      </c>
      <c r="Z80" s="54">
        <f t="shared" si="19"/>
        <v>3.402427946155752E-4</v>
      </c>
      <c r="AA80" s="55">
        <f t="shared" si="20"/>
        <v>2.1730097087378639</v>
      </c>
      <c r="AB80" s="56">
        <f t="shared" si="21"/>
        <v>100</v>
      </c>
      <c r="AC80" s="72">
        <f t="shared" si="22"/>
        <v>60.545000000000009</v>
      </c>
      <c r="AD80" s="56">
        <f t="shared" si="23"/>
        <v>-39.454999999999991</v>
      </c>
      <c r="AE80" s="58">
        <f t="shared" si="26"/>
        <v>700</v>
      </c>
      <c r="AF80" s="59">
        <v>223.82</v>
      </c>
      <c r="AG80" s="60">
        <f t="shared" si="27"/>
        <v>-476.18</v>
      </c>
      <c r="AH80" s="60">
        <v>0</v>
      </c>
      <c r="AI80" s="60">
        <f t="shared" si="24"/>
        <v>163.27499999999998</v>
      </c>
      <c r="AJ80" s="61">
        <f t="shared" si="25"/>
        <v>0.72949244928960766</v>
      </c>
      <c r="AL80"/>
    </row>
    <row r="81" spans="2:38" x14ac:dyDescent="0.25">
      <c r="B81" s="46" t="s">
        <v>199</v>
      </c>
      <c r="C81" s="47">
        <v>2016</v>
      </c>
      <c r="D81" s="47">
        <v>1</v>
      </c>
      <c r="E81" s="48" t="s">
        <v>53</v>
      </c>
      <c r="F81" s="49">
        <v>42376</v>
      </c>
      <c r="G81" s="49">
        <v>42400</v>
      </c>
      <c r="H81" s="50">
        <f t="shared" ca="1" si="15"/>
        <v>0</v>
      </c>
      <c r="I81" s="46" t="s">
        <v>96</v>
      </c>
      <c r="J81" s="46" t="s">
        <v>200</v>
      </c>
      <c r="K81" s="46" t="s">
        <v>201</v>
      </c>
      <c r="L81" s="51" t="str">
        <f t="shared" ca="1" si="16"/>
        <v>Completed</v>
      </c>
      <c r="M81" s="47" t="s">
        <v>77</v>
      </c>
      <c r="N81" s="47" t="s">
        <v>58</v>
      </c>
      <c r="O81" s="47" t="s">
        <v>78</v>
      </c>
      <c r="P81" s="47" t="s">
        <v>60</v>
      </c>
      <c r="Q81" s="47" t="s">
        <v>79</v>
      </c>
      <c r="R81" s="47" t="s">
        <v>79</v>
      </c>
      <c r="S81" s="52">
        <v>1.5</v>
      </c>
      <c r="T81" s="52">
        <v>4</v>
      </c>
      <c r="U81" s="53">
        <v>400000</v>
      </c>
      <c r="V81" s="53">
        <v>440165</v>
      </c>
      <c r="W81" s="51">
        <f t="shared" si="17"/>
        <v>0</v>
      </c>
      <c r="X81" s="51">
        <f t="shared" si="18"/>
        <v>400000</v>
      </c>
      <c r="Y81" s="53">
        <v>2480</v>
      </c>
      <c r="Z81" s="54">
        <f t="shared" si="19"/>
        <v>5.6342507923165175E-3</v>
      </c>
      <c r="AA81" s="55">
        <f t="shared" si="20"/>
        <v>0.64516129032258063</v>
      </c>
      <c r="AB81" s="56">
        <f t="shared" si="21"/>
        <v>600</v>
      </c>
      <c r="AC81" s="72">
        <v>0</v>
      </c>
      <c r="AD81" s="56">
        <f t="shared" si="23"/>
        <v>-600</v>
      </c>
      <c r="AE81" s="58">
        <f t="shared" si="26"/>
        <v>1600</v>
      </c>
      <c r="AF81" s="59">
        <f>IF((SUMIF($K$10:$K$1048576,K81,$V$10:$V$1048576))&gt;(SUMIF($K$10:$K$1048576,K81,$U$10:$U$1048576)),AE81,(IF(P81="cpv",(V81*T81),(V81*T81/1000))))</f>
        <v>1600</v>
      </c>
      <c r="AG81" s="60">
        <f t="shared" si="27"/>
        <v>0</v>
      </c>
      <c r="AH81" s="60">
        <v>0</v>
      </c>
      <c r="AI81" s="60">
        <f t="shared" si="24"/>
        <v>1600</v>
      </c>
      <c r="AJ81" s="61">
        <f t="shared" si="25"/>
        <v>1</v>
      </c>
      <c r="AL81"/>
    </row>
    <row r="82" spans="2:38" x14ac:dyDescent="0.25">
      <c r="B82" s="46" t="s">
        <v>202</v>
      </c>
      <c r="C82" s="47">
        <v>2016</v>
      </c>
      <c r="D82" s="47">
        <v>1</v>
      </c>
      <c r="E82" s="48" t="s">
        <v>53</v>
      </c>
      <c r="F82" s="49">
        <v>42376</v>
      </c>
      <c r="G82" s="49">
        <v>42400</v>
      </c>
      <c r="H82" s="50">
        <f t="shared" ca="1" si="15"/>
        <v>0</v>
      </c>
      <c r="I82" s="46" t="s">
        <v>96</v>
      </c>
      <c r="J82" s="46" t="s">
        <v>200</v>
      </c>
      <c r="K82" s="46" t="s">
        <v>201</v>
      </c>
      <c r="L82" s="51" t="str">
        <f t="shared" ca="1" si="16"/>
        <v>Completed</v>
      </c>
      <c r="M82" s="47" t="s">
        <v>64</v>
      </c>
      <c r="N82" s="47" t="s">
        <v>58</v>
      </c>
      <c r="O82" s="47" t="s">
        <v>78</v>
      </c>
      <c r="P82" s="47" t="s">
        <v>60</v>
      </c>
      <c r="Q82" s="47" t="s">
        <v>79</v>
      </c>
      <c r="R82" s="47" t="s">
        <v>79</v>
      </c>
      <c r="S82" s="52">
        <v>2.5</v>
      </c>
      <c r="T82" s="52">
        <v>4</v>
      </c>
      <c r="U82" s="53">
        <v>320000</v>
      </c>
      <c r="V82" s="53">
        <v>320667</v>
      </c>
      <c r="W82" s="51">
        <f t="shared" si="17"/>
        <v>0</v>
      </c>
      <c r="X82" s="51">
        <f t="shared" si="18"/>
        <v>320000</v>
      </c>
      <c r="Y82" s="53">
        <v>4918</v>
      </c>
      <c r="Z82" s="54">
        <f t="shared" si="19"/>
        <v>1.5336782394197095E-2</v>
      </c>
      <c r="AA82" s="55">
        <f t="shared" si="20"/>
        <v>0.26128507523383487</v>
      </c>
      <c r="AB82" s="56">
        <f t="shared" si="21"/>
        <v>800</v>
      </c>
      <c r="AC82" s="57">
        <f t="shared" si="22"/>
        <v>800</v>
      </c>
      <c r="AD82" s="56">
        <f t="shared" si="23"/>
        <v>0</v>
      </c>
      <c r="AE82" s="58">
        <f t="shared" si="26"/>
        <v>1280</v>
      </c>
      <c r="AF82" s="59">
        <v>1285</v>
      </c>
      <c r="AG82" s="60">
        <f t="shared" si="27"/>
        <v>5</v>
      </c>
      <c r="AH82" s="60">
        <v>0</v>
      </c>
      <c r="AI82" s="60">
        <f t="shared" si="24"/>
        <v>485</v>
      </c>
      <c r="AJ82" s="61">
        <f t="shared" si="25"/>
        <v>0.37743190661478598</v>
      </c>
      <c r="AL82"/>
    </row>
    <row r="83" spans="2:38" x14ac:dyDescent="0.25">
      <c r="B83" s="46" t="s">
        <v>203</v>
      </c>
      <c r="C83" s="47">
        <v>2016</v>
      </c>
      <c r="D83" s="47">
        <v>1</v>
      </c>
      <c r="E83" s="48" t="s">
        <v>53</v>
      </c>
      <c r="F83" s="49">
        <v>42380</v>
      </c>
      <c r="G83" s="49">
        <v>42400</v>
      </c>
      <c r="H83" s="50">
        <f t="shared" ca="1" si="15"/>
        <v>0</v>
      </c>
      <c r="I83" s="46" t="s">
        <v>84</v>
      </c>
      <c r="J83" s="46" t="s">
        <v>85</v>
      </c>
      <c r="K83" s="46" t="s">
        <v>204</v>
      </c>
      <c r="L83" s="51" t="str">
        <f t="shared" ca="1" si="16"/>
        <v>Completed</v>
      </c>
      <c r="M83" s="47" t="s">
        <v>77</v>
      </c>
      <c r="N83" s="47" t="s">
        <v>58</v>
      </c>
      <c r="O83" s="47" t="s">
        <v>78</v>
      </c>
      <c r="P83" s="47" t="s">
        <v>60</v>
      </c>
      <c r="Q83" s="47" t="s">
        <v>79</v>
      </c>
      <c r="R83" s="47" t="s">
        <v>79</v>
      </c>
      <c r="S83" s="52">
        <v>1.5</v>
      </c>
      <c r="T83" s="52">
        <v>4</v>
      </c>
      <c r="U83" s="53">
        <v>800000</v>
      </c>
      <c r="V83" s="53">
        <v>807424</v>
      </c>
      <c r="W83" s="51">
        <f t="shared" si="17"/>
        <v>0</v>
      </c>
      <c r="X83" s="51">
        <f t="shared" si="18"/>
        <v>800000</v>
      </c>
      <c r="Y83" s="53">
        <v>5035</v>
      </c>
      <c r="Z83" s="54">
        <f t="shared" si="19"/>
        <v>6.2358810240963859E-3</v>
      </c>
      <c r="AA83" s="55">
        <f t="shared" si="20"/>
        <v>0.6355511420059583</v>
      </c>
      <c r="AB83" s="56">
        <f t="shared" si="21"/>
        <v>1200</v>
      </c>
      <c r="AC83" s="72">
        <v>0</v>
      </c>
      <c r="AD83" s="56">
        <f t="shared" si="23"/>
        <v>-1200</v>
      </c>
      <c r="AE83" s="58">
        <f t="shared" si="26"/>
        <v>3200</v>
      </c>
      <c r="AF83" s="59">
        <f>IF((SUMIF($K$10:$K$1048576,K83,$V$10:$V$1048576))&gt;(SUMIF($K$10:$K$1048576,K83,$U$10:$U$1048576)),AE83,(IF(P83="cpv",(V83*T83),(V83*T83/1000))))</f>
        <v>3200</v>
      </c>
      <c r="AG83" s="60">
        <f t="shared" si="27"/>
        <v>0</v>
      </c>
      <c r="AH83" s="60">
        <v>0</v>
      </c>
      <c r="AI83" s="60">
        <f t="shared" si="24"/>
        <v>3200</v>
      </c>
      <c r="AJ83" s="61">
        <f t="shared" si="25"/>
        <v>1</v>
      </c>
      <c r="AL83"/>
    </row>
    <row r="84" spans="2:38" x14ac:dyDescent="0.25">
      <c r="B84" s="46" t="s">
        <v>205</v>
      </c>
      <c r="C84" s="47">
        <v>2016</v>
      </c>
      <c r="D84" s="47">
        <v>1</v>
      </c>
      <c r="E84" s="48" t="s">
        <v>53</v>
      </c>
      <c r="F84" s="49">
        <v>42380</v>
      </c>
      <c r="G84" s="49">
        <v>42400</v>
      </c>
      <c r="H84" s="50">
        <f t="shared" ca="1" si="15"/>
        <v>0</v>
      </c>
      <c r="I84" s="46" t="s">
        <v>84</v>
      </c>
      <c r="J84" s="46" t="s">
        <v>85</v>
      </c>
      <c r="K84" s="46" t="s">
        <v>204</v>
      </c>
      <c r="L84" s="51" t="str">
        <f t="shared" ca="1" si="16"/>
        <v>Completed</v>
      </c>
      <c r="M84" s="47" t="s">
        <v>64</v>
      </c>
      <c r="N84" s="47" t="s">
        <v>58</v>
      </c>
      <c r="O84" s="47" t="s">
        <v>78</v>
      </c>
      <c r="P84" s="47" t="s">
        <v>60</v>
      </c>
      <c r="Q84" s="47" t="s">
        <v>79</v>
      </c>
      <c r="R84" s="47" t="s">
        <v>79</v>
      </c>
      <c r="S84" s="52">
        <v>2.5</v>
      </c>
      <c r="T84" s="52">
        <v>4</v>
      </c>
      <c r="U84" s="53">
        <v>500000</v>
      </c>
      <c r="V84" s="53">
        <v>501039</v>
      </c>
      <c r="W84" s="51">
        <f t="shared" si="17"/>
        <v>0</v>
      </c>
      <c r="X84" s="51">
        <f t="shared" si="18"/>
        <v>500000</v>
      </c>
      <c r="Y84" s="53">
        <v>4832</v>
      </c>
      <c r="Z84" s="54">
        <f t="shared" si="19"/>
        <v>9.6439598514287319E-3</v>
      </c>
      <c r="AA84" s="55">
        <f t="shared" si="20"/>
        <v>0.41390728476821192</v>
      </c>
      <c r="AB84" s="56">
        <f t="shared" si="21"/>
        <v>1250</v>
      </c>
      <c r="AC84" s="72">
        <f t="shared" si="22"/>
        <v>1250</v>
      </c>
      <c r="AD84" s="56">
        <f t="shared" si="23"/>
        <v>0</v>
      </c>
      <c r="AE84" s="58">
        <f t="shared" si="26"/>
        <v>2000</v>
      </c>
      <c r="AF84" s="59">
        <f>IF((SUMIF($K$10:$K$1048576,K84,$V$10:$V$1048576))&gt;(SUMIF($K$10:$K$1048576,K84,$U$10:$U$1048576)),AE84,(IF(P84="cpv",(V84*T84),(V84*T84/1000))))</f>
        <v>2000</v>
      </c>
      <c r="AG84" s="60">
        <f t="shared" si="27"/>
        <v>0</v>
      </c>
      <c r="AH84" s="60">
        <v>0</v>
      </c>
      <c r="AI84" s="60">
        <f t="shared" si="24"/>
        <v>750</v>
      </c>
      <c r="AJ84" s="61">
        <f t="shared" si="25"/>
        <v>0.375</v>
      </c>
      <c r="AL84"/>
    </row>
    <row r="85" spans="2:38" x14ac:dyDescent="0.25">
      <c r="B85" s="46" t="s">
        <v>206</v>
      </c>
      <c r="C85" s="47">
        <v>2016</v>
      </c>
      <c r="D85" s="47">
        <v>1</v>
      </c>
      <c r="E85" s="48" t="s">
        <v>53</v>
      </c>
      <c r="F85" s="49">
        <v>42380</v>
      </c>
      <c r="G85" s="49">
        <v>42400</v>
      </c>
      <c r="H85" s="50">
        <f t="shared" ca="1" si="15"/>
        <v>0</v>
      </c>
      <c r="I85" s="46" t="s">
        <v>84</v>
      </c>
      <c r="J85" s="46" t="s">
        <v>85</v>
      </c>
      <c r="K85" s="46" t="s">
        <v>204</v>
      </c>
      <c r="L85" s="51" t="str">
        <f t="shared" ca="1" si="16"/>
        <v>Completed</v>
      </c>
      <c r="M85" s="47" t="s">
        <v>82</v>
      </c>
      <c r="N85" s="47" t="s">
        <v>58</v>
      </c>
      <c r="O85" s="47" t="s">
        <v>78</v>
      </c>
      <c r="P85" s="47" t="s">
        <v>60</v>
      </c>
      <c r="Q85" s="47" t="s">
        <v>79</v>
      </c>
      <c r="R85" s="47" t="s">
        <v>79</v>
      </c>
      <c r="S85" s="52">
        <v>0.5</v>
      </c>
      <c r="T85" s="52">
        <v>4</v>
      </c>
      <c r="U85" s="53">
        <v>700000</v>
      </c>
      <c r="V85" s="53">
        <v>711186</v>
      </c>
      <c r="W85" s="51">
        <f t="shared" si="17"/>
        <v>0</v>
      </c>
      <c r="X85" s="51">
        <f t="shared" si="18"/>
        <v>700000</v>
      </c>
      <c r="Y85" s="53">
        <v>5084</v>
      </c>
      <c r="Z85" s="54">
        <f t="shared" si="19"/>
        <v>7.148622160728698E-3</v>
      </c>
      <c r="AA85" s="55">
        <f t="shared" si="20"/>
        <v>0.55074744295830058</v>
      </c>
      <c r="AB85" s="56">
        <f t="shared" si="21"/>
        <v>350</v>
      </c>
      <c r="AC85" s="72">
        <f t="shared" si="22"/>
        <v>350</v>
      </c>
      <c r="AD85" s="56">
        <f t="shared" si="23"/>
        <v>0</v>
      </c>
      <c r="AE85" s="58">
        <f t="shared" si="26"/>
        <v>2800</v>
      </c>
      <c r="AF85" s="59">
        <f>IF((SUMIF($K$10:$K$1048576,K85,$V$10:$V$1048576))&gt;(SUMIF($K$10:$K$1048576,K85,$U$10:$U$1048576)),AE85,(IF(P85="cpv",(V85*T85),(V85*T85/1000))))</f>
        <v>2800</v>
      </c>
      <c r="AG85" s="60">
        <f t="shared" si="27"/>
        <v>0</v>
      </c>
      <c r="AH85" s="60">
        <v>0</v>
      </c>
      <c r="AI85" s="60">
        <f t="shared" si="24"/>
        <v>2450</v>
      </c>
      <c r="AJ85" s="61">
        <f t="shared" si="25"/>
        <v>0.875</v>
      </c>
      <c r="AL85"/>
    </row>
    <row r="86" spans="2:38" x14ac:dyDescent="0.25">
      <c r="B86" s="46" t="s">
        <v>207</v>
      </c>
      <c r="C86" s="47">
        <v>2016</v>
      </c>
      <c r="D86" s="47">
        <v>1</v>
      </c>
      <c r="E86" s="48" t="s">
        <v>53</v>
      </c>
      <c r="F86" s="49">
        <v>42376</v>
      </c>
      <c r="G86" s="49">
        <v>42400</v>
      </c>
      <c r="H86" s="50">
        <f t="shared" ca="1" si="15"/>
        <v>0</v>
      </c>
      <c r="I86" s="46" t="s">
        <v>84</v>
      </c>
      <c r="J86" s="46" t="s">
        <v>85</v>
      </c>
      <c r="K86" s="46" t="s">
        <v>208</v>
      </c>
      <c r="L86" s="51" t="str">
        <f t="shared" ca="1" si="16"/>
        <v>Completed</v>
      </c>
      <c r="M86" s="47" t="s">
        <v>68</v>
      </c>
      <c r="N86" s="47" t="s">
        <v>58</v>
      </c>
      <c r="O86" s="47" t="s">
        <v>87</v>
      </c>
      <c r="P86" s="47" t="s">
        <v>60</v>
      </c>
      <c r="Q86" s="47" t="s">
        <v>61</v>
      </c>
      <c r="R86" s="47" t="s">
        <v>62</v>
      </c>
      <c r="S86" s="52">
        <v>1</v>
      </c>
      <c r="T86" s="52">
        <v>3</v>
      </c>
      <c r="U86" s="53">
        <v>2000000</v>
      </c>
      <c r="V86" s="53">
        <v>2003244</v>
      </c>
      <c r="W86" s="51">
        <f t="shared" si="17"/>
        <v>0</v>
      </c>
      <c r="X86" s="51">
        <f t="shared" si="18"/>
        <v>2000000</v>
      </c>
      <c r="Y86" s="53">
        <v>4969</v>
      </c>
      <c r="Z86" s="54">
        <f t="shared" si="19"/>
        <v>2.4804766668463751E-3</v>
      </c>
      <c r="AA86" s="55">
        <f t="shared" si="20"/>
        <v>0.60374320788891123</v>
      </c>
      <c r="AB86" s="56">
        <f t="shared" si="21"/>
        <v>2000</v>
      </c>
      <c r="AC86" s="72">
        <f t="shared" si="22"/>
        <v>2000</v>
      </c>
      <c r="AD86" s="56">
        <f t="shared" si="23"/>
        <v>0</v>
      </c>
      <c r="AE86" s="58">
        <f t="shared" si="26"/>
        <v>6000</v>
      </c>
      <c r="AF86" s="59">
        <v>3000</v>
      </c>
      <c r="AG86" s="60">
        <f t="shared" si="27"/>
        <v>-3000</v>
      </c>
      <c r="AH86" s="60">
        <v>0</v>
      </c>
      <c r="AI86" s="60">
        <f t="shared" si="24"/>
        <v>1000</v>
      </c>
      <c r="AJ86" s="61">
        <f t="shared" si="25"/>
        <v>0.33333333333333331</v>
      </c>
      <c r="AL86"/>
    </row>
    <row r="87" spans="2:38" x14ac:dyDescent="0.25">
      <c r="B87" s="46" t="s">
        <v>209</v>
      </c>
      <c r="C87" s="47">
        <v>2016</v>
      </c>
      <c r="D87" s="47">
        <v>1</v>
      </c>
      <c r="E87" s="48" t="s">
        <v>53</v>
      </c>
      <c r="F87" s="49">
        <v>42376</v>
      </c>
      <c r="G87" s="49">
        <v>42400</v>
      </c>
      <c r="H87" s="50">
        <f t="shared" ca="1" si="15"/>
        <v>0</v>
      </c>
      <c r="I87" s="46" t="s">
        <v>84</v>
      </c>
      <c r="J87" s="46" t="s">
        <v>85</v>
      </c>
      <c r="K87" s="46" t="s">
        <v>210</v>
      </c>
      <c r="L87" s="51" t="str">
        <f t="shared" ca="1" si="16"/>
        <v>Completed</v>
      </c>
      <c r="M87" s="47" t="s">
        <v>188</v>
      </c>
      <c r="N87" s="47" t="s">
        <v>58</v>
      </c>
      <c r="O87" s="47" t="s">
        <v>59</v>
      </c>
      <c r="P87" s="47" t="s">
        <v>60</v>
      </c>
      <c r="Q87" s="47" t="s">
        <v>61</v>
      </c>
      <c r="R87" s="47" t="s">
        <v>62</v>
      </c>
      <c r="S87" s="52">
        <v>0.15</v>
      </c>
      <c r="T87" s="52">
        <v>1.3</v>
      </c>
      <c r="U87" s="53">
        <v>1000000</v>
      </c>
      <c r="V87" s="53">
        <v>1170902</v>
      </c>
      <c r="W87" s="51">
        <f t="shared" si="17"/>
        <v>0</v>
      </c>
      <c r="X87" s="51">
        <f t="shared" si="18"/>
        <v>1000000</v>
      </c>
      <c r="Y87" s="53">
        <v>0</v>
      </c>
      <c r="Z87" s="54">
        <f t="shared" si="19"/>
        <v>0</v>
      </c>
      <c r="AA87" s="55" t="e">
        <f t="shared" si="20"/>
        <v>#DIV/0!</v>
      </c>
      <c r="AB87" s="56">
        <f t="shared" si="21"/>
        <v>150</v>
      </c>
      <c r="AC87" s="72">
        <f t="shared" si="22"/>
        <v>150</v>
      </c>
      <c r="AD87" s="56">
        <f t="shared" si="23"/>
        <v>0</v>
      </c>
      <c r="AE87" s="58">
        <f t="shared" si="26"/>
        <v>1300</v>
      </c>
      <c r="AF87" s="59">
        <v>556</v>
      </c>
      <c r="AG87" s="60">
        <f t="shared" si="27"/>
        <v>-744</v>
      </c>
      <c r="AH87" s="60">
        <v>0</v>
      </c>
      <c r="AI87" s="60">
        <f t="shared" si="24"/>
        <v>406</v>
      </c>
      <c r="AJ87" s="61">
        <f t="shared" si="25"/>
        <v>0.73021582733812951</v>
      </c>
      <c r="AL87"/>
    </row>
    <row r="88" spans="2:38" x14ac:dyDescent="0.25">
      <c r="B88" s="46" t="s">
        <v>211</v>
      </c>
      <c r="C88" s="47">
        <v>2016</v>
      </c>
      <c r="D88" s="47">
        <v>1</v>
      </c>
      <c r="E88" s="48" t="s">
        <v>53</v>
      </c>
      <c r="F88" s="49">
        <v>42376</v>
      </c>
      <c r="G88" s="49">
        <v>42400</v>
      </c>
      <c r="H88" s="50">
        <f t="shared" ca="1" si="15"/>
        <v>0</v>
      </c>
      <c r="I88" s="46" t="s">
        <v>84</v>
      </c>
      <c r="J88" s="46" t="s">
        <v>85</v>
      </c>
      <c r="K88" s="46" t="s">
        <v>210</v>
      </c>
      <c r="L88" s="51" t="str">
        <f t="shared" ca="1" si="16"/>
        <v>Completed</v>
      </c>
      <c r="M88" s="47" t="s">
        <v>57</v>
      </c>
      <c r="N88" s="47" t="s">
        <v>58</v>
      </c>
      <c r="O88" s="47" t="s">
        <v>59</v>
      </c>
      <c r="P88" s="47" t="s">
        <v>60</v>
      </c>
      <c r="Q88" s="47" t="s">
        <v>61</v>
      </c>
      <c r="R88" s="47" t="s">
        <v>62</v>
      </c>
      <c r="S88" s="52">
        <v>0.5</v>
      </c>
      <c r="T88" s="52">
        <v>1.3</v>
      </c>
      <c r="U88" s="53">
        <v>500000</v>
      </c>
      <c r="V88" s="53">
        <v>500020</v>
      </c>
      <c r="W88" s="51">
        <f t="shared" si="17"/>
        <v>0</v>
      </c>
      <c r="X88" s="51">
        <f t="shared" si="18"/>
        <v>500000</v>
      </c>
      <c r="Y88" s="53"/>
      <c r="Z88" s="54">
        <f t="shared" si="19"/>
        <v>0</v>
      </c>
      <c r="AA88" s="55" t="e">
        <f t="shared" si="20"/>
        <v>#DIV/0!</v>
      </c>
      <c r="AB88" s="56">
        <f t="shared" si="21"/>
        <v>250</v>
      </c>
      <c r="AC88" s="72">
        <f t="shared" si="22"/>
        <v>250</v>
      </c>
      <c r="AD88" s="56">
        <f t="shared" si="23"/>
        <v>0</v>
      </c>
      <c r="AE88" s="58">
        <f t="shared" si="26"/>
        <v>650</v>
      </c>
      <c r="AF88" s="59">
        <f>IF((SUMIF($K$10:$K$1048576,K88,$V$10:$V$1048576))&gt;(SUMIF($K$10:$K$1048576,K88,$U$10:$U$1048576)),AE88,(IF(P88="cpv",(V88*T88),(V88*T88/1000))))</f>
        <v>650</v>
      </c>
      <c r="AG88" s="60">
        <f t="shared" si="27"/>
        <v>0</v>
      </c>
      <c r="AH88" s="60">
        <v>0</v>
      </c>
      <c r="AI88" s="60">
        <f t="shared" si="24"/>
        <v>400</v>
      </c>
      <c r="AJ88" s="61">
        <f t="shared" si="25"/>
        <v>0.61538461538461542</v>
      </c>
      <c r="AL88"/>
    </row>
    <row r="89" spans="2:38" x14ac:dyDescent="0.25">
      <c r="B89" s="46" t="s">
        <v>212</v>
      </c>
      <c r="C89" s="47">
        <v>2016</v>
      </c>
      <c r="D89" s="47">
        <v>1</v>
      </c>
      <c r="E89" s="48" t="s">
        <v>53</v>
      </c>
      <c r="F89" s="49">
        <v>42376</v>
      </c>
      <c r="G89" s="49">
        <v>42400</v>
      </c>
      <c r="H89" s="50">
        <f t="shared" ca="1" si="15"/>
        <v>0</v>
      </c>
      <c r="I89" s="46" t="s">
        <v>84</v>
      </c>
      <c r="J89" s="46" t="s">
        <v>85</v>
      </c>
      <c r="K89" s="46" t="s">
        <v>210</v>
      </c>
      <c r="L89" s="51" t="str">
        <f t="shared" ca="1" si="16"/>
        <v>Completed</v>
      </c>
      <c r="M89" s="47" t="s">
        <v>82</v>
      </c>
      <c r="N89" s="47" t="s">
        <v>58</v>
      </c>
      <c r="O89" s="47" t="s">
        <v>59</v>
      </c>
      <c r="P89" s="47" t="s">
        <v>60</v>
      </c>
      <c r="Q89" s="47" t="s">
        <v>61</v>
      </c>
      <c r="R89" s="47" t="s">
        <v>62</v>
      </c>
      <c r="S89" s="52">
        <v>0.1</v>
      </c>
      <c r="T89" s="52">
        <v>1.3</v>
      </c>
      <c r="U89" s="53">
        <v>500000</v>
      </c>
      <c r="V89" s="53">
        <v>505658</v>
      </c>
      <c r="W89" s="51">
        <f t="shared" si="17"/>
        <v>0</v>
      </c>
      <c r="X89" s="51">
        <f t="shared" si="18"/>
        <v>500000</v>
      </c>
      <c r="Y89" s="53">
        <v>212</v>
      </c>
      <c r="Z89" s="54">
        <f t="shared" si="19"/>
        <v>4.1925570247083996E-4</v>
      </c>
      <c r="AA89" s="55">
        <f t="shared" si="20"/>
        <v>3.0660377358490565</v>
      </c>
      <c r="AB89" s="56">
        <f t="shared" si="21"/>
        <v>50</v>
      </c>
      <c r="AC89" s="72">
        <f t="shared" si="22"/>
        <v>50</v>
      </c>
      <c r="AD89" s="56">
        <f t="shared" si="23"/>
        <v>0</v>
      </c>
      <c r="AE89" s="58">
        <f t="shared" si="26"/>
        <v>650</v>
      </c>
      <c r="AF89" s="59">
        <f>IF((SUMIF($K$10:$K$1048576,K89,$V$10:$V$1048576))&gt;(SUMIF($K$10:$K$1048576,K89,$U$10:$U$1048576)),AE89,(IF(P89="cpv",(V89*T89),(V89*T89/1000))))</f>
        <v>650</v>
      </c>
      <c r="AG89" s="60">
        <f t="shared" si="27"/>
        <v>0</v>
      </c>
      <c r="AH89" s="60">
        <v>0</v>
      </c>
      <c r="AI89" s="60">
        <f t="shared" si="24"/>
        <v>600</v>
      </c>
      <c r="AJ89" s="61">
        <f t="shared" si="25"/>
        <v>0.92307692307692313</v>
      </c>
      <c r="AL89"/>
    </row>
    <row r="90" spans="2:38" x14ac:dyDescent="0.25">
      <c r="B90" s="46" t="s">
        <v>213</v>
      </c>
      <c r="C90" s="47">
        <v>2016</v>
      </c>
      <c r="D90" s="47">
        <v>1</v>
      </c>
      <c r="E90" s="48" t="s">
        <v>53</v>
      </c>
      <c r="F90" s="49">
        <v>42376</v>
      </c>
      <c r="G90" s="49">
        <v>42400</v>
      </c>
      <c r="H90" s="50">
        <f t="shared" ca="1" si="15"/>
        <v>0</v>
      </c>
      <c r="I90" s="46" t="s">
        <v>84</v>
      </c>
      <c r="J90" s="46" t="s">
        <v>85</v>
      </c>
      <c r="K90" s="46" t="s">
        <v>210</v>
      </c>
      <c r="L90" s="51" t="str">
        <f t="shared" ca="1" si="16"/>
        <v>Completed</v>
      </c>
      <c r="M90" s="47" t="s">
        <v>93</v>
      </c>
      <c r="N90" s="47" t="s">
        <v>58</v>
      </c>
      <c r="O90" s="47" t="s">
        <v>59</v>
      </c>
      <c r="P90" s="47" t="s">
        <v>60</v>
      </c>
      <c r="Q90" s="47" t="s">
        <v>61</v>
      </c>
      <c r="R90" s="47" t="s">
        <v>62</v>
      </c>
      <c r="S90" s="52">
        <v>0.1</v>
      </c>
      <c r="T90" s="52">
        <v>1.3</v>
      </c>
      <c r="U90" s="53">
        <v>500000</v>
      </c>
      <c r="V90" s="53">
        <v>507591</v>
      </c>
      <c r="W90" s="51">
        <f t="shared" si="17"/>
        <v>0</v>
      </c>
      <c r="X90" s="51">
        <f t="shared" si="18"/>
        <v>500000</v>
      </c>
      <c r="Y90" s="53">
        <v>700</v>
      </c>
      <c r="Z90" s="54">
        <f t="shared" si="19"/>
        <v>1.3790630645539421E-3</v>
      </c>
      <c r="AA90" s="55">
        <f t="shared" si="20"/>
        <v>0.9285714285714286</v>
      </c>
      <c r="AB90" s="56">
        <f t="shared" si="21"/>
        <v>50</v>
      </c>
      <c r="AC90" s="72">
        <f t="shared" si="22"/>
        <v>50</v>
      </c>
      <c r="AD90" s="56">
        <f t="shared" si="23"/>
        <v>0</v>
      </c>
      <c r="AE90" s="58">
        <f t="shared" si="26"/>
        <v>650</v>
      </c>
      <c r="AF90" s="59">
        <f>IF((SUMIF($K$10:$K$1048576,K90,$V$10:$V$1048576))&gt;(SUMIF($K$10:$K$1048576,K90,$U$10:$U$1048576)),AE90,(IF(P90="cpv",(V90*T90),(V90*T90/1000))))</f>
        <v>650</v>
      </c>
      <c r="AG90" s="60">
        <f t="shared" si="27"/>
        <v>0</v>
      </c>
      <c r="AH90" s="60">
        <v>0</v>
      </c>
      <c r="AI90" s="60">
        <f t="shared" si="24"/>
        <v>600</v>
      </c>
      <c r="AJ90" s="61">
        <f t="shared" si="25"/>
        <v>0.92307692307692313</v>
      </c>
      <c r="AL90"/>
    </row>
    <row r="91" spans="2:38" x14ac:dyDescent="0.25">
      <c r="B91" s="46" t="s">
        <v>214</v>
      </c>
      <c r="C91" s="47">
        <v>2016</v>
      </c>
      <c r="D91" s="47">
        <v>1</v>
      </c>
      <c r="E91" s="48" t="s">
        <v>53</v>
      </c>
      <c r="F91" s="49">
        <v>42376</v>
      </c>
      <c r="G91" s="49">
        <v>42400</v>
      </c>
      <c r="H91" s="50">
        <f t="shared" ca="1" si="15"/>
        <v>0</v>
      </c>
      <c r="I91" s="46" t="s">
        <v>84</v>
      </c>
      <c r="J91" s="46" t="s">
        <v>85</v>
      </c>
      <c r="K91" s="46" t="s">
        <v>210</v>
      </c>
      <c r="L91" s="51" t="str">
        <f t="shared" ca="1" si="16"/>
        <v>Completed</v>
      </c>
      <c r="M91" s="47" t="s">
        <v>70</v>
      </c>
      <c r="N91" s="47" t="s">
        <v>58</v>
      </c>
      <c r="O91" s="47" t="s">
        <v>59</v>
      </c>
      <c r="P91" s="47" t="s">
        <v>60</v>
      </c>
      <c r="Q91" s="47" t="s">
        <v>61</v>
      </c>
      <c r="R91" s="47" t="s">
        <v>62</v>
      </c>
      <c r="S91" s="52">
        <v>0.1</v>
      </c>
      <c r="T91" s="52">
        <v>1.3</v>
      </c>
      <c r="U91" s="53">
        <v>100000</v>
      </c>
      <c r="V91" s="53">
        <v>63775</v>
      </c>
      <c r="W91" s="51">
        <f t="shared" si="17"/>
        <v>36225</v>
      </c>
      <c r="X91" s="51">
        <f t="shared" si="18"/>
        <v>63775</v>
      </c>
      <c r="Y91" s="53">
        <v>135</v>
      </c>
      <c r="Z91" s="54">
        <f t="shared" si="19"/>
        <v>2.1168169345354764E-3</v>
      </c>
      <c r="AA91" s="55">
        <f t="shared" si="20"/>
        <v>0.96296296296296291</v>
      </c>
      <c r="AB91" s="56">
        <f t="shared" si="21"/>
        <v>10</v>
      </c>
      <c r="AC91" s="72">
        <f t="shared" si="22"/>
        <v>6.3775000000000004</v>
      </c>
      <c r="AD91" s="56">
        <f t="shared" si="23"/>
        <v>-3.6224999999999996</v>
      </c>
      <c r="AE91" s="58">
        <f t="shared" si="26"/>
        <v>130</v>
      </c>
      <c r="AF91" s="59">
        <f>IF((SUMIF($K$10:$K$1048576,K91,$V$10:$V$1048576))&gt;(SUMIF($K$10:$K$1048576,K91,$U$10:$U$1048576)),AE91,(IF(P91="cpv",(V91*T91),(V91*T91/1000))))</f>
        <v>130</v>
      </c>
      <c r="AG91" s="60">
        <f t="shared" si="27"/>
        <v>0</v>
      </c>
      <c r="AH91" s="60">
        <v>0</v>
      </c>
      <c r="AI91" s="60">
        <f t="shared" si="24"/>
        <v>123.6225</v>
      </c>
      <c r="AJ91" s="61">
        <f t="shared" si="25"/>
        <v>0.9509423076923077</v>
      </c>
      <c r="AL91"/>
    </row>
    <row r="92" spans="2:38" x14ac:dyDescent="0.25">
      <c r="B92" s="46" t="s">
        <v>215</v>
      </c>
      <c r="C92" s="47">
        <v>2016</v>
      </c>
      <c r="D92" s="47">
        <v>1</v>
      </c>
      <c r="E92" s="48" t="s">
        <v>53</v>
      </c>
      <c r="F92" s="49">
        <v>42378</v>
      </c>
      <c r="G92" s="49">
        <v>42400</v>
      </c>
      <c r="H92" s="50">
        <f t="shared" ca="1" si="15"/>
        <v>0</v>
      </c>
      <c r="I92" s="46" t="s">
        <v>84</v>
      </c>
      <c r="J92" s="46" t="s">
        <v>172</v>
      </c>
      <c r="K92" s="46" t="s">
        <v>216</v>
      </c>
      <c r="L92" s="51" t="str">
        <f t="shared" ca="1" si="16"/>
        <v>Completed</v>
      </c>
      <c r="M92" s="47" t="s">
        <v>77</v>
      </c>
      <c r="N92" s="47" t="s">
        <v>58</v>
      </c>
      <c r="O92" s="47" t="s">
        <v>109</v>
      </c>
      <c r="P92" s="47" t="s">
        <v>110</v>
      </c>
      <c r="Q92" s="47" t="s">
        <v>101</v>
      </c>
      <c r="R92" s="47" t="s">
        <v>102</v>
      </c>
      <c r="S92" s="52">
        <v>0.01</v>
      </c>
      <c r="T92" s="52">
        <v>0.03</v>
      </c>
      <c r="U92" s="53">
        <v>66000</v>
      </c>
      <c r="V92" s="53">
        <v>65270</v>
      </c>
      <c r="W92" s="51">
        <f t="shared" si="17"/>
        <v>730</v>
      </c>
      <c r="X92" s="51">
        <f t="shared" si="18"/>
        <v>65270</v>
      </c>
      <c r="Y92" s="53">
        <v>1261</v>
      </c>
      <c r="Z92" s="54">
        <f t="shared" si="19"/>
        <v>1.9319748736019611E-2</v>
      </c>
      <c r="AA92" s="55">
        <f t="shared" si="20"/>
        <v>0.98651863600317213</v>
      </c>
      <c r="AB92" s="56">
        <f t="shared" si="21"/>
        <v>660</v>
      </c>
      <c r="AC92" s="72">
        <v>0</v>
      </c>
      <c r="AD92" s="56">
        <f t="shared" si="23"/>
        <v>-660</v>
      </c>
      <c r="AE92" s="58">
        <f t="shared" si="26"/>
        <v>1980</v>
      </c>
      <c r="AF92" s="59">
        <v>1244</v>
      </c>
      <c r="AG92" s="60">
        <f t="shared" si="27"/>
        <v>-736</v>
      </c>
      <c r="AH92" s="60">
        <v>0</v>
      </c>
      <c r="AI92" s="60">
        <f t="shared" si="24"/>
        <v>1244</v>
      </c>
      <c r="AJ92" s="61">
        <f t="shared" si="25"/>
        <v>1</v>
      </c>
      <c r="AL92"/>
    </row>
    <row r="93" spans="2:38" x14ac:dyDescent="0.25">
      <c r="B93" s="46" t="s">
        <v>217</v>
      </c>
      <c r="C93" s="47">
        <v>2016</v>
      </c>
      <c r="D93" s="47">
        <v>1</v>
      </c>
      <c r="E93" s="48" t="s">
        <v>53</v>
      </c>
      <c r="F93" s="49">
        <v>42378</v>
      </c>
      <c r="G93" s="49">
        <v>42400</v>
      </c>
      <c r="H93" s="50">
        <f t="shared" ca="1" si="15"/>
        <v>0</v>
      </c>
      <c r="I93" s="46" t="s">
        <v>84</v>
      </c>
      <c r="J93" s="46" t="s">
        <v>172</v>
      </c>
      <c r="K93" s="46" t="s">
        <v>216</v>
      </c>
      <c r="L93" s="51" t="str">
        <f t="shared" ca="1" si="16"/>
        <v>Completed</v>
      </c>
      <c r="M93" s="47" t="s">
        <v>57</v>
      </c>
      <c r="N93" s="47" t="s">
        <v>58</v>
      </c>
      <c r="O93" s="47" t="s">
        <v>109</v>
      </c>
      <c r="P93" s="47" t="s">
        <v>110</v>
      </c>
      <c r="Q93" s="47" t="s">
        <v>101</v>
      </c>
      <c r="R93" s="47" t="s">
        <v>102</v>
      </c>
      <c r="S93" s="52">
        <v>0.01</v>
      </c>
      <c r="T93" s="52">
        <v>0.03</v>
      </c>
      <c r="U93" s="53">
        <v>50000</v>
      </c>
      <c r="V93" s="53">
        <v>50013</v>
      </c>
      <c r="W93" s="51">
        <f t="shared" si="17"/>
        <v>0</v>
      </c>
      <c r="X93" s="51">
        <f t="shared" si="18"/>
        <v>50000</v>
      </c>
      <c r="Y93" s="53"/>
      <c r="Z93" s="54">
        <f t="shared" si="19"/>
        <v>0</v>
      </c>
      <c r="AA93" s="55" t="e">
        <f t="shared" si="20"/>
        <v>#DIV/0!</v>
      </c>
      <c r="AB93" s="56">
        <f t="shared" si="21"/>
        <v>500</v>
      </c>
      <c r="AC93" s="72">
        <v>545</v>
      </c>
      <c r="AD93" s="56">
        <f t="shared" si="23"/>
        <v>45</v>
      </c>
      <c r="AE93" s="58">
        <f t="shared" si="26"/>
        <v>1500</v>
      </c>
      <c r="AF93" s="59">
        <f>IF((SUMIF($K$10:$K$1048576,K93,$V$10:$V$1048576))&gt;(SUMIF($K$10:$K$1048576,K93,$U$10:$U$1048576)),AE93,(IF(P93="cpv",(V93*T93),(V93*T93/1000))))</f>
        <v>1500.3899999999999</v>
      </c>
      <c r="AG93" s="60">
        <f t="shared" si="27"/>
        <v>0.38999999999987267</v>
      </c>
      <c r="AH93" s="60">
        <v>0</v>
      </c>
      <c r="AI93" s="60">
        <f t="shared" si="24"/>
        <v>955.38999999999987</v>
      </c>
      <c r="AJ93" s="61">
        <f t="shared" si="25"/>
        <v>0.63676110877838421</v>
      </c>
      <c r="AL93"/>
    </row>
    <row r="94" spans="2:38" x14ac:dyDescent="0.25">
      <c r="B94" s="46" t="s">
        <v>218</v>
      </c>
      <c r="C94" s="47">
        <v>2016</v>
      </c>
      <c r="D94" s="47">
        <v>1</v>
      </c>
      <c r="E94" s="48" t="s">
        <v>53</v>
      </c>
      <c r="F94" s="49">
        <v>42378</v>
      </c>
      <c r="G94" s="49">
        <v>42400</v>
      </c>
      <c r="H94" s="50">
        <f t="shared" ca="1" si="15"/>
        <v>0</v>
      </c>
      <c r="I94" s="46" t="s">
        <v>84</v>
      </c>
      <c r="J94" s="46" t="s">
        <v>172</v>
      </c>
      <c r="K94" s="46" t="s">
        <v>216</v>
      </c>
      <c r="L94" s="51" t="str">
        <f t="shared" ca="1" si="16"/>
        <v>Completed</v>
      </c>
      <c r="M94" s="47" t="s">
        <v>64</v>
      </c>
      <c r="N94" s="47" t="s">
        <v>58</v>
      </c>
      <c r="O94" s="47" t="s">
        <v>109</v>
      </c>
      <c r="P94" s="47" t="s">
        <v>110</v>
      </c>
      <c r="Q94" s="47" t="s">
        <v>101</v>
      </c>
      <c r="R94" s="47" t="s">
        <v>102</v>
      </c>
      <c r="S94" s="52">
        <v>6.0000000000000001E-3</v>
      </c>
      <c r="T94" s="52">
        <v>0.03</v>
      </c>
      <c r="U94" s="53">
        <v>75000</v>
      </c>
      <c r="V94" s="53">
        <v>75189</v>
      </c>
      <c r="W94" s="51">
        <f t="shared" si="17"/>
        <v>0</v>
      </c>
      <c r="X94" s="51">
        <f t="shared" si="18"/>
        <v>75000</v>
      </c>
      <c r="Y94" s="53">
        <v>1001</v>
      </c>
      <c r="Z94" s="54">
        <f t="shared" si="19"/>
        <v>1.3313117610288739E-2</v>
      </c>
      <c r="AA94" s="55">
        <f t="shared" si="20"/>
        <v>2.2534165834165836</v>
      </c>
      <c r="AB94" s="56">
        <f t="shared" si="21"/>
        <v>450</v>
      </c>
      <c r="AC94" s="72">
        <f t="shared" si="22"/>
        <v>450</v>
      </c>
      <c r="AD94" s="56">
        <f t="shared" si="23"/>
        <v>0</v>
      </c>
      <c r="AE94" s="58">
        <f t="shared" si="26"/>
        <v>2250</v>
      </c>
      <c r="AF94" s="59">
        <f>IF((SUMIF($K$10:$K$1048576,K94,$V$10:$V$1048576))&gt;(SUMIF($K$10:$K$1048576,K94,$U$10:$U$1048576)),AE94,(IF(P94="cpv",(V94*T94),(V94*T94/1000))))</f>
        <v>2255.67</v>
      </c>
      <c r="AG94" s="60">
        <f t="shared" si="27"/>
        <v>5.6700000000000728</v>
      </c>
      <c r="AH94" s="60">
        <v>0</v>
      </c>
      <c r="AI94" s="60">
        <f t="shared" si="24"/>
        <v>1805.67</v>
      </c>
      <c r="AJ94" s="61">
        <f t="shared" si="25"/>
        <v>0.80050273311255637</v>
      </c>
      <c r="AL94"/>
    </row>
    <row r="95" spans="2:38" x14ac:dyDescent="0.25">
      <c r="B95" s="46" t="s">
        <v>219</v>
      </c>
      <c r="C95" s="47">
        <v>2016</v>
      </c>
      <c r="D95" s="47">
        <v>1</v>
      </c>
      <c r="E95" s="48" t="s">
        <v>53</v>
      </c>
      <c r="F95" s="49">
        <v>42377</v>
      </c>
      <c r="G95" s="49">
        <v>42400</v>
      </c>
      <c r="H95" s="50">
        <f t="shared" ca="1" si="15"/>
        <v>0</v>
      </c>
      <c r="I95" s="46" t="s">
        <v>54</v>
      </c>
      <c r="J95" s="46" t="s">
        <v>55</v>
      </c>
      <c r="K95" s="46" t="s">
        <v>220</v>
      </c>
      <c r="L95" s="51" t="str">
        <f t="shared" ca="1" si="16"/>
        <v>Completed</v>
      </c>
      <c r="M95" s="47" t="s">
        <v>77</v>
      </c>
      <c r="N95" s="47" t="s">
        <v>58</v>
      </c>
      <c r="O95" s="47" t="s">
        <v>109</v>
      </c>
      <c r="P95" s="47" t="s">
        <v>110</v>
      </c>
      <c r="Q95" s="47" t="s">
        <v>101</v>
      </c>
      <c r="R95" s="47" t="s">
        <v>102</v>
      </c>
      <c r="S95" s="52">
        <v>0.01</v>
      </c>
      <c r="T95" s="52">
        <v>3.3000000000000002E-2</v>
      </c>
      <c r="U95" s="53">
        <v>150000</v>
      </c>
      <c r="V95" s="53">
        <v>152193</v>
      </c>
      <c r="W95" s="51">
        <f t="shared" si="17"/>
        <v>0</v>
      </c>
      <c r="X95" s="51">
        <f t="shared" si="18"/>
        <v>150000</v>
      </c>
      <c r="Y95" s="53">
        <v>23605</v>
      </c>
      <c r="Z95" s="54">
        <f t="shared" si="19"/>
        <v>0.15509911756782507</v>
      </c>
      <c r="AA95" s="55">
        <f t="shared" si="20"/>
        <v>0.18385935183223892</v>
      </c>
      <c r="AB95" s="56">
        <f t="shared" si="21"/>
        <v>1500</v>
      </c>
      <c r="AC95" s="72">
        <v>0</v>
      </c>
      <c r="AD95" s="56">
        <f t="shared" si="23"/>
        <v>-1500</v>
      </c>
      <c r="AE95" s="58">
        <f t="shared" si="26"/>
        <v>4950</v>
      </c>
      <c r="AF95" s="59">
        <v>4340</v>
      </c>
      <c r="AG95" s="60">
        <f t="shared" si="27"/>
        <v>-610</v>
      </c>
      <c r="AH95" s="60">
        <v>0</v>
      </c>
      <c r="AI95" s="60">
        <f t="shared" si="24"/>
        <v>4340</v>
      </c>
      <c r="AJ95" s="61">
        <f t="shared" si="25"/>
        <v>1</v>
      </c>
      <c r="AL95"/>
    </row>
    <row r="96" spans="2:38" x14ac:dyDescent="0.25">
      <c r="B96" s="46" t="s">
        <v>221</v>
      </c>
      <c r="C96" s="47">
        <v>2016</v>
      </c>
      <c r="D96" s="47">
        <v>1</v>
      </c>
      <c r="E96" s="48" t="s">
        <v>53</v>
      </c>
      <c r="F96" s="49">
        <v>42377</v>
      </c>
      <c r="G96" s="49">
        <v>42400</v>
      </c>
      <c r="H96" s="50">
        <f t="shared" ca="1" si="15"/>
        <v>0</v>
      </c>
      <c r="I96" s="46" t="s">
        <v>54</v>
      </c>
      <c r="J96" s="46" t="s">
        <v>55</v>
      </c>
      <c r="K96" s="46" t="s">
        <v>220</v>
      </c>
      <c r="L96" s="51" t="str">
        <f t="shared" ca="1" si="16"/>
        <v>Completed</v>
      </c>
      <c r="M96" s="47" t="s">
        <v>57</v>
      </c>
      <c r="N96" s="47" t="s">
        <v>58</v>
      </c>
      <c r="O96" s="47" t="s">
        <v>109</v>
      </c>
      <c r="P96" s="47" t="s">
        <v>110</v>
      </c>
      <c r="Q96" s="47" t="s">
        <v>101</v>
      </c>
      <c r="R96" s="47" t="s">
        <v>102</v>
      </c>
      <c r="S96" s="52">
        <v>0.01</v>
      </c>
      <c r="T96" s="52">
        <v>3.3000000000000002E-2</v>
      </c>
      <c r="U96" s="53">
        <v>20000</v>
      </c>
      <c r="V96" s="53">
        <v>0</v>
      </c>
      <c r="W96" s="51">
        <f t="shared" si="17"/>
        <v>20000</v>
      </c>
      <c r="X96" s="51">
        <f t="shared" si="18"/>
        <v>0</v>
      </c>
      <c r="Y96" s="53"/>
      <c r="Z96" s="54" t="e">
        <f t="shared" si="19"/>
        <v>#DIV/0!</v>
      </c>
      <c r="AA96" s="55" t="e">
        <f t="shared" si="20"/>
        <v>#DIV/0!</v>
      </c>
      <c r="AB96" s="56">
        <f t="shared" si="21"/>
        <v>200</v>
      </c>
      <c r="AC96" s="57">
        <f t="shared" si="22"/>
        <v>0</v>
      </c>
      <c r="AD96" s="56">
        <f t="shared" si="23"/>
        <v>-200</v>
      </c>
      <c r="AE96" s="58">
        <f t="shared" si="26"/>
        <v>660</v>
      </c>
      <c r="AF96" s="59">
        <f>IF((SUMIF($K$10:$K$1048576,K96,$V$10:$V$1048576))&gt;(SUMIF($K$10:$K$1048576,K96,$U$10:$U$1048576)),AE96,(IF(P96="cpv",(V96*T96),(V96*T96/1000))))</f>
        <v>0</v>
      </c>
      <c r="AG96" s="60">
        <f t="shared" si="27"/>
        <v>-660</v>
      </c>
      <c r="AH96" s="60">
        <v>0</v>
      </c>
      <c r="AI96" s="60">
        <f t="shared" si="24"/>
        <v>0</v>
      </c>
      <c r="AJ96" s="61" t="e">
        <f t="shared" si="25"/>
        <v>#DIV/0!</v>
      </c>
      <c r="AL96"/>
    </row>
    <row r="97" spans="2:38" x14ac:dyDescent="0.25">
      <c r="B97" s="46" t="s">
        <v>222</v>
      </c>
      <c r="C97" s="47">
        <v>2016</v>
      </c>
      <c r="D97" s="47">
        <v>1</v>
      </c>
      <c r="E97" s="48" t="s">
        <v>53</v>
      </c>
      <c r="F97" s="49">
        <v>42377</v>
      </c>
      <c r="G97" s="49">
        <v>42400</v>
      </c>
      <c r="H97" s="50">
        <f t="shared" ca="1" si="15"/>
        <v>0</v>
      </c>
      <c r="I97" s="46" t="s">
        <v>54</v>
      </c>
      <c r="J97" s="46" t="s">
        <v>55</v>
      </c>
      <c r="K97" s="46" t="s">
        <v>220</v>
      </c>
      <c r="L97" s="51" t="str">
        <f t="shared" ca="1" si="16"/>
        <v>Completed</v>
      </c>
      <c r="M97" s="47" t="s">
        <v>93</v>
      </c>
      <c r="N97" s="47" t="s">
        <v>58</v>
      </c>
      <c r="O97" s="47" t="s">
        <v>109</v>
      </c>
      <c r="P97" s="47" t="s">
        <v>110</v>
      </c>
      <c r="Q97" s="47" t="s">
        <v>101</v>
      </c>
      <c r="R97" s="47" t="s">
        <v>102</v>
      </c>
      <c r="S97" s="52">
        <v>1.2E-2</v>
      </c>
      <c r="T97" s="52">
        <v>3.3000000000000002E-2</v>
      </c>
      <c r="U97" s="53">
        <v>50000</v>
      </c>
      <c r="V97" s="53">
        <v>50346</v>
      </c>
      <c r="W97" s="51">
        <f t="shared" si="17"/>
        <v>0</v>
      </c>
      <c r="X97" s="51">
        <f t="shared" si="18"/>
        <v>50000</v>
      </c>
      <c r="Y97" s="53">
        <v>7809</v>
      </c>
      <c r="Z97" s="54">
        <f t="shared" si="19"/>
        <v>0.15510666189965439</v>
      </c>
      <c r="AA97" s="55">
        <f t="shared" si="20"/>
        <v>0.21275681905493662</v>
      </c>
      <c r="AB97" s="56">
        <f t="shared" si="21"/>
        <v>600</v>
      </c>
      <c r="AC97" s="57">
        <f t="shared" si="22"/>
        <v>600</v>
      </c>
      <c r="AD97" s="56">
        <f t="shared" si="23"/>
        <v>0</v>
      </c>
      <c r="AE97" s="58">
        <f t="shared" si="26"/>
        <v>1650</v>
      </c>
      <c r="AF97" s="59">
        <f>IF((SUMIF($K$10:$K$1048576,K97,$V$10:$V$1048576))&gt;(SUMIF($K$10:$K$1048576,K97,$U$10:$U$1048576)),AE97,(IF(P97="cpv",(V97*T97),(V97*T97/1000))))</f>
        <v>1661.4180000000001</v>
      </c>
      <c r="AG97" s="60">
        <f t="shared" si="27"/>
        <v>11.41800000000012</v>
      </c>
      <c r="AH97" s="60">
        <v>0</v>
      </c>
      <c r="AI97" s="60">
        <f t="shared" si="24"/>
        <v>1061.4180000000001</v>
      </c>
      <c r="AJ97" s="61">
        <f t="shared" si="25"/>
        <v>0.63886270643510545</v>
      </c>
      <c r="AL97"/>
    </row>
    <row r="98" spans="2:38" x14ac:dyDescent="0.25">
      <c r="B98" s="46" t="s">
        <v>223</v>
      </c>
      <c r="C98" s="47">
        <v>2016</v>
      </c>
      <c r="D98" s="47">
        <v>1</v>
      </c>
      <c r="E98" s="48" t="s">
        <v>53</v>
      </c>
      <c r="F98" s="49">
        <v>42377</v>
      </c>
      <c r="G98" s="49">
        <v>42400</v>
      </c>
      <c r="H98" s="50">
        <f t="shared" ca="1" si="15"/>
        <v>0</v>
      </c>
      <c r="I98" s="46" t="s">
        <v>54</v>
      </c>
      <c r="J98" s="46" t="s">
        <v>55</v>
      </c>
      <c r="K98" s="46" t="s">
        <v>224</v>
      </c>
      <c r="L98" s="51" t="str">
        <f t="shared" ca="1" si="16"/>
        <v>Completed</v>
      </c>
      <c r="M98" s="47" t="s">
        <v>77</v>
      </c>
      <c r="N98" s="47" t="s">
        <v>58</v>
      </c>
      <c r="O98" s="47" t="s">
        <v>109</v>
      </c>
      <c r="P98" s="47" t="s">
        <v>110</v>
      </c>
      <c r="Q98" s="47" t="s">
        <v>101</v>
      </c>
      <c r="R98" s="47" t="s">
        <v>102</v>
      </c>
      <c r="S98" s="52">
        <v>0.01</v>
      </c>
      <c r="T98" s="52">
        <v>3.3000000000000002E-2</v>
      </c>
      <c r="U98" s="53">
        <v>100000</v>
      </c>
      <c r="V98" s="53">
        <v>102988</v>
      </c>
      <c r="W98" s="51">
        <f t="shared" si="17"/>
        <v>0</v>
      </c>
      <c r="X98" s="51">
        <f t="shared" si="18"/>
        <v>100000</v>
      </c>
      <c r="Y98" s="53">
        <v>18683</v>
      </c>
      <c r="Z98" s="54">
        <f t="shared" si="19"/>
        <v>0.18140948460014758</v>
      </c>
      <c r="AA98" s="55">
        <f t="shared" si="20"/>
        <v>0.16164427554461275</v>
      </c>
      <c r="AB98" s="56">
        <f t="shared" si="21"/>
        <v>1000</v>
      </c>
      <c r="AC98" s="72">
        <v>0</v>
      </c>
      <c r="AD98" s="56">
        <f t="shared" si="23"/>
        <v>-1000</v>
      </c>
      <c r="AE98" s="58">
        <f t="shared" si="26"/>
        <v>3300</v>
      </c>
      <c r="AF98" s="59">
        <v>3020</v>
      </c>
      <c r="AG98" s="60">
        <f t="shared" si="27"/>
        <v>-280</v>
      </c>
      <c r="AH98" s="60">
        <v>0</v>
      </c>
      <c r="AI98" s="60">
        <f t="shared" si="24"/>
        <v>3020</v>
      </c>
      <c r="AJ98" s="61">
        <f t="shared" si="25"/>
        <v>1</v>
      </c>
      <c r="AL98"/>
    </row>
    <row r="99" spans="2:38" x14ac:dyDescent="0.25">
      <c r="B99" s="46" t="s">
        <v>225</v>
      </c>
      <c r="C99" s="47">
        <v>2016</v>
      </c>
      <c r="D99" s="47">
        <v>1</v>
      </c>
      <c r="E99" s="48" t="s">
        <v>53</v>
      </c>
      <c r="F99" s="49">
        <v>42377</v>
      </c>
      <c r="G99" s="49">
        <v>42400</v>
      </c>
      <c r="H99" s="50">
        <f t="shared" ca="1" si="15"/>
        <v>0</v>
      </c>
      <c r="I99" s="46" t="s">
        <v>54</v>
      </c>
      <c r="J99" s="46" t="s">
        <v>55</v>
      </c>
      <c r="K99" s="46" t="s">
        <v>224</v>
      </c>
      <c r="L99" s="51" t="str">
        <f t="shared" ca="1" si="16"/>
        <v>Completed</v>
      </c>
      <c r="M99" s="47" t="s">
        <v>188</v>
      </c>
      <c r="N99" s="47" t="s">
        <v>58</v>
      </c>
      <c r="O99" s="47" t="s">
        <v>109</v>
      </c>
      <c r="P99" s="47" t="s">
        <v>110</v>
      </c>
      <c r="Q99" s="47" t="s">
        <v>101</v>
      </c>
      <c r="R99" s="47" t="s">
        <v>102</v>
      </c>
      <c r="S99" s="52">
        <v>1.0999999999999999E-2</v>
      </c>
      <c r="T99" s="52">
        <v>3.3000000000000002E-2</v>
      </c>
      <c r="U99" s="53">
        <v>30000</v>
      </c>
      <c r="V99" s="53">
        <v>40430</v>
      </c>
      <c r="W99" s="51">
        <f t="shared" si="17"/>
        <v>0</v>
      </c>
      <c r="X99" s="51">
        <f t="shared" si="18"/>
        <v>30000</v>
      </c>
      <c r="Y99" s="53">
        <v>4134</v>
      </c>
      <c r="Z99" s="54">
        <f t="shared" si="19"/>
        <v>0.10225080385852089</v>
      </c>
      <c r="AA99" s="55">
        <f t="shared" si="20"/>
        <v>0.23947750362844702</v>
      </c>
      <c r="AB99" s="56">
        <f t="shared" si="21"/>
        <v>330</v>
      </c>
      <c r="AC99" s="57">
        <f t="shared" si="22"/>
        <v>330</v>
      </c>
      <c r="AD99" s="56">
        <f t="shared" si="23"/>
        <v>0</v>
      </c>
      <c r="AE99" s="58">
        <f t="shared" si="26"/>
        <v>990</v>
      </c>
      <c r="AF99" s="59">
        <f>IF((SUMIF($K$10:$K$1048576,K99,$V$10:$V$1048576))&gt;(SUMIF($K$10:$K$1048576,K99,$U$10:$U$1048576)),AE99,(IF(P99="cpv",(V99*T99),(V99*T99/1000))))</f>
        <v>990</v>
      </c>
      <c r="AG99" s="60">
        <f t="shared" si="27"/>
        <v>0</v>
      </c>
      <c r="AH99" s="60">
        <v>0</v>
      </c>
      <c r="AI99" s="60">
        <f t="shared" si="24"/>
        <v>660</v>
      </c>
      <c r="AJ99" s="61">
        <f t="shared" si="25"/>
        <v>0.66666666666666663</v>
      </c>
      <c r="AL99"/>
    </row>
    <row r="100" spans="2:38" x14ac:dyDescent="0.25">
      <c r="B100" s="46" t="s">
        <v>226</v>
      </c>
      <c r="C100" s="47">
        <v>2016</v>
      </c>
      <c r="D100" s="47">
        <v>1</v>
      </c>
      <c r="E100" s="48" t="s">
        <v>53</v>
      </c>
      <c r="F100" s="49">
        <v>42377</v>
      </c>
      <c r="G100" s="49">
        <v>42400</v>
      </c>
      <c r="H100" s="50">
        <f t="shared" ca="1" si="15"/>
        <v>0</v>
      </c>
      <c r="I100" s="46" t="s">
        <v>54</v>
      </c>
      <c r="J100" s="46" t="s">
        <v>55</v>
      </c>
      <c r="K100" s="46" t="s">
        <v>224</v>
      </c>
      <c r="L100" s="51" t="str">
        <f t="shared" ca="1" si="16"/>
        <v>Completed</v>
      </c>
      <c r="M100" s="47" t="s">
        <v>93</v>
      </c>
      <c r="N100" s="47" t="s">
        <v>58</v>
      </c>
      <c r="O100" s="47" t="s">
        <v>109</v>
      </c>
      <c r="P100" s="47" t="s">
        <v>110</v>
      </c>
      <c r="Q100" s="47" t="s">
        <v>101</v>
      </c>
      <c r="R100" s="47" t="s">
        <v>102</v>
      </c>
      <c r="S100" s="52">
        <v>1.2E-2</v>
      </c>
      <c r="T100" s="52">
        <v>3.3000000000000002E-2</v>
      </c>
      <c r="U100" s="53">
        <v>30000</v>
      </c>
      <c r="V100" s="53">
        <v>30176</v>
      </c>
      <c r="W100" s="51">
        <f t="shared" si="17"/>
        <v>0</v>
      </c>
      <c r="X100" s="51">
        <f t="shared" si="18"/>
        <v>30000</v>
      </c>
      <c r="Y100" s="53">
        <v>5444</v>
      </c>
      <c r="Z100" s="54">
        <f t="shared" si="19"/>
        <v>0.18040827147401908</v>
      </c>
      <c r="AA100" s="55">
        <f t="shared" si="20"/>
        <v>0.18185157972079352</v>
      </c>
      <c r="AB100" s="56">
        <f t="shared" si="21"/>
        <v>360</v>
      </c>
      <c r="AC100" s="57">
        <f t="shared" si="22"/>
        <v>360</v>
      </c>
      <c r="AD100" s="56">
        <f t="shared" si="23"/>
        <v>0</v>
      </c>
      <c r="AE100" s="58">
        <f t="shared" si="26"/>
        <v>990</v>
      </c>
      <c r="AF100" s="59">
        <f>IF((SUMIF($K$10:$K$1048576,K100,$V$10:$V$1048576))&gt;(SUMIF($K$10:$K$1048576,K100,$U$10:$U$1048576)),AE100,(IF(P100="cpv",(V100*T100),(V100*T100/1000))))</f>
        <v>990</v>
      </c>
      <c r="AG100" s="60">
        <f t="shared" si="27"/>
        <v>0</v>
      </c>
      <c r="AH100" s="60">
        <v>0</v>
      </c>
      <c r="AI100" s="60">
        <f t="shared" si="24"/>
        <v>630</v>
      </c>
      <c r="AJ100" s="61">
        <f t="shared" si="25"/>
        <v>0.63636363636363635</v>
      </c>
      <c r="AL100"/>
    </row>
    <row r="101" spans="2:38" x14ac:dyDescent="0.25">
      <c r="B101" s="46" t="s">
        <v>227</v>
      </c>
      <c r="C101" s="47">
        <v>2016</v>
      </c>
      <c r="D101" s="47">
        <v>1</v>
      </c>
      <c r="E101" s="48" t="s">
        <v>53</v>
      </c>
      <c r="F101" s="49">
        <v>42380</v>
      </c>
      <c r="G101" s="49">
        <v>42400</v>
      </c>
      <c r="H101" s="50">
        <f t="shared" ca="1" si="15"/>
        <v>0</v>
      </c>
      <c r="I101" s="46" t="s">
        <v>54</v>
      </c>
      <c r="J101" s="46" t="s">
        <v>130</v>
      </c>
      <c r="K101" s="46" t="s">
        <v>228</v>
      </c>
      <c r="L101" s="51" t="str">
        <f t="shared" ca="1" si="16"/>
        <v>Completed</v>
      </c>
      <c r="M101" s="47" t="s">
        <v>77</v>
      </c>
      <c r="N101" s="47" t="s">
        <v>58</v>
      </c>
      <c r="O101" s="47" t="s">
        <v>109</v>
      </c>
      <c r="P101" s="47" t="s">
        <v>110</v>
      </c>
      <c r="Q101" s="47" t="s">
        <v>101</v>
      </c>
      <c r="R101" s="47" t="s">
        <v>102</v>
      </c>
      <c r="S101" s="52">
        <v>0.01</v>
      </c>
      <c r="T101" s="52">
        <v>3.3000000000000002E-2</v>
      </c>
      <c r="U101" s="53">
        <v>150000</v>
      </c>
      <c r="V101" s="53">
        <v>83688</v>
      </c>
      <c r="W101" s="51">
        <f t="shared" si="17"/>
        <v>66312</v>
      </c>
      <c r="X101" s="51">
        <f t="shared" si="18"/>
        <v>83688</v>
      </c>
      <c r="Y101" s="53">
        <v>1979</v>
      </c>
      <c r="Z101" s="54">
        <f t="shared" si="19"/>
        <v>2.3647356849249592E-2</v>
      </c>
      <c r="AA101" s="55">
        <f t="shared" si="20"/>
        <v>1.3955048004042447</v>
      </c>
      <c r="AB101" s="56">
        <f t="shared" si="21"/>
        <v>1500</v>
      </c>
      <c r="AC101" s="72">
        <v>0</v>
      </c>
      <c r="AD101" s="56">
        <f t="shared" si="23"/>
        <v>-1500</v>
      </c>
      <c r="AE101" s="58">
        <f t="shared" si="26"/>
        <v>4950</v>
      </c>
      <c r="AF101" s="59">
        <f>IF((SUMIF($K$10:$K$1048576,K101,$V$10:$V$1048576))&gt;(SUMIF($K$10:$K$1048576,K101,$U$10:$U$1048576)),AE101,(IF(P101="cpv",(V101*T101),(V101*T101/1000))))</f>
        <v>2761.7040000000002</v>
      </c>
      <c r="AG101" s="60">
        <f t="shared" si="27"/>
        <v>-2188.2959999999998</v>
      </c>
      <c r="AH101" s="60">
        <v>0</v>
      </c>
      <c r="AI101" s="60">
        <f t="shared" si="24"/>
        <v>2761.7040000000002</v>
      </c>
      <c r="AJ101" s="61">
        <f t="shared" si="25"/>
        <v>1</v>
      </c>
      <c r="AL101"/>
    </row>
    <row r="102" spans="2:38" x14ac:dyDescent="0.25">
      <c r="B102" s="46" t="s">
        <v>229</v>
      </c>
      <c r="C102" s="47">
        <v>2016</v>
      </c>
      <c r="D102" s="47">
        <v>1</v>
      </c>
      <c r="E102" s="48" t="s">
        <v>53</v>
      </c>
      <c r="F102" s="49">
        <v>42380</v>
      </c>
      <c r="G102" s="49">
        <v>42400</v>
      </c>
      <c r="H102" s="50">
        <f t="shared" ca="1" si="15"/>
        <v>0</v>
      </c>
      <c r="I102" s="46" t="s">
        <v>54</v>
      </c>
      <c r="J102" s="46" t="s">
        <v>130</v>
      </c>
      <c r="K102" s="46" t="s">
        <v>228</v>
      </c>
      <c r="L102" s="51" t="str">
        <f t="shared" ca="1" si="16"/>
        <v>Completed</v>
      </c>
      <c r="M102" s="47" t="s">
        <v>188</v>
      </c>
      <c r="N102" s="47" t="s">
        <v>58</v>
      </c>
      <c r="O102" s="47" t="s">
        <v>109</v>
      </c>
      <c r="P102" s="47" t="s">
        <v>110</v>
      </c>
      <c r="Q102" s="47" t="s">
        <v>101</v>
      </c>
      <c r="R102" s="47" t="s">
        <v>102</v>
      </c>
      <c r="S102" s="52">
        <v>1.0999999999999999E-2</v>
      </c>
      <c r="T102" s="52">
        <v>3.3000000000000002E-2</v>
      </c>
      <c r="U102" s="53">
        <v>25000</v>
      </c>
      <c r="V102" s="53">
        <v>28313</v>
      </c>
      <c r="W102" s="51">
        <f t="shared" si="17"/>
        <v>0</v>
      </c>
      <c r="X102" s="51">
        <f t="shared" si="18"/>
        <v>25000</v>
      </c>
      <c r="Y102" s="53">
        <v>1949</v>
      </c>
      <c r="Z102" s="54">
        <f t="shared" si="19"/>
        <v>6.8837636421431855E-2</v>
      </c>
      <c r="AA102" s="55">
        <f t="shared" si="20"/>
        <v>0.47938891739353517</v>
      </c>
      <c r="AB102" s="56">
        <f t="shared" si="21"/>
        <v>275</v>
      </c>
      <c r="AC102" s="57">
        <f t="shared" si="22"/>
        <v>275</v>
      </c>
      <c r="AD102" s="56">
        <f t="shared" si="23"/>
        <v>0</v>
      </c>
      <c r="AE102" s="58">
        <f t="shared" si="26"/>
        <v>825</v>
      </c>
      <c r="AF102" s="59">
        <f>IF((SUMIF($K$10:$K$1048576,K102,$V$10:$V$1048576))&gt;(SUMIF($K$10:$K$1048576,K102,$U$10:$U$1048576)),AE102,(IF(P102="cpv",(V102*T102),(V102*T102/1000))))</f>
        <v>934.32900000000006</v>
      </c>
      <c r="AG102" s="60">
        <f t="shared" si="27"/>
        <v>109.32900000000006</v>
      </c>
      <c r="AH102" s="60">
        <v>0</v>
      </c>
      <c r="AI102" s="60">
        <f t="shared" si="24"/>
        <v>659.32900000000006</v>
      </c>
      <c r="AJ102" s="61">
        <f t="shared" si="25"/>
        <v>0.70567112869235571</v>
      </c>
      <c r="AL102"/>
    </row>
    <row r="103" spans="2:38" x14ac:dyDescent="0.25">
      <c r="B103" s="46" t="s">
        <v>230</v>
      </c>
      <c r="C103" s="47">
        <v>2016</v>
      </c>
      <c r="D103" s="47">
        <v>1</v>
      </c>
      <c r="E103" s="48" t="s">
        <v>53</v>
      </c>
      <c r="F103" s="49">
        <v>42380</v>
      </c>
      <c r="G103" s="49">
        <v>42400</v>
      </c>
      <c r="H103" s="50">
        <f t="shared" ca="1" si="15"/>
        <v>0</v>
      </c>
      <c r="I103" s="46" t="s">
        <v>54</v>
      </c>
      <c r="J103" s="46" t="s">
        <v>130</v>
      </c>
      <c r="K103" s="46" t="s">
        <v>228</v>
      </c>
      <c r="L103" s="51" t="str">
        <f t="shared" ca="1" si="16"/>
        <v>Completed</v>
      </c>
      <c r="M103" s="47" t="s">
        <v>64</v>
      </c>
      <c r="N103" s="47" t="s">
        <v>58</v>
      </c>
      <c r="O103" s="47" t="s">
        <v>109</v>
      </c>
      <c r="P103" s="47" t="s">
        <v>110</v>
      </c>
      <c r="Q103" s="47" t="s">
        <v>101</v>
      </c>
      <c r="R103" s="47" t="s">
        <v>102</v>
      </c>
      <c r="S103" s="52">
        <v>6.0000000000000001E-3</v>
      </c>
      <c r="T103" s="52">
        <v>3.3000000000000002E-2</v>
      </c>
      <c r="U103" s="53">
        <v>50000</v>
      </c>
      <c r="V103" s="53">
        <v>51618</v>
      </c>
      <c r="W103" s="51">
        <f t="shared" si="17"/>
        <v>0</v>
      </c>
      <c r="X103" s="51">
        <f t="shared" si="18"/>
        <v>50000</v>
      </c>
      <c r="Y103" s="53">
        <v>796</v>
      </c>
      <c r="Z103" s="54">
        <f t="shared" si="19"/>
        <v>1.5420977178503622E-2</v>
      </c>
      <c r="AA103" s="55">
        <f t="shared" si="20"/>
        <v>2.1399422110552764</v>
      </c>
      <c r="AB103" s="56">
        <f t="shared" si="21"/>
        <v>300</v>
      </c>
      <c r="AC103" s="57">
        <f t="shared" si="22"/>
        <v>300</v>
      </c>
      <c r="AD103" s="56">
        <f t="shared" si="23"/>
        <v>0</v>
      </c>
      <c r="AE103" s="58">
        <f t="shared" si="26"/>
        <v>1650</v>
      </c>
      <c r="AF103" s="59">
        <f>IF((SUMIF($K$10:$K$1048576,K103,$V$10:$V$1048576))&gt;(SUMIF($K$10:$K$1048576,K103,$U$10:$U$1048576)),AE103,(IF(P103="cpv",(V103*T103),(V103*T103/1000))))</f>
        <v>1703.394</v>
      </c>
      <c r="AG103" s="60">
        <f t="shared" si="27"/>
        <v>53.394000000000005</v>
      </c>
      <c r="AH103" s="60">
        <v>0</v>
      </c>
      <c r="AI103" s="60">
        <f t="shared" si="24"/>
        <v>1403.394</v>
      </c>
      <c r="AJ103" s="61">
        <f t="shared" si="25"/>
        <v>0.82388102811211028</v>
      </c>
      <c r="AL103"/>
    </row>
    <row r="104" spans="2:38" x14ac:dyDescent="0.25">
      <c r="B104" s="46" t="s">
        <v>231</v>
      </c>
      <c r="C104" s="47">
        <v>2016</v>
      </c>
      <c r="D104" s="47">
        <v>1</v>
      </c>
      <c r="E104" s="48" t="s">
        <v>53</v>
      </c>
      <c r="F104" s="49">
        <v>42380</v>
      </c>
      <c r="G104" s="49">
        <v>42400</v>
      </c>
      <c r="H104" s="50">
        <f t="shared" ca="1" si="15"/>
        <v>0</v>
      </c>
      <c r="I104" s="46" t="s">
        <v>54</v>
      </c>
      <c r="J104" s="46" t="s">
        <v>130</v>
      </c>
      <c r="K104" s="46" t="s">
        <v>228</v>
      </c>
      <c r="L104" s="51" t="str">
        <f t="shared" ca="1" si="16"/>
        <v>Completed</v>
      </c>
      <c r="M104" s="47" t="s">
        <v>93</v>
      </c>
      <c r="N104" s="47" t="s">
        <v>58</v>
      </c>
      <c r="O104" s="47" t="s">
        <v>109</v>
      </c>
      <c r="P104" s="47" t="s">
        <v>110</v>
      </c>
      <c r="Q104" s="47" t="s">
        <v>101</v>
      </c>
      <c r="R104" s="47" t="s">
        <v>102</v>
      </c>
      <c r="S104" s="52">
        <v>1.2E-2</v>
      </c>
      <c r="T104" s="52">
        <v>3.3000000000000002E-2</v>
      </c>
      <c r="U104" s="53">
        <v>50000</v>
      </c>
      <c r="V104" s="53">
        <v>50664</v>
      </c>
      <c r="W104" s="51">
        <f t="shared" si="17"/>
        <v>0</v>
      </c>
      <c r="X104" s="51">
        <f t="shared" si="18"/>
        <v>50000</v>
      </c>
      <c r="Y104" s="53">
        <v>3819</v>
      </c>
      <c r="Z104" s="54">
        <f t="shared" si="19"/>
        <v>7.5378967314069165E-2</v>
      </c>
      <c r="AA104" s="55">
        <f t="shared" si="20"/>
        <v>0.43778790259230166</v>
      </c>
      <c r="AB104" s="56">
        <f t="shared" si="21"/>
        <v>600</v>
      </c>
      <c r="AC104" s="57">
        <f t="shared" si="22"/>
        <v>600</v>
      </c>
      <c r="AD104" s="56">
        <f t="shared" si="23"/>
        <v>0</v>
      </c>
      <c r="AE104" s="58">
        <f t="shared" si="26"/>
        <v>1650</v>
      </c>
      <c r="AF104" s="59">
        <f>IF((SUMIF($K$10:$K$1048576,K104,$V$10:$V$1048576))&gt;(SUMIF($K$10:$K$1048576,K104,$U$10:$U$1048576)),AE104,(IF(P104="cpv",(V104*T104),(V104*T104/1000))))</f>
        <v>1671.912</v>
      </c>
      <c r="AG104" s="60">
        <f t="shared" si="27"/>
        <v>21.912000000000035</v>
      </c>
      <c r="AH104" s="60">
        <v>0</v>
      </c>
      <c r="AI104" s="60">
        <f t="shared" si="24"/>
        <v>1071.912</v>
      </c>
      <c r="AJ104" s="61">
        <f t="shared" si="25"/>
        <v>0.64112943743450612</v>
      </c>
      <c r="AL104"/>
    </row>
    <row r="105" spans="2:38" x14ac:dyDescent="0.25">
      <c r="B105" s="46" t="s">
        <v>232</v>
      </c>
      <c r="C105" s="47">
        <v>2016</v>
      </c>
      <c r="D105" s="47">
        <v>1</v>
      </c>
      <c r="E105" s="48" t="s">
        <v>53</v>
      </c>
      <c r="F105" s="49">
        <v>42380</v>
      </c>
      <c r="G105" s="49">
        <v>42400</v>
      </c>
      <c r="H105" s="50">
        <f t="shared" ca="1" si="15"/>
        <v>0</v>
      </c>
      <c r="I105" s="46" t="s">
        <v>54</v>
      </c>
      <c r="J105" s="46" t="s">
        <v>141</v>
      </c>
      <c r="K105" s="46" t="s">
        <v>233</v>
      </c>
      <c r="L105" s="51" t="str">
        <f t="shared" ca="1" si="16"/>
        <v>Completed</v>
      </c>
      <c r="M105" s="47" t="s">
        <v>82</v>
      </c>
      <c r="N105" s="47" t="s">
        <v>58</v>
      </c>
      <c r="O105" s="47" t="s">
        <v>59</v>
      </c>
      <c r="P105" s="47" t="s">
        <v>60</v>
      </c>
      <c r="Q105" s="47" t="s">
        <v>61</v>
      </c>
      <c r="R105" s="47" t="s">
        <v>62</v>
      </c>
      <c r="S105" s="52">
        <v>0.1</v>
      </c>
      <c r="T105" s="52">
        <v>1</v>
      </c>
      <c r="U105" s="53">
        <v>2000000</v>
      </c>
      <c r="V105" s="53">
        <v>2011859</v>
      </c>
      <c r="W105" s="51">
        <f t="shared" si="17"/>
        <v>0</v>
      </c>
      <c r="X105" s="51">
        <f t="shared" si="18"/>
        <v>2000000</v>
      </c>
      <c r="Y105" s="53"/>
      <c r="Z105" s="54">
        <f t="shared" si="19"/>
        <v>0</v>
      </c>
      <c r="AA105" s="55" t="e">
        <f t="shared" si="20"/>
        <v>#DIV/0!</v>
      </c>
      <c r="AB105" s="56">
        <f t="shared" si="21"/>
        <v>200</v>
      </c>
      <c r="AC105" s="57">
        <f t="shared" si="22"/>
        <v>200</v>
      </c>
      <c r="AD105" s="56">
        <f t="shared" si="23"/>
        <v>0</v>
      </c>
      <c r="AE105" s="58">
        <f t="shared" si="26"/>
        <v>2000</v>
      </c>
      <c r="AF105" s="59">
        <v>1500</v>
      </c>
      <c r="AG105" s="60">
        <f t="shared" si="27"/>
        <v>-500</v>
      </c>
      <c r="AH105" s="60">
        <v>0</v>
      </c>
      <c r="AI105" s="60">
        <f t="shared" si="24"/>
        <v>1300</v>
      </c>
      <c r="AJ105" s="61">
        <f t="shared" si="25"/>
        <v>0.8666666666666667</v>
      </c>
      <c r="AL105"/>
    </row>
    <row r="106" spans="2:38" x14ac:dyDescent="0.25">
      <c r="B106" s="46" t="s">
        <v>234</v>
      </c>
      <c r="C106" s="47">
        <v>2016</v>
      </c>
      <c r="D106" s="47">
        <v>1</v>
      </c>
      <c r="E106" s="48" t="s">
        <v>53</v>
      </c>
      <c r="F106" s="49">
        <v>42380</v>
      </c>
      <c r="G106" s="49">
        <v>42400</v>
      </c>
      <c r="H106" s="50">
        <f t="shared" ca="1" si="15"/>
        <v>0</v>
      </c>
      <c r="I106" s="46" t="s">
        <v>54</v>
      </c>
      <c r="J106" s="46" t="s">
        <v>141</v>
      </c>
      <c r="K106" s="46" t="s">
        <v>233</v>
      </c>
      <c r="L106" s="51" t="str">
        <f t="shared" ca="1" si="16"/>
        <v>Completed</v>
      </c>
      <c r="M106" s="47" t="s">
        <v>93</v>
      </c>
      <c r="N106" s="47" t="s">
        <v>58</v>
      </c>
      <c r="O106" s="47" t="s">
        <v>59</v>
      </c>
      <c r="P106" s="47" t="s">
        <v>60</v>
      </c>
      <c r="Q106" s="47" t="s">
        <v>61</v>
      </c>
      <c r="R106" s="47" t="s">
        <v>62</v>
      </c>
      <c r="S106" s="52">
        <v>0.1</v>
      </c>
      <c r="T106" s="52">
        <v>1</v>
      </c>
      <c r="U106" s="53">
        <v>500000</v>
      </c>
      <c r="V106" s="53">
        <v>507480</v>
      </c>
      <c r="W106" s="51">
        <f t="shared" si="17"/>
        <v>0</v>
      </c>
      <c r="X106" s="51">
        <f t="shared" si="18"/>
        <v>500000</v>
      </c>
      <c r="Y106" s="53"/>
      <c r="Z106" s="54">
        <f t="shared" si="19"/>
        <v>0</v>
      </c>
      <c r="AA106" s="55" t="e">
        <f t="shared" si="20"/>
        <v>#DIV/0!</v>
      </c>
      <c r="AB106" s="56">
        <f t="shared" si="21"/>
        <v>50</v>
      </c>
      <c r="AC106" s="57">
        <f t="shared" si="22"/>
        <v>50</v>
      </c>
      <c r="AD106" s="56">
        <f t="shared" si="23"/>
        <v>0</v>
      </c>
      <c r="AE106" s="58">
        <f t="shared" si="26"/>
        <v>500</v>
      </c>
      <c r="AF106" s="59">
        <f>IF((SUMIF($K$10:$K$1048576,K106,$V$10:$V$1048576))&gt;(SUMIF($K$10:$K$1048576,K106,$U$10:$U$1048576)),AE106,(IF(P106="cpv",(V106*T106),(V106*T106/1000))))</f>
        <v>500</v>
      </c>
      <c r="AG106" s="60">
        <f t="shared" si="27"/>
        <v>0</v>
      </c>
      <c r="AH106" s="60">
        <v>0</v>
      </c>
      <c r="AI106" s="60">
        <f t="shared" si="24"/>
        <v>450</v>
      </c>
      <c r="AJ106" s="61">
        <f t="shared" si="25"/>
        <v>0.9</v>
      </c>
      <c r="AL106"/>
    </row>
    <row r="107" spans="2:38" x14ac:dyDescent="0.25">
      <c r="B107" s="46" t="s">
        <v>235</v>
      </c>
      <c r="C107" s="47">
        <v>2016</v>
      </c>
      <c r="D107" s="47">
        <v>1</v>
      </c>
      <c r="E107" s="48" t="s">
        <v>53</v>
      </c>
      <c r="F107" s="49">
        <v>42380</v>
      </c>
      <c r="G107" s="49">
        <v>42400</v>
      </c>
      <c r="H107" s="50">
        <f t="shared" ca="1" si="15"/>
        <v>0</v>
      </c>
      <c r="I107" s="46" t="s">
        <v>54</v>
      </c>
      <c r="J107" s="46" t="s">
        <v>141</v>
      </c>
      <c r="K107" s="46" t="s">
        <v>236</v>
      </c>
      <c r="L107" s="51" t="str">
        <f t="shared" ca="1" si="16"/>
        <v>Completed</v>
      </c>
      <c r="M107" s="47" t="s">
        <v>82</v>
      </c>
      <c r="N107" s="47" t="s">
        <v>58</v>
      </c>
      <c r="O107" s="47" t="s">
        <v>59</v>
      </c>
      <c r="P107" s="47" t="s">
        <v>60</v>
      </c>
      <c r="Q107" s="47" t="s">
        <v>61</v>
      </c>
      <c r="R107" s="47" t="s">
        <v>62</v>
      </c>
      <c r="S107" s="52">
        <v>0.1</v>
      </c>
      <c r="T107" s="52">
        <v>1</v>
      </c>
      <c r="U107" s="53">
        <v>1000000</v>
      </c>
      <c r="V107" s="53">
        <v>1008516</v>
      </c>
      <c r="W107" s="51">
        <f t="shared" si="17"/>
        <v>0</v>
      </c>
      <c r="X107" s="51">
        <f t="shared" si="18"/>
        <v>1000000</v>
      </c>
      <c r="Y107" s="53"/>
      <c r="Z107" s="54">
        <f t="shared" si="19"/>
        <v>0</v>
      </c>
      <c r="AA107" s="55" t="e">
        <f t="shared" si="20"/>
        <v>#DIV/0!</v>
      </c>
      <c r="AB107" s="56">
        <f t="shared" si="21"/>
        <v>100</v>
      </c>
      <c r="AC107" s="57">
        <f t="shared" si="22"/>
        <v>100</v>
      </c>
      <c r="AD107" s="56">
        <f t="shared" si="23"/>
        <v>0</v>
      </c>
      <c r="AE107" s="58">
        <f t="shared" si="26"/>
        <v>1000</v>
      </c>
      <c r="AF107" s="59">
        <f>IF((SUMIF($K$10:$K$1048576,K107,$V$10:$V$1048576))&gt;(SUMIF($K$10:$K$1048576,K107,$U$10:$U$1048576)),AE107,(IF(P107="cpv",(V107*T107),(V107*T107/1000))))</f>
        <v>1000</v>
      </c>
      <c r="AG107" s="60">
        <f t="shared" si="27"/>
        <v>0</v>
      </c>
      <c r="AH107" s="60">
        <v>0</v>
      </c>
      <c r="AI107" s="60">
        <f t="shared" si="24"/>
        <v>900</v>
      </c>
      <c r="AJ107" s="61">
        <f t="shared" si="25"/>
        <v>0.9</v>
      </c>
      <c r="AL107"/>
    </row>
    <row r="108" spans="2:38" x14ac:dyDescent="0.25">
      <c r="B108" s="46" t="s">
        <v>237</v>
      </c>
      <c r="C108" s="47">
        <v>2016</v>
      </c>
      <c r="D108" s="47">
        <v>1</v>
      </c>
      <c r="E108" s="48" t="s">
        <v>53</v>
      </c>
      <c r="F108" s="49">
        <v>42380</v>
      </c>
      <c r="G108" s="49">
        <v>42400</v>
      </c>
      <c r="H108" s="50">
        <f t="shared" ca="1" si="15"/>
        <v>0</v>
      </c>
      <c r="I108" s="46" t="s">
        <v>54</v>
      </c>
      <c r="J108" s="46" t="s">
        <v>141</v>
      </c>
      <c r="K108" s="46" t="s">
        <v>236</v>
      </c>
      <c r="L108" s="51" t="str">
        <f t="shared" ca="1" si="16"/>
        <v>Completed</v>
      </c>
      <c r="M108" s="47" t="s">
        <v>64</v>
      </c>
      <c r="N108" s="47" t="s">
        <v>58</v>
      </c>
      <c r="O108" s="47" t="s">
        <v>59</v>
      </c>
      <c r="P108" s="47" t="s">
        <v>60</v>
      </c>
      <c r="Q108" s="47" t="s">
        <v>61</v>
      </c>
      <c r="R108" s="47" t="s">
        <v>62</v>
      </c>
      <c r="S108" s="52">
        <v>0.2</v>
      </c>
      <c r="T108" s="52">
        <v>1</v>
      </c>
      <c r="U108" s="53">
        <v>1500000</v>
      </c>
      <c r="V108" s="53">
        <v>1578143</v>
      </c>
      <c r="W108" s="51">
        <f t="shared" si="17"/>
        <v>0</v>
      </c>
      <c r="X108" s="51">
        <f t="shared" si="18"/>
        <v>1500000</v>
      </c>
      <c r="Y108" s="53">
        <v>155</v>
      </c>
      <c r="Z108" s="54">
        <f t="shared" si="19"/>
        <v>9.8216701528315239E-5</v>
      </c>
      <c r="AA108" s="55">
        <f t="shared" si="20"/>
        <v>6.4516129032258061</v>
      </c>
      <c r="AB108" s="56">
        <f t="shared" si="21"/>
        <v>300</v>
      </c>
      <c r="AC108" s="57">
        <f t="shared" si="22"/>
        <v>300</v>
      </c>
      <c r="AD108" s="56">
        <f t="shared" si="23"/>
        <v>0</v>
      </c>
      <c r="AE108" s="58">
        <f t="shared" si="26"/>
        <v>1500</v>
      </c>
      <c r="AF108" s="59">
        <v>1000</v>
      </c>
      <c r="AG108" s="60">
        <f t="shared" si="27"/>
        <v>-500</v>
      </c>
      <c r="AH108" s="60">
        <v>0</v>
      </c>
      <c r="AI108" s="60">
        <f t="shared" si="24"/>
        <v>700</v>
      </c>
      <c r="AJ108" s="61">
        <f t="shared" si="25"/>
        <v>0.7</v>
      </c>
      <c r="AL108"/>
    </row>
    <row r="109" spans="2:38" x14ac:dyDescent="0.25">
      <c r="B109" s="46" t="s">
        <v>238</v>
      </c>
      <c r="C109" s="47">
        <v>2016</v>
      </c>
      <c r="D109" s="47">
        <v>1</v>
      </c>
      <c r="E109" s="48" t="s">
        <v>53</v>
      </c>
      <c r="F109" s="49">
        <v>42380</v>
      </c>
      <c r="G109" s="49">
        <v>42400</v>
      </c>
      <c r="H109" s="50">
        <f t="shared" ca="1" si="15"/>
        <v>0</v>
      </c>
      <c r="I109" s="46" t="s">
        <v>54</v>
      </c>
      <c r="J109" s="46" t="s">
        <v>141</v>
      </c>
      <c r="K109" s="46" t="s">
        <v>239</v>
      </c>
      <c r="L109" s="51" t="str">
        <f t="shared" ca="1" si="16"/>
        <v>Completed</v>
      </c>
      <c r="M109" s="47" t="s">
        <v>177</v>
      </c>
      <c r="N109" s="47" t="s">
        <v>58</v>
      </c>
      <c r="O109" s="47" t="s">
        <v>59</v>
      </c>
      <c r="P109" s="47" t="s">
        <v>60</v>
      </c>
      <c r="Q109" s="47" t="s">
        <v>61</v>
      </c>
      <c r="R109" s="47" t="s">
        <v>62</v>
      </c>
      <c r="S109" s="52"/>
      <c r="T109" s="52">
        <v>100</v>
      </c>
      <c r="U109" s="53">
        <v>104800</v>
      </c>
      <c r="V109" s="53">
        <v>63637</v>
      </c>
      <c r="W109" s="51">
        <f t="shared" si="17"/>
        <v>41163</v>
      </c>
      <c r="X109" s="51">
        <f t="shared" si="18"/>
        <v>63637</v>
      </c>
      <c r="Y109" s="53"/>
      <c r="Z109" s="54">
        <f t="shared" si="19"/>
        <v>0</v>
      </c>
      <c r="AA109" s="55" t="e">
        <f t="shared" si="20"/>
        <v>#DIV/0!</v>
      </c>
      <c r="AB109" s="56">
        <f t="shared" si="21"/>
        <v>0</v>
      </c>
      <c r="AC109" s="57">
        <v>900</v>
      </c>
      <c r="AD109" s="56">
        <f t="shared" si="23"/>
        <v>900</v>
      </c>
      <c r="AE109" s="58">
        <f t="shared" si="26"/>
        <v>10480</v>
      </c>
      <c r="AF109" s="59">
        <v>0</v>
      </c>
      <c r="AG109" s="60">
        <f t="shared" si="27"/>
        <v>-10480</v>
      </c>
      <c r="AH109" s="60">
        <v>0</v>
      </c>
      <c r="AI109" s="60">
        <f t="shared" si="24"/>
        <v>-900</v>
      </c>
      <c r="AJ109" s="61" t="e">
        <f t="shared" si="25"/>
        <v>#DIV/0!</v>
      </c>
      <c r="AL109"/>
    </row>
    <row r="110" spans="2:38" x14ac:dyDescent="0.25">
      <c r="B110" s="46" t="s">
        <v>240</v>
      </c>
      <c r="C110" s="47">
        <v>2016</v>
      </c>
      <c r="D110" s="47">
        <v>1</v>
      </c>
      <c r="E110" s="48" t="s">
        <v>53</v>
      </c>
      <c r="F110" s="49">
        <v>42381</v>
      </c>
      <c r="G110" s="49">
        <v>42400</v>
      </c>
      <c r="H110" s="50">
        <f t="shared" ca="1" si="15"/>
        <v>0</v>
      </c>
      <c r="I110" s="46" t="s">
        <v>74</v>
      </c>
      <c r="J110" s="46" t="s">
        <v>241</v>
      </c>
      <c r="K110" s="46" t="s">
        <v>242</v>
      </c>
      <c r="L110" s="51" t="str">
        <f t="shared" ca="1" si="16"/>
        <v>Completed</v>
      </c>
      <c r="M110" s="47" t="s">
        <v>77</v>
      </c>
      <c r="N110" s="47" t="s">
        <v>58</v>
      </c>
      <c r="O110" s="47" t="s">
        <v>109</v>
      </c>
      <c r="P110" s="47" t="s">
        <v>110</v>
      </c>
      <c r="Q110" s="47" t="s">
        <v>101</v>
      </c>
      <c r="R110" s="47" t="s">
        <v>102</v>
      </c>
      <c r="S110" s="52">
        <v>0.01</v>
      </c>
      <c r="T110" s="52">
        <v>0.03</v>
      </c>
      <c r="U110" s="53">
        <v>25000</v>
      </c>
      <c r="V110" s="53">
        <v>38804</v>
      </c>
      <c r="W110" s="51">
        <f t="shared" si="17"/>
        <v>0</v>
      </c>
      <c r="X110" s="51">
        <f t="shared" si="18"/>
        <v>25000</v>
      </c>
      <c r="Y110" s="53">
        <v>6877</v>
      </c>
      <c r="Z110" s="54">
        <f t="shared" si="19"/>
        <v>0.17722399752602824</v>
      </c>
      <c r="AA110" s="55">
        <f t="shared" si="20"/>
        <v>3.6353060927730114E-2</v>
      </c>
      <c r="AB110" s="56">
        <f t="shared" si="21"/>
        <v>250</v>
      </c>
      <c r="AC110" s="72">
        <v>0</v>
      </c>
      <c r="AD110" s="56">
        <f t="shared" si="23"/>
        <v>-250</v>
      </c>
      <c r="AE110" s="58">
        <f t="shared" si="26"/>
        <v>750</v>
      </c>
      <c r="AF110" s="59">
        <v>250</v>
      </c>
      <c r="AG110" s="60">
        <f t="shared" si="27"/>
        <v>-500</v>
      </c>
      <c r="AH110" s="60">
        <v>0</v>
      </c>
      <c r="AI110" s="60">
        <f t="shared" si="24"/>
        <v>250</v>
      </c>
      <c r="AJ110" s="61">
        <f t="shared" si="25"/>
        <v>1</v>
      </c>
      <c r="AL110"/>
    </row>
    <row r="111" spans="2:38" x14ac:dyDescent="0.25">
      <c r="B111" s="46" t="s">
        <v>243</v>
      </c>
      <c r="C111" s="47">
        <v>2016</v>
      </c>
      <c r="D111" s="47">
        <v>1</v>
      </c>
      <c r="E111" s="48" t="s">
        <v>53</v>
      </c>
      <c r="F111" s="49">
        <v>42381</v>
      </c>
      <c r="G111" s="49">
        <v>42400</v>
      </c>
      <c r="H111" s="50">
        <f t="shared" ca="1" si="15"/>
        <v>0</v>
      </c>
      <c r="I111" s="46" t="s">
        <v>74</v>
      </c>
      <c r="J111" s="46" t="s">
        <v>241</v>
      </c>
      <c r="K111" s="46" t="s">
        <v>242</v>
      </c>
      <c r="L111" s="51" t="str">
        <f t="shared" ca="1" si="16"/>
        <v>Completed</v>
      </c>
      <c r="M111" s="47" t="s">
        <v>57</v>
      </c>
      <c r="N111" s="47" t="s">
        <v>58</v>
      </c>
      <c r="O111" s="47" t="s">
        <v>109</v>
      </c>
      <c r="P111" s="47" t="s">
        <v>110</v>
      </c>
      <c r="Q111" s="47" t="s">
        <v>101</v>
      </c>
      <c r="R111" s="47" t="s">
        <v>102</v>
      </c>
      <c r="S111" s="52">
        <v>0.01</v>
      </c>
      <c r="T111" s="52">
        <v>0.03</v>
      </c>
      <c r="U111" s="53">
        <v>10000</v>
      </c>
      <c r="V111" s="53">
        <v>0</v>
      </c>
      <c r="W111" s="51">
        <f t="shared" si="17"/>
        <v>10000</v>
      </c>
      <c r="X111" s="51">
        <f t="shared" si="18"/>
        <v>0</v>
      </c>
      <c r="Y111" s="53"/>
      <c r="Z111" s="54" t="e">
        <f t="shared" si="19"/>
        <v>#DIV/0!</v>
      </c>
      <c r="AA111" s="55" t="e">
        <f t="shared" si="20"/>
        <v>#DIV/0!</v>
      </c>
      <c r="AB111" s="56">
        <f t="shared" si="21"/>
        <v>100</v>
      </c>
      <c r="AC111" s="57">
        <f t="shared" si="22"/>
        <v>0</v>
      </c>
      <c r="AD111" s="56">
        <f t="shared" si="23"/>
        <v>-100</v>
      </c>
      <c r="AE111" s="58">
        <f t="shared" si="26"/>
        <v>300</v>
      </c>
      <c r="AF111" s="59">
        <f>IF((SUMIF($K$10:$K$1048576,K111,$V$10:$V$1048576))&gt;(SUMIF($K$10:$K$1048576,K111,$U$10:$U$1048576)),AE111,(IF(P111="cpv",(V111*T111),(V111*T111/1000))))</f>
        <v>300</v>
      </c>
      <c r="AG111" s="60">
        <f t="shared" si="27"/>
        <v>0</v>
      </c>
      <c r="AH111" s="60">
        <v>0</v>
      </c>
      <c r="AI111" s="60">
        <f t="shared" si="24"/>
        <v>300</v>
      </c>
      <c r="AJ111" s="61">
        <f t="shared" si="25"/>
        <v>1</v>
      </c>
      <c r="AL111"/>
    </row>
    <row r="112" spans="2:38" x14ac:dyDescent="0.25">
      <c r="B112" s="46" t="s">
        <v>244</v>
      </c>
      <c r="C112" s="47">
        <v>2016</v>
      </c>
      <c r="D112" s="47">
        <v>1</v>
      </c>
      <c r="E112" s="48" t="s">
        <v>53</v>
      </c>
      <c r="F112" s="49">
        <v>42381</v>
      </c>
      <c r="G112" s="49">
        <v>42400</v>
      </c>
      <c r="H112" s="50">
        <f t="shared" ca="1" si="15"/>
        <v>0</v>
      </c>
      <c r="I112" s="46" t="s">
        <v>74</v>
      </c>
      <c r="J112" s="46" t="s">
        <v>241</v>
      </c>
      <c r="K112" s="46" t="s">
        <v>242</v>
      </c>
      <c r="L112" s="51" t="str">
        <f t="shared" ca="1" si="16"/>
        <v>Completed</v>
      </c>
      <c r="M112" s="47" t="s">
        <v>64</v>
      </c>
      <c r="N112" s="47" t="s">
        <v>58</v>
      </c>
      <c r="O112" s="47" t="s">
        <v>109</v>
      </c>
      <c r="P112" s="47" t="s">
        <v>110</v>
      </c>
      <c r="Q112" s="47" t="s">
        <v>101</v>
      </c>
      <c r="R112" s="47" t="s">
        <v>102</v>
      </c>
      <c r="S112" s="52">
        <v>6.0000000000000001E-3</v>
      </c>
      <c r="T112" s="52">
        <v>0.03</v>
      </c>
      <c r="U112" s="53">
        <v>15000</v>
      </c>
      <c r="V112" s="53">
        <v>15018</v>
      </c>
      <c r="W112" s="51">
        <f t="shared" si="17"/>
        <v>0</v>
      </c>
      <c r="X112" s="51">
        <f t="shared" si="18"/>
        <v>15000</v>
      </c>
      <c r="Y112" s="53">
        <v>461</v>
      </c>
      <c r="Z112" s="54">
        <f t="shared" si="19"/>
        <v>3.0696497536289787E-2</v>
      </c>
      <c r="AA112" s="55">
        <f t="shared" si="20"/>
        <v>0.97613882863340562</v>
      </c>
      <c r="AB112" s="56">
        <f t="shared" si="21"/>
        <v>90</v>
      </c>
      <c r="AC112" s="57">
        <f t="shared" si="22"/>
        <v>90</v>
      </c>
      <c r="AD112" s="56">
        <f t="shared" si="23"/>
        <v>0</v>
      </c>
      <c r="AE112" s="58">
        <f t="shared" si="26"/>
        <v>450</v>
      </c>
      <c r="AF112" s="59">
        <f>IF((SUMIF($K$10:$K$1048576,K112,$V$10:$V$1048576))&gt;(SUMIF($K$10:$K$1048576,K112,$U$10:$U$1048576)),AE112,(IF(P112="cpv",(V112*T112),(V112*T112/1000))))</f>
        <v>450</v>
      </c>
      <c r="AG112" s="60">
        <f t="shared" si="27"/>
        <v>0</v>
      </c>
      <c r="AH112" s="60">
        <v>0</v>
      </c>
      <c r="AI112" s="60">
        <f t="shared" si="24"/>
        <v>360</v>
      </c>
      <c r="AJ112" s="61">
        <f t="shared" si="25"/>
        <v>0.8</v>
      </c>
      <c r="AL112"/>
    </row>
    <row r="113" spans="2:38" x14ac:dyDescent="0.25">
      <c r="B113" s="46" t="s">
        <v>245</v>
      </c>
      <c r="C113" s="47">
        <v>2016</v>
      </c>
      <c r="D113" s="47">
        <v>1</v>
      </c>
      <c r="E113" s="48" t="s">
        <v>53</v>
      </c>
      <c r="F113" s="49">
        <v>42381</v>
      </c>
      <c r="G113" s="49">
        <v>42396</v>
      </c>
      <c r="H113" s="50">
        <f t="shared" ca="1" si="15"/>
        <v>0</v>
      </c>
      <c r="I113" s="46" t="s">
        <v>54</v>
      </c>
      <c r="J113" s="46" t="s">
        <v>141</v>
      </c>
      <c r="K113" s="46" t="s">
        <v>246</v>
      </c>
      <c r="L113" s="51" t="str">
        <f t="shared" ca="1" si="16"/>
        <v>Completed</v>
      </c>
      <c r="M113" s="47" t="s">
        <v>57</v>
      </c>
      <c r="N113" s="47" t="s">
        <v>58</v>
      </c>
      <c r="O113" s="47" t="s">
        <v>59</v>
      </c>
      <c r="P113" s="47" t="s">
        <v>60</v>
      </c>
      <c r="Q113" s="47" t="s">
        <v>61</v>
      </c>
      <c r="R113" s="47" t="s">
        <v>62</v>
      </c>
      <c r="S113" s="52">
        <v>0.5</v>
      </c>
      <c r="T113" s="52">
        <v>0.8</v>
      </c>
      <c r="U113" s="53">
        <v>566666</v>
      </c>
      <c r="V113" s="53">
        <v>566044</v>
      </c>
      <c r="W113" s="51">
        <f t="shared" si="17"/>
        <v>622</v>
      </c>
      <c r="X113" s="51">
        <f t="shared" si="18"/>
        <v>566044</v>
      </c>
      <c r="Y113" s="53"/>
      <c r="Z113" s="54">
        <f t="shared" si="19"/>
        <v>0</v>
      </c>
      <c r="AA113" s="55" t="e">
        <f t="shared" si="20"/>
        <v>#DIV/0!</v>
      </c>
      <c r="AB113" s="56">
        <f t="shared" si="21"/>
        <v>283.33300000000003</v>
      </c>
      <c r="AC113" s="57">
        <f t="shared" si="22"/>
        <v>283.02199999999999</v>
      </c>
      <c r="AD113" s="56">
        <f t="shared" si="23"/>
        <v>-0.31100000000003547</v>
      </c>
      <c r="AE113" s="58">
        <f t="shared" si="26"/>
        <v>453.33280000000008</v>
      </c>
      <c r="AF113" s="59">
        <f>IF((SUMIF($K$10:$K$1048576,K113,$V$10:$V$1048576))&gt;(SUMIF($K$10:$K$1048576,K113,$U$10:$U$1048576)),AE113,(IF(P113="cpv",(V113*T113),(V113*T113/1000))))</f>
        <v>453.33280000000008</v>
      </c>
      <c r="AG113" s="60">
        <f t="shared" si="27"/>
        <v>0</v>
      </c>
      <c r="AH113" s="60">
        <v>0</v>
      </c>
      <c r="AI113" s="60">
        <f t="shared" si="24"/>
        <v>170.31080000000009</v>
      </c>
      <c r="AJ113" s="61">
        <f t="shared" si="25"/>
        <v>0.37568603021885921</v>
      </c>
      <c r="AL113"/>
    </row>
    <row r="114" spans="2:38" x14ac:dyDescent="0.25">
      <c r="B114" s="46" t="s">
        <v>247</v>
      </c>
      <c r="C114" s="47">
        <v>2016</v>
      </c>
      <c r="D114" s="47">
        <v>1</v>
      </c>
      <c r="E114" s="48" t="s">
        <v>53</v>
      </c>
      <c r="F114" s="49">
        <v>42381</v>
      </c>
      <c r="G114" s="49">
        <v>42396</v>
      </c>
      <c r="H114" s="50">
        <f t="shared" ca="1" si="15"/>
        <v>0</v>
      </c>
      <c r="I114" s="46" t="s">
        <v>54</v>
      </c>
      <c r="J114" s="46" t="s">
        <v>141</v>
      </c>
      <c r="K114" s="46" t="s">
        <v>246</v>
      </c>
      <c r="L114" s="51" t="str">
        <f t="shared" ca="1" si="16"/>
        <v>Completed</v>
      </c>
      <c r="M114" s="47" t="s">
        <v>64</v>
      </c>
      <c r="N114" s="47" t="s">
        <v>58</v>
      </c>
      <c r="O114" s="47" t="s">
        <v>59</v>
      </c>
      <c r="P114" s="47" t="s">
        <v>60</v>
      </c>
      <c r="Q114" s="47" t="s">
        <v>61</v>
      </c>
      <c r="R114" s="47" t="s">
        <v>62</v>
      </c>
      <c r="S114" s="52">
        <v>0.2</v>
      </c>
      <c r="T114" s="52">
        <v>0.8</v>
      </c>
      <c r="U114" s="53">
        <v>2000000</v>
      </c>
      <c r="V114" s="53">
        <v>2070390</v>
      </c>
      <c r="W114" s="51">
        <f t="shared" si="17"/>
        <v>0</v>
      </c>
      <c r="X114" s="51">
        <f t="shared" si="18"/>
        <v>2000000</v>
      </c>
      <c r="Y114" s="53">
        <v>321</v>
      </c>
      <c r="Z114" s="54">
        <f t="shared" si="19"/>
        <v>1.5504325272050194E-4</v>
      </c>
      <c r="AA114" s="55">
        <f t="shared" si="20"/>
        <v>3.9875389408099688</v>
      </c>
      <c r="AB114" s="56">
        <f t="shared" si="21"/>
        <v>400</v>
      </c>
      <c r="AC114" s="57">
        <f t="shared" si="22"/>
        <v>400</v>
      </c>
      <c r="AD114" s="56">
        <f t="shared" si="23"/>
        <v>0</v>
      </c>
      <c r="AE114" s="58">
        <f t="shared" si="26"/>
        <v>1600</v>
      </c>
      <c r="AF114" s="59">
        <v>1280</v>
      </c>
      <c r="AG114" s="60">
        <f t="shared" si="27"/>
        <v>-320</v>
      </c>
      <c r="AH114" s="60">
        <v>0</v>
      </c>
      <c r="AI114" s="60">
        <f t="shared" si="24"/>
        <v>880</v>
      </c>
      <c r="AJ114" s="61">
        <f t="shared" si="25"/>
        <v>0.6875</v>
      </c>
      <c r="AL114"/>
    </row>
    <row r="115" spans="2:38" x14ac:dyDescent="0.25">
      <c r="B115" s="46" t="s">
        <v>248</v>
      </c>
      <c r="C115" s="47">
        <v>2016</v>
      </c>
      <c r="D115" s="47">
        <v>1</v>
      </c>
      <c r="E115" s="48" t="s">
        <v>53</v>
      </c>
      <c r="F115" s="49">
        <v>42381</v>
      </c>
      <c r="G115" s="49">
        <v>42396</v>
      </c>
      <c r="H115" s="50">
        <f t="shared" ca="1" si="15"/>
        <v>0</v>
      </c>
      <c r="I115" s="46" t="s">
        <v>54</v>
      </c>
      <c r="J115" s="46" t="s">
        <v>141</v>
      </c>
      <c r="K115" s="46" t="s">
        <v>246</v>
      </c>
      <c r="L115" s="51" t="str">
        <f t="shared" ca="1" si="16"/>
        <v>Completed</v>
      </c>
      <c r="M115" s="47" t="s">
        <v>82</v>
      </c>
      <c r="N115" s="47" t="s">
        <v>58</v>
      </c>
      <c r="O115" s="47" t="s">
        <v>59</v>
      </c>
      <c r="P115" s="47" t="s">
        <v>60</v>
      </c>
      <c r="Q115" s="47" t="s">
        <v>61</v>
      </c>
      <c r="R115" s="47" t="s">
        <v>62</v>
      </c>
      <c r="S115" s="52">
        <v>0.1</v>
      </c>
      <c r="T115" s="52">
        <v>0.8</v>
      </c>
      <c r="U115" s="53">
        <v>2000000</v>
      </c>
      <c r="V115" s="53">
        <v>2011859</v>
      </c>
      <c r="W115" s="51">
        <f t="shared" si="17"/>
        <v>0</v>
      </c>
      <c r="X115" s="51">
        <f t="shared" si="18"/>
        <v>2000000</v>
      </c>
      <c r="Y115" s="53"/>
      <c r="Z115" s="54">
        <f t="shared" si="19"/>
        <v>0</v>
      </c>
      <c r="AA115" s="55" t="e">
        <f t="shared" si="20"/>
        <v>#DIV/0!</v>
      </c>
      <c r="AB115" s="56">
        <f t="shared" si="21"/>
        <v>200</v>
      </c>
      <c r="AC115" s="57">
        <f t="shared" si="22"/>
        <v>200</v>
      </c>
      <c r="AD115" s="56">
        <f t="shared" si="23"/>
        <v>0</v>
      </c>
      <c r="AE115" s="58">
        <f t="shared" si="26"/>
        <v>1600</v>
      </c>
      <c r="AF115" s="59">
        <f>IF((SUMIF($K$10:$K$1048576,K115,$V$10:$V$1048576))&gt;(SUMIF($K$10:$K$1048576,K115,$U$10:$U$1048576)),AE115,(IF(P115="cpv",(V115*T115),(V115*T115/1000))))</f>
        <v>1600</v>
      </c>
      <c r="AG115" s="60">
        <f t="shared" si="27"/>
        <v>0</v>
      </c>
      <c r="AH115" s="60">
        <v>0</v>
      </c>
      <c r="AI115" s="60">
        <f t="shared" si="24"/>
        <v>1400</v>
      </c>
      <c r="AJ115" s="61">
        <f t="shared" si="25"/>
        <v>0.875</v>
      </c>
      <c r="AL115"/>
    </row>
    <row r="116" spans="2:38" x14ac:dyDescent="0.25">
      <c r="B116" s="46" t="s">
        <v>396</v>
      </c>
      <c r="C116" s="47">
        <v>2016</v>
      </c>
      <c r="D116" s="47">
        <v>1</v>
      </c>
      <c r="E116" s="48" t="s">
        <v>53</v>
      </c>
      <c r="F116" s="49">
        <v>42381</v>
      </c>
      <c r="G116" s="49">
        <v>42400</v>
      </c>
      <c r="H116" s="50">
        <f t="shared" ca="1" si="15"/>
        <v>0</v>
      </c>
      <c r="I116" s="46" t="s">
        <v>54</v>
      </c>
      <c r="J116" s="46" t="s">
        <v>55</v>
      </c>
      <c r="K116" s="46" t="s">
        <v>123</v>
      </c>
      <c r="L116" s="51" t="str">
        <f t="shared" ca="1" si="16"/>
        <v>Completed</v>
      </c>
      <c r="M116" s="47" t="s">
        <v>99</v>
      </c>
      <c r="N116" s="47" t="s">
        <v>58</v>
      </c>
      <c r="O116" s="47" t="s">
        <v>124</v>
      </c>
      <c r="P116" s="47" t="s">
        <v>110</v>
      </c>
      <c r="Q116" s="47" t="s">
        <v>101</v>
      </c>
      <c r="R116" s="47" t="s">
        <v>102</v>
      </c>
      <c r="S116" s="52">
        <v>3.9E-2</v>
      </c>
      <c r="T116" s="52">
        <v>0.06</v>
      </c>
      <c r="U116" s="53">
        <v>333333</v>
      </c>
      <c r="V116" s="53">
        <v>334482</v>
      </c>
      <c r="W116" s="51">
        <f t="shared" si="17"/>
        <v>0</v>
      </c>
      <c r="X116" s="51">
        <f t="shared" si="18"/>
        <v>333333</v>
      </c>
      <c r="Y116" s="53">
        <v>21839</v>
      </c>
      <c r="Z116" s="54">
        <f t="shared" si="19"/>
        <v>6.5292003755060057E-2</v>
      </c>
      <c r="AA116" s="55">
        <f t="shared" si="20"/>
        <v>0.91579193186501207</v>
      </c>
      <c r="AB116" s="56">
        <f t="shared" si="21"/>
        <v>12999.986999999999</v>
      </c>
      <c r="AC116" s="73">
        <f t="shared" si="22"/>
        <v>12999.986999999999</v>
      </c>
      <c r="AD116" s="56">
        <f t="shared" si="23"/>
        <v>0</v>
      </c>
      <c r="AE116" s="58">
        <f t="shared" si="26"/>
        <v>19999.98</v>
      </c>
      <c r="AF116" s="59">
        <f>IF((SUMIF($K$10:$K$1048576,K116,$V$10:$V$1048576))&gt;(SUMIF($K$10:$K$1048576,K116,$U$10:$U$1048576)),AE116,(IF(P116="cpv",(V116*T116),(V116*T116/1000))))</f>
        <v>19999.98</v>
      </c>
      <c r="AG116" s="60">
        <f t="shared" si="27"/>
        <v>0</v>
      </c>
      <c r="AH116" s="60">
        <v>0</v>
      </c>
      <c r="AI116" s="60">
        <f t="shared" si="24"/>
        <v>6999.9930000000004</v>
      </c>
      <c r="AJ116" s="61">
        <f t="shared" si="25"/>
        <v>0.35000000000000003</v>
      </c>
      <c r="AL116"/>
    </row>
    <row r="117" spans="2:38" x14ac:dyDescent="0.25">
      <c r="B117" s="46" t="s">
        <v>249</v>
      </c>
      <c r="C117" s="47">
        <v>2016</v>
      </c>
      <c r="D117" s="47">
        <v>1</v>
      </c>
      <c r="E117" s="48" t="s">
        <v>53</v>
      </c>
      <c r="F117" s="49">
        <v>42381</v>
      </c>
      <c r="G117" s="49">
        <v>42400</v>
      </c>
      <c r="H117" s="50">
        <f t="shared" ca="1" si="15"/>
        <v>0</v>
      </c>
      <c r="I117" s="46" t="s">
        <v>54</v>
      </c>
      <c r="J117" s="46" t="s">
        <v>55</v>
      </c>
      <c r="K117" s="46" t="s">
        <v>250</v>
      </c>
      <c r="L117" s="51" t="str">
        <f t="shared" ca="1" si="16"/>
        <v>Completed</v>
      </c>
      <c r="M117" s="47" t="s">
        <v>77</v>
      </c>
      <c r="N117" s="47" t="s">
        <v>58</v>
      </c>
      <c r="O117" s="47" t="s">
        <v>109</v>
      </c>
      <c r="P117" s="47" t="s">
        <v>110</v>
      </c>
      <c r="Q117" s="47" t="s">
        <v>101</v>
      </c>
      <c r="R117" s="47" t="s">
        <v>102</v>
      </c>
      <c r="S117" s="52">
        <v>0.01</v>
      </c>
      <c r="T117" s="52">
        <v>3.3000000000000002E-2</v>
      </c>
      <c r="U117" s="53">
        <v>175000</v>
      </c>
      <c r="V117" s="53">
        <v>176906</v>
      </c>
      <c r="W117" s="51">
        <f t="shared" si="17"/>
        <v>0</v>
      </c>
      <c r="X117" s="51">
        <f t="shared" si="18"/>
        <v>175000</v>
      </c>
      <c r="Y117" s="53">
        <v>11099</v>
      </c>
      <c r="Z117" s="54">
        <f t="shared" si="19"/>
        <v>6.273953398980249E-2</v>
      </c>
      <c r="AA117" s="55">
        <f t="shared" si="20"/>
        <v>0.23650779349490944</v>
      </c>
      <c r="AB117" s="56">
        <f t="shared" si="21"/>
        <v>1750</v>
      </c>
      <c r="AC117" s="72">
        <v>0</v>
      </c>
      <c r="AD117" s="56">
        <f t="shared" si="23"/>
        <v>-1750</v>
      </c>
      <c r="AE117" s="58">
        <f t="shared" si="26"/>
        <v>5775</v>
      </c>
      <c r="AF117" s="59">
        <v>2625</v>
      </c>
      <c r="AG117" s="60">
        <f t="shared" si="27"/>
        <v>-3150</v>
      </c>
      <c r="AH117" s="60">
        <v>0</v>
      </c>
      <c r="AI117" s="60">
        <f t="shared" si="24"/>
        <v>2625</v>
      </c>
      <c r="AJ117" s="61">
        <f t="shared" si="25"/>
        <v>1</v>
      </c>
      <c r="AL117"/>
    </row>
    <row r="118" spans="2:38" x14ac:dyDescent="0.25">
      <c r="B118" s="46" t="s">
        <v>251</v>
      </c>
      <c r="C118" s="47">
        <v>2016</v>
      </c>
      <c r="D118" s="47">
        <v>1</v>
      </c>
      <c r="E118" s="48" t="s">
        <v>53</v>
      </c>
      <c r="F118" s="49">
        <v>42381</v>
      </c>
      <c r="G118" s="49">
        <v>42400</v>
      </c>
      <c r="H118" s="50">
        <f t="shared" ca="1" si="15"/>
        <v>0</v>
      </c>
      <c r="I118" s="46" t="s">
        <v>54</v>
      </c>
      <c r="J118" s="46" t="s">
        <v>55</v>
      </c>
      <c r="K118" s="46" t="s">
        <v>250</v>
      </c>
      <c r="L118" s="51" t="str">
        <f t="shared" ca="1" si="16"/>
        <v>Completed</v>
      </c>
      <c r="M118" s="47" t="s">
        <v>93</v>
      </c>
      <c r="N118" s="47" t="s">
        <v>58</v>
      </c>
      <c r="O118" s="47" t="s">
        <v>109</v>
      </c>
      <c r="P118" s="47" t="s">
        <v>110</v>
      </c>
      <c r="Q118" s="47" t="s">
        <v>101</v>
      </c>
      <c r="R118" s="47" t="s">
        <v>102</v>
      </c>
      <c r="S118" s="52">
        <v>1.2E-2</v>
      </c>
      <c r="T118" s="52">
        <v>3.3000000000000002E-2</v>
      </c>
      <c r="U118" s="53">
        <v>75000</v>
      </c>
      <c r="V118" s="53">
        <v>75291</v>
      </c>
      <c r="W118" s="51">
        <f t="shared" si="17"/>
        <v>0</v>
      </c>
      <c r="X118" s="51">
        <f t="shared" si="18"/>
        <v>75000</v>
      </c>
      <c r="Y118" s="53">
        <v>11414</v>
      </c>
      <c r="Z118" s="54">
        <f t="shared" si="19"/>
        <v>0.15159846462392584</v>
      </c>
      <c r="AA118" s="55">
        <f t="shared" si="20"/>
        <v>0.21450411775013142</v>
      </c>
      <c r="AB118" s="56">
        <f t="shared" si="21"/>
        <v>900</v>
      </c>
      <c r="AC118" s="57">
        <f t="shared" si="22"/>
        <v>900</v>
      </c>
      <c r="AD118" s="56">
        <f t="shared" si="23"/>
        <v>0</v>
      </c>
      <c r="AE118" s="58">
        <f t="shared" si="26"/>
        <v>2475</v>
      </c>
      <c r="AF118" s="59">
        <v>2448.35</v>
      </c>
      <c r="AG118" s="60">
        <f t="shared" si="27"/>
        <v>-26.650000000000091</v>
      </c>
      <c r="AH118" s="60">
        <v>0</v>
      </c>
      <c r="AI118" s="60">
        <f t="shared" si="24"/>
        <v>1548.35</v>
      </c>
      <c r="AJ118" s="61">
        <f t="shared" si="25"/>
        <v>0.63240549758000286</v>
      </c>
      <c r="AL118"/>
    </row>
    <row r="119" spans="2:38" x14ac:dyDescent="0.25">
      <c r="B119" s="46" t="s">
        <v>252</v>
      </c>
      <c r="C119" s="47">
        <v>2016</v>
      </c>
      <c r="D119" s="47">
        <v>1</v>
      </c>
      <c r="E119" s="48" t="s">
        <v>53</v>
      </c>
      <c r="F119" s="49">
        <v>42383</v>
      </c>
      <c r="G119" s="49">
        <v>42396</v>
      </c>
      <c r="H119" s="50">
        <f t="shared" ca="1" si="15"/>
        <v>0</v>
      </c>
      <c r="I119" s="46" t="s">
        <v>74</v>
      </c>
      <c r="J119" s="46" t="s">
        <v>241</v>
      </c>
      <c r="K119" s="46" t="s">
        <v>253</v>
      </c>
      <c r="L119" s="51" t="str">
        <f t="shared" ca="1" si="16"/>
        <v>Completed</v>
      </c>
      <c r="M119" s="47" t="s">
        <v>77</v>
      </c>
      <c r="N119" s="47" t="s">
        <v>58</v>
      </c>
      <c r="O119" s="47" t="s">
        <v>109</v>
      </c>
      <c r="P119" s="47" t="s">
        <v>110</v>
      </c>
      <c r="Q119" s="47" t="s">
        <v>101</v>
      </c>
      <c r="R119" s="47" t="s">
        <v>102</v>
      </c>
      <c r="S119" s="52">
        <v>0.01</v>
      </c>
      <c r="T119" s="52">
        <v>3.3000000000000002E-2</v>
      </c>
      <c r="U119" s="53">
        <v>75000</v>
      </c>
      <c r="V119" s="53">
        <v>71578</v>
      </c>
      <c r="W119" s="51">
        <f t="shared" si="17"/>
        <v>3422</v>
      </c>
      <c r="X119" s="51">
        <f t="shared" si="18"/>
        <v>71578</v>
      </c>
      <c r="Y119" s="53">
        <v>11585</v>
      </c>
      <c r="Z119" s="54">
        <f t="shared" si="19"/>
        <v>0.16185140685685545</v>
      </c>
      <c r="AA119" s="55">
        <f t="shared" si="20"/>
        <v>0.17065170479067759</v>
      </c>
      <c r="AB119" s="56">
        <f t="shared" si="21"/>
        <v>750</v>
      </c>
      <c r="AC119" s="72">
        <v>0</v>
      </c>
      <c r="AD119" s="56">
        <f t="shared" si="23"/>
        <v>-750</v>
      </c>
      <c r="AE119" s="58">
        <f t="shared" si="26"/>
        <v>2475</v>
      </c>
      <c r="AF119" s="59">
        <v>1977</v>
      </c>
      <c r="AG119" s="60">
        <f t="shared" si="27"/>
        <v>-498</v>
      </c>
      <c r="AH119" s="60">
        <v>0</v>
      </c>
      <c r="AI119" s="60">
        <f t="shared" si="24"/>
        <v>1977</v>
      </c>
      <c r="AJ119" s="61">
        <f t="shared" si="25"/>
        <v>1</v>
      </c>
      <c r="AL119"/>
    </row>
    <row r="120" spans="2:38" x14ac:dyDescent="0.25">
      <c r="B120" s="46" t="s">
        <v>254</v>
      </c>
      <c r="C120" s="47">
        <v>2016</v>
      </c>
      <c r="D120" s="47">
        <v>1</v>
      </c>
      <c r="E120" s="48" t="s">
        <v>53</v>
      </c>
      <c r="F120" s="49">
        <v>42383</v>
      </c>
      <c r="G120" s="49">
        <v>42396</v>
      </c>
      <c r="H120" s="50">
        <f t="shared" ca="1" si="15"/>
        <v>0</v>
      </c>
      <c r="I120" s="46" t="s">
        <v>74</v>
      </c>
      <c r="J120" s="46" t="s">
        <v>241</v>
      </c>
      <c r="K120" s="46" t="s">
        <v>253</v>
      </c>
      <c r="L120" s="51" t="str">
        <f t="shared" ca="1" si="16"/>
        <v>Completed</v>
      </c>
      <c r="M120" s="47" t="s">
        <v>255</v>
      </c>
      <c r="N120" s="47" t="s">
        <v>58</v>
      </c>
      <c r="O120" s="47" t="s">
        <v>109</v>
      </c>
      <c r="P120" s="47" t="s">
        <v>110</v>
      </c>
      <c r="Q120" s="47" t="s">
        <v>101</v>
      </c>
      <c r="R120" s="47" t="s">
        <v>102</v>
      </c>
      <c r="S120" s="52">
        <v>1.4999999999999999E-2</v>
      </c>
      <c r="T120" s="52">
        <v>3.3000000000000002E-2</v>
      </c>
      <c r="U120" s="53">
        <v>25000</v>
      </c>
      <c r="V120" s="53">
        <v>704</v>
      </c>
      <c r="W120" s="51">
        <f t="shared" si="17"/>
        <v>24296</v>
      </c>
      <c r="X120" s="51">
        <f t="shared" si="18"/>
        <v>704</v>
      </c>
      <c r="Y120" s="53">
        <v>214</v>
      </c>
      <c r="Z120" s="54">
        <f t="shared" si="19"/>
        <v>0.30397727272727271</v>
      </c>
      <c r="AA120" s="55">
        <f t="shared" si="20"/>
        <v>0.10856074766355139</v>
      </c>
      <c r="AB120" s="56">
        <f t="shared" si="21"/>
        <v>375</v>
      </c>
      <c r="AC120" s="57">
        <f t="shared" si="22"/>
        <v>10.559999999999999</v>
      </c>
      <c r="AD120" s="56">
        <f t="shared" si="23"/>
        <v>-364.44</v>
      </c>
      <c r="AE120" s="58">
        <f t="shared" si="26"/>
        <v>825</v>
      </c>
      <c r="AF120" s="59">
        <f>IF((SUMIF($K$10:$K$1048576,K120,$V$10:$V$1048576))&gt;(SUMIF($K$10:$K$1048576,K120,$U$10:$U$1048576)),AE120,(IF(P120="cpv",(V120*T120),(V120*T120/1000))))</f>
        <v>23.231999999999999</v>
      </c>
      <c r="AG120" s="60">
        <f t="shared" si="27"/>
        <v>-801.76800000000003</v>
      </c>
      <c r="AH120" s="60">
        <v>0</v>
      </c>
      <c r="AI120" s="60">
        <f t="shared" si="24"/>
        <v>12.672000000000001</v>
      </c>
      <c r="AJ120" s="61">
        <f t="shared" si="25"/>
        <v>0.54545454545454553</v>
      </c>
      <c r="AL120"/>
    </row>
    <row r="121" spans="2:38" x14ac:dyDescent="0.25">
      <c r="B121" s="46" t="s">
        <v>256</v>
      </c>
      <c r="C121" s="47">
        <v>2016</v>
      </c>
      <c r="D121" s="47">
        <v>1</v>
      </c>
      <c r="E121" s="48" t="s">
        <v>53</v>
      </c>
      <c r="F121" s="49">
        <v>42383</v>
      </c>
      <c r="G121" s="49">
        <v>42396</v>
      </c>
      <c r="H121" s="50">
        <f t="shared" ca="1" si="15"/>
        <v>0</v>
      </c>
      <c r="I121" s="46" t="s">
        <v>74</v>
      </c>
      <c r="J121" s="46" t="s">
        <v>241</v>
      </c>
      <c r="K121" s="46" t="s">
        <v>257</v>
      </c>
      <c r="L121" s="51" t="str">
        <f t="shared" ca="1" si="16"/>
        <v>Completed</v>
      </c>
      <c r="M121" s="47" t="s">
        <v>177</v>
      </c>
      <c r="N121" s="47" t="s">
        <v>58</v>
      </c>
      <c r="O121" s="47" t="s">
        <v>59</v>
      </c>
      <c r="P121" s="47" t="s">
        <v>60</v>
      </c>
      <c r="Q121" s="47" t="s">
        <v>61</v>
      </c>
      <c r="R121" s="47" t="s">
        <v>62</v>
      </c>
      <c r="S121" s="52"/>
      <c r="T121" s="52">
        <v>1.5</v>
      </c>
      <c r="U121" s="53">
        <v>200000</v>
      </c>
      <c r="V121" s="53">
        <v>110681</v>
      </c>
      <c r="W121" s="51">
        <f t="shared" si="17"/>
        <v>89319</v>
      </c>
      <c r="X121" s="51">
        <f t="shared" si="18"/>
        <v>110681</v>
      </c>
      <c r="Y121" s="53"/>
      <c r="Z121" s="54">
        <f t="shared" si="19"/>
        <v>0</v>
      </c>
      <c r="AA121" s="55" t="e">
        <f t="shared" si="20"/>
        <v>#DIV/0!</v>
      </c>
      <c r="AB121" s="56">
        <f t="shared" si="21"/>
        <v>0</v>
      </c>
      <c r="AC121" s="57">
        <v>240</v>
      </c>
      <c r="AD121" s="56">
        <f t="shared" si="23"/>
        <v>240</v>
      </c>
      <c r="AE121" s="58">
        <f t="shared" si="26"/>
        <v>300</v>
      </c>
      <c r="AF121" s="59">
        <f>IF((SUMIF($K$10:$K$1048576,K121,$V$10:$V$1048576))&gt;(SUMIF($K$10:$K$1048576,K121,$U$10:$U$1048576)),AE121,(IF(P121="cpv",(V121*T121),(V121*T121/1000))))</f>
        <v>166.0215</v>
      </c>
      <c r="AG121" s="60">
        <f t="shared" si="27"/>
        <v>-133.9785</v>
      </c>
      <c r="AH121" s="60">
        <v>0</v>
      </c>
      <c r="AI121" s="60">
        <f t="shared" si="24"/>
        <v>-73.978499999999997</v>
      </c>
      <c r="AJ121" s="61">
        <f t="shared" si="25"/>
        <v>-0.44559590173561853</v>
      </c>
      <c r="AL121"/>
    </row>
    <row r="122" spans="2:38" x14ac:dyDescent="0.25">
      <c r="B122" s="46" t="s">
        <v>258</v>
      </c>
      <c r="C122" s="47">
        <v>2016</v>
      </c>
      <c r="D122" s="47">
        <v>1</v>
      </c>
      <c r="E122" s="48" t="s">
        <v>53</v>
      </c>
      <c r="F122" s="49">
        <v>42383</v>
      </c>
      <c r="G122" s="49">
        <v>42396</v>
      </c>
      <c r="H122" s="50">
        <f t="shared" ca="1" si="15"/>
        <v>0</v>
      </c>
      <c r="I122" s="46" t="s">
        <v>74</v>
      </c>
      <c r="J122" s="46" t="s">
        <v>241</v>
      </c>
      <c r="K122" s="46" t="s">
        <v>257</v>
      </c>
      <c r="L122" s="51" t="str">
        <f t="shared" ca="1" si="16"/>
        <v>Completed</v>
      </c>
      <c r="M122" s="47" t="s">
        <v>57</v>
      </c>
      <c r="N122" s="47" t="s">
        <v>58</v>
      </c>
      <c r="O122" s="47" t="s">
        <v>59</v>
      </c>
      <c r="P122" s="47" t="s">
        <v>60</v>
      </c>
      <c r="Q122" s="47" t="s">
        <v>61</v>
      </c>
      <c r="R122" s="47" t="s">
        <v>62</v>
      </c>
      <c r="S122" s="52">
        <v>0.5</v>
      </c>
      <c r="T122" s="52">
        <v>1.5</v>
      </c>
      <c r="U122" s="53">
        <v>250000</v>
      </c>
      <c r="V122" s="53">
        <v>250039</v>
      </c>
      <c r="W122" s="51">
        <f t="shared" si="17"/>
        <v>0</v>
      </c>
      <c r="X122" s="51">
        <f t="shared" si="18"/>
        <v>250000</v>
      </c>
      <c r="Y122" s="53"/>
      <c r="Z122" s="54">
        <f t="shared" si="19"/>
        <v>0</v>
      </c>
      <c r="AA122" s="55" t="e">
        <f t="shared" si="20"/>
        <v>#DIV/0!</v>
      </c>
      <c r="AB122" s="56">
        <f t="shared" si="21"/>
        <v>125</v>
      </c>
      <c r="AC122" s="57">
        <f t="shared" si="22"/>
        <v>125</v>
      </c>
      <c r="AD122" s="56">
        <f t="shared" si="23"/>
        <v>0</v>
      </c>
      <c r="AE122" s="58">
        <f t="shared" si="26"/>
        <v>375</v>
      </c>
      <c r="AF122" s="59">
        <f>IF((SUMIF($K$10:$K$1048576,K122,$V$10:$V$1048576))&gt;(SUMIF($K$10:$K$1048576,K122,$U$10:$U$1048576)),AE122,(IF(P122="cpv",(V122*T122),(V122*T122/1000))))</f>
        <v>375.05849999999998</v>
      </c>
      <c r="AG122" s="60">
        <f t="shared" si="27"/>
        <v>5.8499999999980901E-2</v>
      </c>
      <c r="AH122" s="60">
        <v>0</v>
      </c>
      <c r="AI122" s="60">
        <f t="shared" si="24"/>
        <v>250.05849999999998</v>
      </c>
      <c r="AJ122" s="61">
        <f t="shared" si="25"/>
        <v>0.66671865855593193</v>
      </c>
      <c r="AL122"/>
    </row>
    <row r="123" spans="2:38" x14ac:dyDescent="0.25">
      <c r="B123" s="46" t="s">
        <v>259</v>
      </c>
      <c r="C123" s="47">
        <v>2016</v>
      </c>
      <c r="D123" s="47">
        <v>1</v>
      </c>
      <c r="E123" s="48" t="s">
        <v>53</v>
      </c>
      <c r="F123" s="49">
        <v>42383</v>
      </c>
      <c r="G123" s="49">
        <v>42396</v>
      </c>
      <c r="H123" s="50">
        <f t="shared" ca="1" si="15"/>
        <v>0</v>
      </c>
      <c r="I123" s="46" t="s">
        <v>74</v>
      </c>
      <c r="J123" s="46" t="s">
        <v>241</v>
      </c>
      <c r="K123" s="46" t="s">
        <v>257</v>
      </c>
      <c r="L123" s="51" t="str">
        <f t="shared" ca="1" si="16"/>
        <v>Completed</v>
      </c>
      <c r="M123" s="47" t="s">
        <v>255</v>
      </c>
      <c r="N123" s="47" t="s">
        <v>58</v>
      </c>
      <c r="O123" s="47" t="s">
        <v>59</v>
      </c>
      <c r="P123" s="47" t="s">
        <v>60</v>
      </c>
      <c r="Q123" s="47" t="s">
        <v>61</v>
      </c>
      <c r="R123" s="47" t="s">
        <v>62</v>
      </c>
      <c r="S123" s="52">
        <v>0.5</v>
      </c>
      <c r="T123" s="52">
        <v>1.5</v>
      </c>
      <c r="U123" s="53">
        <v>500000</v>
      </c>
      <c r="V123" s="53">
        <v>138046</v>
      </c>
      <c r="W123" s="51">
        <f t="shared" si="17"/>
        <v>361954</v>
      </c>
      <c r="X123" s="51">
        <f t="shared" si="18"/>
        <v>138046</v>
      </c>
      <c r="Y123" s="53"/>
      <c r="Z123" s="54">
        <f t="shared" si="19"/>
        <v>0</v>
      </c>
      <c r="AA123" s="55" t="e">
        <f t="shared" si="20"/>
        <v>#DIV/0!</v>
      </c>
      <c r="AB123" s="56">
        <f t="shared" si="21"/>
        <v>250</v>
      </c>
      <c r="AC123" s="57">
        <f t="shared" si="22"/>
        <v>69.022999999999996</v>
      </c>
      <c r="AD123" s="56">
        <f t="shared" si="23"/>
        <v>-180.977</v>
      </c>
      <c r="AE123" s="58">
        <f t="shared" si="26"/>
        <v>750</v>
      </c>
      <c r="AF123" s="59">
        <f>IF((SUMIF($K$10:$K$1048576,K123,$V$10:$V$1048576))&gt;(SUMIF($K$10:$K$1048576,K123,$U$10:$U$1048576)),AE123,(IF(P123="cpv",(V123*T123),(V123*T123/1000))))</f>
        <v>207.06899999999999</v>
      </c>
      <c r="AG123" s="60">
        <f t="shared" si="27"/>
        <v>-542.93100000000004</v>
      </c>
      <c r="AH123" s="60">
        <v>0</v>
      </c>
      <c r="AI123" s="60">
        <f t="shared" si="24"/>
        <v>138.04599999999999</v>
      </c>
      <c r="AJ123" s="61">
        <f t="shared" si="25"/>
        <v>0.66666666666666663</v>
      </c>
      <c r="AL123"/>
    </row>
    <row r="124" spans="2:38" x14ac:dyDescent="0.25">
      <c r="B124" s="46" t="s">
        <v>260</v>
      </c>
      <c r="C124" s="47">
        <v>2016</v>
      </c>
      <c r="D124" s="47">
        <v>1</v>
      </c>
      <c r="E124" s="48" t="s">
        <v>53</v>
      </c>
      <c r="F124" s="49">
        <v>42383</v>
      </c>
      <c r="G124" s="49">
        <v>42396</v>
      </c>
      <c r="H124" s="50">
        <f t="shared" ca="1" si="15"/>
        <v>0</v>
      </c>
      <c r="I124" s="46" t="s">
        <v>74</v>
      </c>
      <c r="J124" s="46" t="s">
        <v>241</v>
      </c>
      <c r="K124" s="46" t="s">
        <v>257</v>
      </c>
      <c r="L124" s="51" t="str">
        <f t="shared" ca="1" si="16"/>
        <v>Completed</v>
      </c>
      <c r="M124" s="47" t="s">
        <v>64</v>
      </c>
      <c r="N124" s="47" t="s">
        <v>58</v>
      </c>
      <c r="O124" s="47" t="s">
        <v>59</v>
      </c>
      <c r="P124" s="47" t="s">
        <v>60</v>
      </c>
      <c r="Q124" s="47" t="s">
        <v>61</v>
      </c>
      <c r="R124" s="47" t="s">
        <v>62</v>
      </c>
      <c r="S124" s="52">
        <v>0.2</v>
      </c>
      <c r="T124" s="52">
        <v>1.5</v>
      </c>
      <c r="U124" s="53">
        <v>1000000</v>
      </c>
      <c r="V124" s="53">
        <v>1116495</v>
      </c>
      <c r="W124" s="51">
        <f t="shared" si="17"/>
        <v>0</v>
      </c>
      <c r="X124" s="51">
        <f t="shared" si="18"/>
        <v>1000000</v>
      </c>
      <c r="Y124" s="53">
        <v>197</v>
      </c>
      <c r="Z124" s="54">
        <f t="shared" si="19"/>
        <v>1.7644503558009663E-4</v>
      </c>
      <c r="AA124" s="55">
        <f t="shared" si="20"/>
        <v>7.1675126903553297</v>
      </c>
      <c r="AB124" s="56">
        <f t="shared" si="21"/>
        <v>200</v>
      </c>
      <c r="AC124" s="57">
        <f t="shared" si="22"/>
        <v>200</v>
      </c>
      <c r="AD124" s="56">
        <f t="shared" si="23"/>
        <v>0</v>
      </c>
      <c r="AE124" s="58">
        <f t="shared" si="26"/>
        <v>1500</v>
      </c>
      <c r="AF124" s="59">
        <v>1412</v>
      </c>
      <c r="AG124" s="60">
        <f t="shared" si="27"/>
        <v>-88</v>
      </c>
      <c r="AH124" s="60">
        <v>0</v>
      </c>
      <c r="AI124" s="60">
        <f t="shared" si="24"/>
        <v>1212</v>
      </c>
      <c r="AJ124" s="61">
        <f t="shared" si="25"/>
        <v>0.85835694050991507</v>
      </c>
      <c r="AL124"/>
    </row>
    <row r="125" spans="2:38" x14ac:dyDescent="0.25">
      <c r="B125" s="46" t="s">
        <v>261</v>
      </c>
      <c r="C125" s="47">
        <v>2016</v>
      </c>
      <c r="D125" s="47">
        <v>1</v>
      </c>
      <c r="E125" s="48" t="s">
        <v>53</v>
      </c>
      <c r="F125" s="49">
        <v>42383</v>
      </c>
      <c r="G125" s="49">
        <v>42396</v>
      </c>
      <c r="H125" s="50">
        <f t="shared" ca="1" si="15"/>
        <v>0</v>
      </c>
      <c r="I125" s="46" t="s">
        <v>74</v>
      </c>
      <c r="J125" s="46" t="s">
        <v>241</v>
      </c>
      <c r="K125" s="46" t="s">
        <v>257</v>
      </c>
      <c r="L125" s="51" t="str">
        <f t="shared" ca="1" si="16"/>
        <v>Completed</v>
      </c>
      <c r="M125" s="47" t="s">
        <v>93</v>
      </c>
      <c r="N125" s="47" t="s">
        <v>58</v>
      </c>
      <c r="O125" s="47" t="s">
        <v>59</v>
      </c>
      <c r="P125" s="47" t="s">
        <v>60</v>
      </c>
      <c r="Q125" s="47" t="s">
        <v>61</v>
      </c>
      <c r="R125" s="47" t="s">
        <v>62</v>
      </c>
      <c r="S125" s="52">
        <v>0.1</v>
      </c>
      <c r="T125" s="52">
        <v>1.5</v>
      </c>
      <c r="U125" s="53">
        <v>300000</v>
      </c>
      <c r="V125" s="53">
        <v>300135</v>
      </c>
      <c r="W125" s="51">
        <f t="shared" si="17"/>
        <v>0</v>
      </c>
      <c r="X125" s="51">
        <f t="shared" si="18"/>
        <v>300000</v>
      </c>
      <c r="Y125" s="53"/>
      <c r="Z125" s="54">
        <f t="shared" si="19"/>
        <v>0</v>
      </c>
      <c r="AA125" s="55" t="e">
        <f t="shared" si="20"/>
        <v>#DIV/0!</v>
      </c>
      <c r="AB125" s="56">
        <f t="shared" si="21"/>
        <v>30</v>
      </c>
      <c r="AC125" s="57">
        <f t="shared" si="22"/>
        <v>30</v>
      </c>
      <c r="AD125" s="56">
        <f t="shared" si="23"/>
        <v>0</v>
      </c>
      <c r="AE125" s="58">
        <f t="shared" si="26"/>
        <v>450</v>
      </c>
      <c r="AF125" s="59">
        <f>IF((SUMIF($K$10:$K$1048576,K125,$V$10:$V$1048576))&gt;(SUMIF($K$10:$K$1048576,K125,$U$10:$U$1048576)),AE125,(IF(P125="cpv",(V125*T125),(V125*T125/1000))))</f>
        <v>450.20249999999999</v>
      </c>
      <c r="AG125" s="60">
        <f t="shared" si="27"/>
        <v>0.20249999999998636</v>
      </c>
      <c r="AH125" s="60">
        <v>0</v>
      </c>
      <c r="AI125" s="60">
        <f t="shared" si="24"/>
        <v>420.20249999999999</v>
      </c>
      <c r="AJ125" s="61">
        <f t="shared" si="25"/>
        <v>0.93336331983940557</v>
      </c>
      <c r="AL125"/>
    </row>
    <row r="126" spans="2:38" x14ac:dyDescent="0.25">
      <c r="B126" s="46" t="s">
        <v>262</v>
      </c>
      <c r="C126" s="47">
        <v>2016</v>
      </c>
      <c r="D126" s="47">
        <v>1</v>
      </c>
      <c r="E126" s="48" t="s">
        <v>53</v>
      </c>
      <c r="F126" s="49">
        <v>42383</v>
      </c>
      <c r="G126" s="49">
        <v>42400</v>
      </c>
      <c r="H126" s="50">
        <f t="shared" ca="1" si="15"/>
        <v>0</v>
      </c>
      <c r="I126" s="46" t="s">
        <v>54</v>
      </c>
      <c r="J126" s="46" t="s">
        <v>263</v>
      </c>
      <c r="K126" s="46" t="s">
        <v>264</v>
      </c>
      <c r="L126" s="51" t="str">
        <f t="shared" ca="1" si="16"/>
        <v>Completed</v>
      </c>
      <c r="M126" s="47" t="s">
        <v>77</v>
      </c>
      <c r="N126" s="47" t="s">
        <v>58</v>
      </c>
      <c r="O126" s="47" t="s">
        <v>109</v>
      </c>
      <c r="P126" s="47" t="s">
        <v>110</v>
      </c>
      <c r="Q126" s="47" t="s">
        <v>101</v>
      </c>
      <c r="R126" s="47" t="s">
        <v>102</v>
      </c>
      <c r="S126" s="52">
        <v>0.01</v>
      </c>
      <c r="T126" s="52">
        <v>0.06</v>
      </c>
      <c r="U126" s="53">
        <v>40000</v>
      </c>
      <c r="V126" s="53">
        <v>42541</v>
      </c>
      <c r="W126" s="51">
        <f t="shared" si="17"/>
        <v>0</v>
      </c>
      <c r="X126" s="51">
        <f t="shared" si="18"/>
        <v>40000</v>
      </c>
      <c r="Y126" s="53">
        <v>1234</v>
      </c>
      <c r="Z126" s="54">
        <f t="shared" si="19"/>
        <v>2.900731059448532E-2</v>
      </c>
      <c r="AA126" s="55">
        <f t="shared" si="20"/>
        <v>1.9448946515397083</v>
      </c>
      <c r="AB126" s="56">
        <f t="shared" si="21"/>
        <v>400</v>
      </c>
      <c r="AC126" s="72">
        <v>0</v>
      </c>
      <c r="AD126" s="56">
        <f t="shared" si="23"/>
        <v>-400</v>
      </c>
      <c r="AE126" s="58">
        <f t="shared" si="26"/>
        <v>2400</v>
      </c>
      <c r="AF126" s="59">
        <f>IF((SUMIF($K$10:$K$1048576,K126,$V$10:$V$1048576))&gt;(SUMIF($K$10:$K$1048576,K126,$U$10:$U$1048576)),AE126,(IF(P126="cpv",(V126*T126),(V126*T126/1000))))</f>
        <v>2400</v>
      </c>
      <c r="AG126" s="60">
        <f t="shared" si="27"/>
        <v>0</v>
      </c>
      <c r="AH126" s="60">
        <v>0</v>
      </c>
      <c r="AI126" s="60">
        <f t="shared" si="24"/>
        <v>2400</v>
      </c>
      <c r="AJ126" s="61">
        <f t="shared" si="25"/>
        <v>1</v>
      </c>
      <c r="AL126"/>
    </row>
    <row r="127" spans="2:38" x14ac:dyDescent="0.25">
      <c r="B127" s="46" t="s">
        <v>265</v>
      </c>
      <c r="C127" s="47">
        <v>2016</v>
      </c>
      <c r="D127" s="47">
        <v>1</v>
      </c>
      <c r="E127" s="48" t="s">
        <v>53</v>
      </c>
      <c r="F127" s="49">
        <v>42383</v>
      </c>
      <c r="G127" s="49">
        <v>42400</v>
      </c>
      <c r="H127" s="50">
        <f t="shared" ca="1" si="15"/>
        <v>0</v>
      </c>
      <c r="I127" s="46" t="s">
        <v>54</v>
      </c>
      <c r="J127" s="46" t="s">
        <v>263</v>
      </c>
      <c r="K127" s="46" t="s">
        <v>264</v>
      </c>
      <c r="L127" s="51" t="str">
        <f t="shared" ca="1" si="16"/>
        <v>Completed</v>
      </c>
      <c r="M127" s="47" t="s">
        <v>57</v>
      </c>
      <c r="N127" s="47" t="s">
        <v>58</v>
      </c>
      <c r="O127" s="47" t="s">
        <v>109</v>
      </c>
      <c r="P127" s="47" t="s">
        <v>110</v>
      </c>
      <c r="Q127" s="47" t="s">
        <v>101</v>
      </c>
      <c r="R127" s="47" t="s">
        <v>102</v>
      </c>
      <c r="S127" s="52">
        <v>0.01</v>
      </c>
      <c r="T127" s="52">
        <v>0.06</v>
      </c>
      <c r="U127" s="53">
        <v>40000</v>
      </c>
      <c r="V127" s="53">
        <v>40007</v>
      </c>
      <c r="W127" s="51">
        <f t="shared" si="17"/>
        <v>0</v>
      </c>
      <c r="X127" s="51">
        <f t="shared" si="18"/>
        <v>40000</v>
      </c>
      <c r="Y127" s="53"/>
      <c r="Z127" s="54">
        <f t="shared" si="19"/>
        <v>0</v>
      </c>
      <c r="AA127" s="55" t="e">
        <f t="shared" si="20"/>
        <v>#DIV/0!</v>
      </c>
      <c r="AB127" s="56">
        <f t="shared" si="21"/>
        <v>400</v>
      </c>
      <c r="AC127" s="57">
        <f t="shared" si="22"/>
        <v>400</v>
      </c>
      <c r="AD127" s="56">
        <f t="shared" si="23"/>
        <v>0</v>
      </c>
      <c r="AE127" s="58">
        <f t="shared" si="26"/>
        <v>2400</v>
      </c>
      <c r="AF127" s="59">
        <v>1200</v>
      </c>
      <c r="AG127" s="60">
        <f t="shared" si="27"/>
        <v>-1200</v>
      </c>
      <c r="AH127" s="60">
        <v>0</v>
      </c>
      <c r="AI127" s="60">
        <f t="shared" si="24"/>
        <v>800</v>
      </c>
      <c r="AJ127" s="61">
        <f t="shared" si="25"/>
        <v>0.66666666666666663</v>
      </c>
      <c r="AL127"/>
    </row>
    <row r="128" spans="2:38" x14ac:dyDescent="0.25">
      <c r="B128" s="46" t="s">
        <v>266</v>
      </c>
      <c r="C128" s="47">
        <v>2016</v>
      </c>
      <c r="D128" s="47">
        <v>1</v>
      </c>
      <c r="E128" s="48" t="s">
        <v>53</v>
      </c>
      <c r="F128" s="49">
        <v>42383</v>
      </c>
      <c r="G128" s="49">
        <v>42400</v>
      </c>
      <c r="H128" s="50">
        <f t="shared" ca="1" si="15"/>
        <v>0</v>
      </c>
      <c r="I128" s="46" t="s">
        <v>54</v>
      </c>
      <c r="J128" s="46" t="s">
        <v>263</v>
      </c>
      <c r="K128" s="46" t="s">
        <v>264</v>
      </c>
      <c r="L128" s="51" t="str">
        <f t="shared" ca="1" si="16"/>
        <v>Completed</v>
      </c>
      <c r="M128" s="47" t="s">
        <v>64</v>
      </c>
      <c r="N128" s="47" t="s">
        <v>58</v>
      </c>
      <c r="O128" s="47" t="s">
        <v>109</v>
      </c>
      <c r="P128" s="47" t="s">
        <v>110</v>
      </c>
      <c r="Q128" s="47" t="s">
        <v>101</v>
      </c>
      <c r="R128" s="47" t="s">
        <v>102</v>
      </c>
      <c r="S128" s="52">
        <v>6.0000000000000001E-3</v>
      </c>
      <c r="T128" s="52">
        <v>0.06</v>
      </c>
      <c r="U128" s="53">
        <v>20000</v>
      </c>
      <c r="V128" s="53">
        <v>21188</v>
      </c>
      <c r="W128" s="51">
        <f t="shared" si="17"/>
        <v>0</v>
      </c>
      <c r="X128" s="51">
        <f t="shared" si="18"/>
        <v>20000</v>
      </c>
      <c r="Y128" s="53">
        <v>246</v>
      </c>
      <c r="Z128" s="54">
        <f t="shared" si="19"/>
        <v>1.1610345478572776E-2</v>
      </c>
      <c r="AA128" s="55">
        <f t="shared" si="20"/>
        <v>4.8780487804878048</v>
      </c>
      <c r="AB128" s="56">
        <f t="shared" si="21"/>
        <v>120</v>
      </c>
      <c r="AC128" s="57">
        <f t="shared" si="22"/>
        <v>120</v>
      </c>
      <c r="AD128" s="56">
        <f t="shared" si="23"/>
        <v>0</v>
      </c>
      <c r="AE128" s="58">
        <f t="shared" si="26"/>
        <v>1200</v>
      </c>
      <c r="AF128" s="59">
        <f>IF((SUMIF($K$10:$K$1048576,K128,$V$10:$V$1048576))&gt;(SUMIF($K$10:$K$1048576,K128,$U$10:$U$1048576)),AE128,(IF(P128="cpv",(V128*T128),(V128*T128/1000))))</f>
        <v>1200</v>
      </c>
      <c r="AG128" s="60">
        <f t="shared" si="27"/>
        <v>0</v>
      </c>
      <c r="AH128" s="60">
        <v>0</v>
      </c>
      <c r="AI128" s="60">
        <f t="shared" si="24"/>
        <v>1080</v>
      </c>
      <c r="AJ128" s="61">
        <f t="shared" si="25"/>
        <v>0.9</v>
      </c>
      <c r="AL128"/>
    </row>
    <row r="129" spans="2:38" x14ac:dyDescent="0.25">
      <c r="B129" s="46" t="s">
        <v>267</v>
      </c>
      <c r="C129" s="47">
        <v>2016</v>
      </c>
      <c r="D129" s="47">
        <v>1</v>
      </c>
      <c r="E129" s="48" t="s">
        <v>53</v>
      </c>
      <c r="F129" s="49">
        <v>42383</v>
      </c>
      <c r="G129" s="49">
        <v>42400</v>
      </c>
      <c r="H129" s="50">
        <f t="shared" ca="1" si="15"/>
        <v>0</v>
      </c>
      <c r="I129" s="46" t="s">
        <v>54</v>
      </c>
      <c r="J129" s="46" t="s">
        <v>263</v>
      </c>
      <c r="K129" s="46" t="s">
        <v>264</v>
      </c>
      <c r="L129" s="51" t="str">
        <f t="shared" ca="1" si="16"/>
        <v>Completed</v>
      </c>
      <c r="M129" s="47" t="s">
        <v>134</v>
      </c>
      <c r="N129" s="47" t="s">
        <v>58</v>
      </c>
      <c r="O129" s="47" t="s">
        <v>109</v>
      </c>
      <c r="P129" s="47" t="s">
        <v>110</v>
      </c>
      <c r="Q129" s="47" t="s">
        <v>101</v>
      </c>
      <c r="R129" s="47" t="s">
        <v>102</v>
      </c>
      <c r="S129" s="52">
        <v>5.0000000000000001E-3</v>
      </c>
      <c r="T129" s="52">
        <v>0.06</v>
      </c>
      <c r="U129" s="53">
        <v>20000</v>
      </c>
      <c r="V129" s="53">
        <v>23088</v>
      </c>
      <c r="W129" s="51">
        <f t="shared" si="17"/>
        <v>0</v>
      </c>
      <c r="X129" s="51">
        <f t="shared" si="18"/>
        <v>20000</v>
      </c>
      <c r="Y129" s="53">
        <v>2620</v>
      </c>
      <c r="Z129" s="54">
        <f t="shared" si="19"/>
        <v>0.11347886347886348</v>
      </c>
      <c r="AA129" s="55">
        <f t="shared" si="20"/>
        <v>0.4580152671755725</v>
      </c>
      <c r="AB129" s="56">
        <f t="shared" si="21"/>
        <v>100</v>
      </c>
      <c r="AC129" s="72">
        <f t="shared" si="22"/>
        <v>100</v>
      </c>
      <c r="AD129" s="56">
        <f t="shared" si="23"/>
        <v>0</v>
      </c>
      <c r="AE129" s="58">
        <f t="shared" si="26"/>
        <v>1200</v>
      </c>
      <c r="AF129" s="59">
        <f>IF((SUMIF($K$10:$K$1048576,K129,$V$10:$V$1048576))&gt;(SUMIF($K$10:$K$1048576,K129,$U$10:$U$1048576)),AE129,(IF(P129="cpv",(V129*T129),(V129*T129/1000))))</f>
        <v>1200</v>
      </c>
      <c r="AG129" s="60">
        <f t="shared" si="27"/>
        <v>0</v>
      </c>
      <c r="AH129" s="60">
        <v>0</v>
      </c>
      <c r="AI129" s="60">
        <f t="shared" si="24"/>
        <v>1100</v>
      </c>
      <c r="AJ129" s="61">
        <f t="shared" si="25"/>
        <v>0.91666666666666663</v>
      </c>
      <c r="AL129"/>
    </row>
    <row r="130" spans="2:38" x14ac:dyDescent="0.25">
      <c r="B130" s="46" t="s">
        <v>268</v>
      </c>
      <c r="C130" s="47">
        <v>2016</v>
      </c>
      <c r="D130" s="47">
        <v>1</v>
      </c>
      <c r="E130" s="48" t="s">
        <v>53</v>
      </c>
      <c r="F130" s="49">
        <v>42383</v>
      </c>
      <c r="G130" s="49">
        <v>42400</v>
      </c>
      <c r="H130" s="50">
        <f t="shared" ca="1" si="15"/>
        <v>0</v>
      </c>
      <c r="I130" s="46" t="s">
        <v>54</v>
      </c>
      <c r="J130" s="46" t="s">
        <v>55</v>
      </c>
      <c r="K130" s="46" t="s">
        <v>269</v>
      </c>
      <c r="L130" s="51" t="str">
        <f t="shared" ca="1" si="16"/>
        <v>Completed</v>
      </c>
      <c r="M130" s="47" t="s">
        <v>57</v>
      </c>
      <c r="N130" s="47" t="s">
        <v>58</v>
      </c>
      <c r="O130" s="47" t="s">
        <v>59</v>
      </c>
      <c r="P130" s="47" t="s">
        <v>60</v>
      </c>
      <c r="Q130" s="47" t="s">
        <v>61</v>
      </c>
      <c r="R130" s="47" t="s">
        <v>62</v>
      </c>
      <c r="S130" s="52">
        <v>0.5</v>
      </c>
      <c r="T130" s="52">
        <v>1</v>
      </c>
      <c r="U130" s="53">
        <v>3000000</v>
      </c>
      <c r="V130" s="53">
        <v>512378</v>
      </c>
      <c r="W130" s="51">
        <f t="shared" si="17"/>
        <v>2487622</v>
      </c>
      <c r="X130" s="51">
        <f t="shared" si="18"/>
        <v>512378</v>
      </c>
      <c r="Y130" s="53"/>
      <c r="Z130" s="54">
        <f t="shared" si="19"/>
        <v>0</v>
      </c>
      <c r="AA130" s="55" t="e">
        <f t="shared" si="20"/>
        <v>#DIV/0!</v>
      </c>
      <c r="AB130" s="56">
        <f t="shared" si="21"/>
        <v>1500</v>
      </c>
      <c r="AC130" s="57">
        <f t="shared" si="22"/>
        <v>256.18900000000002</v>
      </c>
      <c r="AD130" s="56">
        <f t="shared" si="23"/>
        <v>-1243.8109999999999</v>
      </c>
      <c r="AE130" s="58">
        <f t="shared" si="26"/>
        <v>3000</v>
      </c>
      <c r="AF130" s="59">
        <f>IF((SUMIF($K$10:$K$1048576,K130,$V$10:$V$1048576))&gt;(SUMIF($K$10:$K$1048576,K130,$U$10:$U$1048576)),AE130,(IF(P130="cpv",(V130*T130),(V130*T130/1000))))</f>
        <v>512.37800000000004</v>
      </c>
      <c r="AG130" s="60">
        <f t="shared" si="27"/>
        <v>-2487.6219999999998</v>
      </c>
      <c r="AH130" s="60">
        <v>0</v>
      </c>
      <c r="AI130" s="60">
        <f t="shared" si="24"/>
        <v>256.18900000000002</v>
      </c>
      <c r="AJ130" s="61">
        <f t="shared" si="25"/>
        <v>0.5</v>
      </c>
      <c r="AL130"/>
    </row>
    <row r="131" spans="2:38" x14ac:dyDescent="0.25">
      <c r="B131" s="46" t="s">
        <v>270</v>
      </c>
      <c r="C131" s="47">
        <v>2016</v>
      </c>
      <c r="D131" s="47">
        <v>1</v>
      </c>
      <c r="E131" s="48" t="s">
        <v>53</v>
      </c>
      <c r="F131" s="49">
        <v>42383</v>
      </c>
      <c r="G131" s="49">
        <v>42400</v>
      </c>
      <c r="H131" s="50">
        <f t="shared" ca="1" si="15"/>
        <v>0</v>
      </c>
      <c r="I131" s="46" t="s">
        <v>54</v>
      </c>
      <c r="J131" s="46" t="s">
        <v>55</v>
      </c>
      <c r="K131" s="46" t="s">
        <v>269</v>
      </c>
      <c r="L131" s="51" t="str">
        <f t="shared" ca="1" si="16"/>
        <v>Completed</v>
      </c>
      <c r="M131" s="47" t="s">
        <v>255</v>
      </c>
      <c r="N131" s="47" t="s">
        <v>58</v>
      </c>
      <c r="O131" s="47" t="s">
        <v>59</v>
      </c>
      <c r="P131" s="47" t="s">
        <v>60</v>
      </c>
      <c r="Q131" s="47" t="s">
        <v>61</v>
      </c>
      <c r="R131" s="47" t="s">
        <v>62</v>
      </c>
      <c r="S131" s="52">
        <v>0.5</v>
      </c>
      <c r="T131" s="52">
        <v>1</v>
      </c>
      <c r="U131" s="53">
        <v>500000</v>
      </c>
      <c r="V131" s="53">
        <v>137550</v>
      </c>
      <c r="W131" s="51">
        <f t="shared" si="17"/>
        <v>362450</v>
      </c>
      <c r="X131" s="51">
        <f t="shared" si="18"/>
        <v>137550</v>
      </c>
      <c r="Y131" s="53"/>
      <c r="Z131" s="54">
        <f t="shared" si="19"/>
        <v>0</v>
      </c>
      <c r="AA131" s="55" t="e">
        <f t="shared" si="20"/>
        <v>#DIV/0!</v>
      </c>
      <c r="AB131" s="56">
        <f t="shared" si="21"/>
        <v>250</v>
      </c>
      <c r="AC131" s="57">
        <f t="shared" si="22"/>
        <v>68.775000000000006</v>
      </c>
      <c r="AD131" s="56">
        <f t="shared" si="23"/>
        <v>-181.22499999999999</v>
      </c>
      <c r="AE131" s="58">
        <f t="shared" si="26"/>
        <v>500</v>
      </c>
      <c r="AF131" s="59">
        <f>IF((SUMIF($K$10:$K$1048576,K131,$V$10:$V$1048576))&gt;(SUMIF($K$10:$K$1048576,K131,$U$10:$U$1048576)),AE131,(IF(P131="cpv",(V131*T131),(V131*T131/1000))))</f>
        <v>137.55000000000001</v>
      </c>
      <c r="AG131" s="60">
        <f t="shared" si="27"/>
        <v>-362.45</v>
      </c>
      <c r="AH131" s="60">
        <v>0</v>
      </c>
      <c r="AI131" s="60">
        <f t="shared" si="24"/>
        <v>68.775000000000006</v>
      </c>
      <c r="AJ131" s="61">
        <f t="shared" si="25"/>
        <v>0.5</v>
      </c>
      <c r="AL131"/>
    </row>
    <row r="132" spans="2:38" x14ac:dyDescent="0.25">
      <c r="B132" s="46" t="s">
        <v>271</v>
      </c>
      <c r="C132" s="47">
        <v>2016</v>
      </c>
      <c r="D132" s="47">
        <v>1</v>
      </c>
      <c r="E132" s="48" t="s">
        <v>53</v>
      </c>
      <c r="F132" s="49">
        <v>42383</v>
      </c>
      <c r="G132" s="49">
        <v>42400</v>
      </c>
      <c r="H132" s="50">
        <f t="shared" ca="1" si="15"/>
        <v>0</v>
      </c>
      <c r="I132" s="46" t="s">
        <v>54</v>
      </c>
      <c r="J132" s="46" t="s">
        <v>55</v>
      </c>
      <c r="K132" s="46" t="s">
        <v>269</v>
      </c>
      <c r="L132" s="51" t="str">
        <f t="shared" ca="1" si="16"/>
        <v>Completed</v>
      </c>
      <c r="M132" s="47" t="s">
        <v>64</v>
      </c>
      <c r="N132" s="47" t="s">
        <v>58</v>
      </c>
      <c r="O132" s="47" t="s">
        <v>59</v>
      </c>
      <c r="P132" s="47" t="s">
        <v>60</v>
      </c>
      <c r="Q132" s="47" t="s">
        <v>61</v>
      </c>
      <c r="R132" s="47" t="s">
        <v>62</v>
      </c>
      <c r="S132" s="52">
        <v>0.2</v>
      </c>
      <c r="T132" s="52">
        <v>1</v>
      </c>
      <c r="U132" s="53">
        <v>2000000</v>
      </c>
      <c r="V132" s="53">
        <v>3202619</v>
      </c>
      <c r="W132" s="51">
        <f t="shared" si="17"/>
        <v>0</v>
      </c>
      <c r="X132" s="51">
        <f t="shared" si="18"/>
        <v>2000000</v>
      </c>
      <c r="Y132" s="53"/>
      <c r="Z132" s="54">
        <f t="shared" si="19"/>
        <v>0</v>
      </c>
      <c r="AA132" s="55" t="e">
        <f t="shared" si="20"/>
        <v>#DIV/0!</v>
      </c>
      <c r="AB132" s="56">
        <f t="shared" si="21"/>
        <v>400</v>
      </c>
      <c r="AC132" s="57">
        <f t="shared" si="22"/>
        <v>400</v>
      </c>
      <c r="AD132" s="56">
        <f t="shared" si="23"/>
        <v>0</v>
      </c>
      <c r="AE132" s="58">
        <f t="shared" si="26"/>
        <v>2000</v>
      </c>
      <c r="AF132" s="59">
        <f>IF((SUMIF($K$10:$K$1048576,K132,$V$10:$V$1048576))&gt;(SUMIF($K$10:$K$1048576,K132,$U$10:$U$1048576)),AE132,(IF(P132="cpv",(V132*T132),(V132*T132/1000))))</f>
        <v>3202.6190000000001</v>
      </c>
      <c r="AG132" s="60">
        <f t="shared" si="27"/>
        <v>1202.6190000000001</v>
      </c>
      <c r="AH132" s="60">
        <v>0</v>
      </c>
      <c r="AI132" s="60">
        <f t="shared" si="24"/>
        <v>2802.6190000000001</v>
      </c>
      <c r="AJ132" s="61">
        <f t="shared" si="25"/>
        <v>0.87510222102597901</v>
      </c>
      <c r="AL132"/>
    </row>
    <row r="133" spans="2:38" x14ac:dyDescent="0.25">
      <c r="B133" s="46" t="s">
        <v>272</v>
      </c>
      <c r="C133" s="47">
        <v>2016</v>
      </c>
      <c r="D133" s="47">
        <v>1</v>
      </c>
      <c r="E133" s="48" t="s">
        <v>53</v>
      </c>
      <c r="F133" s="49">
        <v>42383</v>
      </c>
      <c r="G133" s="49">
        <v>42400</v>
      </c>
      <c r="H133" s="50">
        <f t="shared" ca="1" si="15"/>
        <v>0</v>
      </c>
      <c r="I133" s="46" t="s">
        <v>54</v>
      </c>
      <c r="J133" s="46" t="s">
        <v>55</v>
      </c>
      <c r="K133" s="46" t="s">
        <v>269</v>
      </c>
      <c r="L133" s="51" t="str">
        <f t="shared" ca="1" si="16"/>
        <v>Completed</v>
      </c>
      <c r="M133" s="47" t="s">
        <v>157</v>
      </c>
      <c r="N133" s="47" t="s">
        <v>58</v>
      </c>
      <c r="O133" s="47" t="s">
        <v>59</v>
      </c>
      <c r="P133" s="47" t="s">
        <v>42</v>
      </c>
      <c r="Q133" s="47" t="s">
        <v>61</v>
      </c>
      <c r="R133" s="47" t="s">
        <v>62</v>
      </c>
      <c r="S133" s="52">
        <v>0.3</v>
      </c>
      <c r="T133" s="52">
        <v>1</v>
      </c>
      <c r="U133" s="53">
        <v>5000</v>
      </c>
      <c r="V133" s="53"/>
      <c r="W133" s="51">
        <f t="shared" si="17"/>
        <v>5000</v>
      </c>
      <c r="X133" s="51">
        <f t="shared" si="18"/>
        <v>0</v>
      </c>
      <c r="Y133" s="53">
        <v>5000</v>
      </c>
      <c r="Z133" s="54" t="e">
        <f t="shared" si="19"/>
        <v>#DIV/0!</v>
      </c>
      <c r="AA133" s="55">
        <f t="shared" si="20"/>
        <v>0</v>
      </c>
      <c r="AB133" s="56">
        <f t="shared" si="21"/>
        <v>1.5</v>
      </c>
      <c r="AC133" s="72">
        <v>1500</v>
      </c>
      <c r="AD133" s="56">
        <f t="shared" si="23"/>
        <v>1498.5</v>
      </c>
      <c r="AE133" s="58">
        <f t="shared" si="26"/>
        <v>5</v>
      </c>
      <c r="AF133" s="59">
        <f>IF((SUMIF($K$10:$K$1048576,K133,$V$10:$V$1048576))&gt;(SUMIF($K$10:$K$1048576,K133,$U$10:$U$1048576)),AE133,(IF(P133="cpv",(V133*T133),(V133*T133/1000))))</f>
        <v>0</v>
      </c>
      <c r="AG133" s="60">
        <f t="shared" si="27"/>
        <v>-5</v>
      </c>
      <c r="AH133" s="60">
        <v>0</v>
      </c>
      <c r="AI133" s="60">
        <f t="shared" si="24"/>
        <v>-1500</v>
      </c>
      <c r="AJ133" s="61" t="e">
        <f t="shared" si="25"/>
        <v>#DIV/0!</v>
      </c>
      <c r="AL133"/>
    </row>
    <row r="134" spans="2:38" x14ac:dyDescent="0.25">
      <c r="B134" s="46" t="s">
        <v>273</v>
      </c>
      <c r="C134" s="47">
        <v>2016</v>
      </c>
      <c r="D134" s="47">
        <v>1</v>
      </c>
      <c r="E134" s="48" t="s">
        <v>53</v>
      </c>
      <c r="F134" s="49">
        <v>42383</v>
      </c>
      <c r="G134" s="49">
        <v>42400</v>
      </c>
      <c r="H134" s="50">
        <f t="shared" ca="1" si="15"/>
        <v>0</v>
      </c>
      <c r="I134" s="46" t="s">
        <v>54</v>
      </c>
      <c r="J134" s="46" t="s">
        <v>55</v>
      </c>
      <c r="K134" s="46" t="s">
        <v>269</v>
      </c>
      <c r="L134" s="51" t="str">
        <f t="shared" ca="1" si="16"/>
        <v>Completed</v>
      </c>
      <c r="M134" s="47" t="s">
        <v>70</v>
      </c>
      <c r="N134" s="47" t="s">
        <v>58</v>
      </c>
      <c r="O134" s="47" t="s">
        <v>59</v>
      </c>
      <c r="P134" s="47" t="s">
        <v>60</v>
      </c>
      <c r="Q134" s="47" t="s">
        <v>61</v>
      </c>
      <c r="R134" s="47" t="s">
        <v>62</v>
      </c>
      <c r="S134" s="52">
        <v>0.1</v>
      </c>
      <c r="T134" s="52">
        <v>1</v>
      </c>
      <c r="U134" s="53">
        <v>2000000</v>
      </c>
      <c r="V134" s="53">
        <v>1215102</v>
      </c>
      <c r="W134" s="51">
        <f t="shared" si="17"/>
        <v>784898</v>
      </c>
      <c r="X134" s="51">
        <f t="shared" si="18"/>
        <v>1215102</v>
      </c>
      <c r="Y134" s="53"/>
      <c r="Z134" s="54">
        <f t="shared" si="19"/>
        <v>0</v>
      </c>
      <c r="AA134" s="55" t="e">
        <f t="shared" si="20"/>
        <v>#DIV/0!</v>
      </c>
      <c r="AB134" s="56">
        <f t="shared" si="21"/>
        <v>200</v>
      </c>
      <c r="AC134" s="72">
        <f t="shared" si="22"/>
        <v>121.51020000000001</v>
      </c>
      <c r="AD134" s="56">
        <f t="shared" si="23"/>
        <v>-78.489799999999988</v>
      </c>
      <c r="AE134" s="58">
        <f t="shared" si="26"/>
        <v>2000</v>
      </c>
      <c r="AF134" s="59">
        <f>IF((SUMIF($K$10:$K$1048576,K134,$V$10:$V$1048576))&gt;(SUMIF($K$10:$K$1048576,K134,$U$10:$U$1048576)),AE134,(IF(P134="cpv",(V134*T134),(V134*T134/1000))))</f>
        <v>1215.1020000000001</v>
      </c>
      <c r="AG134" s="60">
        <f t="shared" si="27"/>
        <v>-784.89799999999991</v>
      </c>
      <c r="AH134" s="60">
        <v>0</v>
      </c>
      <c r="AI134" s="60">
        <f t="shared" si="24"/>
        <v>1093.5918000000001</v>
      </c>
      <c r="AJ134" s="61">
        <f t="shared" si="25"/>
        <v>0.9</v>
      </c>
      <c r="AL134"/>
    </row>
    <row r="135" spans="2:38" x14ac:dyDescent="0.25">
      <c r="B135" s="46" t="s">
        <v>274</v>
      </c>
      <c r="C135" s="47">
        <v>2016</v>
      </c>
      <c r="D135" s="47">
        <v>1</v>
      </c>
      <c r="E135" s="48" t="s">
        <v>53</v>
      </c>
      <c r="F135" s="49">
        <v>42384</v>
      </c>
      <c r="G135" s="49">
        <v>42386</v>
      </c>
      <c r="H135" s="50">
        <f t="shared" ca="1" si="15"/>
        <v>0</v>
      </c>
      <c r="I135" s="46" t="s">
        <v>74</v>
      </c>
      <c r="J135" s="46" t="s">
        <v>146</v>
      </c>
      <c r="K135" s="46" t="s">
        <v>275</v>
      </c>
      <c r="L135" s="51" t="str">
        <f t="shared" ca="1" si="16"/>
        <v>Completed</v>
      </c>
      <c r="M135" s="47" t="s">
        <v>77</v>
      </c>
      <c r="N135" s="47" t="s">
        <v>58</v>
      </c>
      <c r="O135" s="47" t="s">
        <v>78</v>
      </c>
      <c r="P135" s="47" t="s">
        <v>60</v>
      </c>
      <c r="Q135" s="47" t="s">
        <v>79</v>
      </c>
      <c r="R135" s="47" t="s">
        <v>79</v>
      </c>
      <c r="S135" s="52">
        <v>1.5</v>
      </c>
      <c r="T135" s="52">
        <v>4.5</v>
      </c>
      <c r="U135" s="53">
        <v>400000</v>
      </c>
      <c r="V135" s="53">
        <v>479577</v>
      </c>
      <c r="W135" s="51">
        <f t="shared" si="17"/>
        <v>0</v>
      </c>
      <c r="X135" s="51">
        <f t="shared" si="18"/>
        <v>400000</v>
      </c>
      <c r="Y135" s="53">
        <v>2124</v>
      </c>
      <c r="Z135" s="54">
        <f t="shared" si="19"/>
        <v>4.4289029707429671E-3</v>
      </c>
      <c r="AA135" s="55">
        <f t="shared" si="20"/>
        <v>0.84745762711864403</v>
      </c>
      <c r="AB135" s="56">
        <f t="shared" si="21"/>
        <v>600</v>
      </c>
      <c r="AC135" s="72">
        <v>0</v>
      </c>
      <c r="AD135" s="56">
        <f t="shared" si="23"/>
        <v>-600</v>
      </c>
      <c r="AE135" s="58">
        <f t="shared" si="26"/>
        <v>1800</v>
      </c>
      <c r="AF135" s="59">
        <f>IF((SUMIF($K$10:$K$1048576,K135,$V$10:$V$1048576))&gt;(SUMIF($K$10:$K$1048576,K135,$U$10:$U$1048576)),AE135,(IF(P135="cpv",(V135*T135),(V135*T135/1000))))</f>
        <v>1800</v>
      </c>
      <c r="AG135" s="60">
        <f t="shared" si="27"/>
        <v>0</v>
      </c>
      <c r="AH135" s="60">
        <v>0</v>
      </c>
      <c r="AI135" s="60">
        <f t="shared" si="24"/>
        <v>1800</v>
      </c>
      <c r="AJ135" s="61">
        <f t="shared" si="25"/>
        <v>1</v>
      </c>
      <c r="AL135"/>
    </row>
    <row r="136" spans="2:38" x14ac:dyDescent="0.25">
      <c r="B136" s="46" t="s">
        <v>276</v>
      </c>
      <c r="C136" s="47">
        <v>2016</v>
      </c>
      <c r="D136" s="47">
        <v>1</v>
      </c>
      <c r="E136" s="48" t="s">
        <v>53</v>
      </c>
      <c r="F136" s="49">
        <v>42384</v>
      </c>
      <c r="G136" s="49">
        <v>42386</v>
      </c>
      <c r="H136" s="50">
        <f t="shared" ca="1" si="15"/>
        <v>0</v>
      </c>
      <c r="I136" s="46" t="s">
        <v>74</v>
      </c>
      <c r="J136" s="46" t="s">
        <v>146</v>
      </c>
      <c r="K136" s="46" t="s">
        <v>275</v>
      </c>
      <c r="L136" s="51" t="str">
        <f t="shared" ca="1" si="16"/>
        <v>Completed</v>
      </c>
      <c r="M136" s="47" t="s">
        <v>57</v>
      </c>
      <c r="N136" s="47" t="s">
        <v>58</v>
      </c>
      <c r="O136" s="47" t="s">
        <v>78</v>
      </c>
      <c r="P136" s="47" t="s">
        <v>60</v>
      </c>
      <c r="Q136" s="47" t="s">
        <v>79</v>
      </c>
      <c r="R136" s="47" t="s">
        <v>79</v>
      </c>
      <c r="S136" s="52">
        <v>2.25</v>
      </c>
      <c r="T136" s="52">
        <v>4.5</v>
      </c>
      <c r="U136" s="53">
        <v>100000</v>
      </c>
      <c r="V136" s="53">
        <v>111839</v>
      </c>
      <c r="W136" s="51">
        <f t="shared" si="17"/>
        <v>0</v>
      </c>
      <c r="X136" s="51">
        <f t="shared" si="18"/>
        <v>100000</v>
      </c>
      <c r="Y136" s="53">
        <v>9500</v>
      </c>
      <c r="Z136" s="54">
        <f t="shared" si="19"/>
        <v>8.494353490285142E-2</v>
      </c>
      <c r="AA136" s="55">
        <f t="shared" si="20"/>
        <v>5.2631578947368418E-2</v>
      </c>
      <c r="AB136" s="56">
        <f t="shared" si="21"/>
        <v>225</v>
      </c>
      <c r="AC136" s="72">
        <f t="shared" si="22"/>
        <v>225</v>
      </c>
      <c r="AD136" s="56">
        <f t="shared" si="23"/>
        <v>0</v>
      </c>
      <c r="AE136" s="58">
        <f t="shared" si="26"/>
        <v>450</v>
      </c>
      <c r="AF136" s="59">
        <v>500</v>
      </c>
      <c r="AG136" s="60">
        <f t="shared" si="27"/>
        <v>50</v>
      </c>
      <c r="AH136" s="60">
        <v>0</v>
      </c>
      <c r="AI136" s="60">
        <f t="shared" si="24"/>
        <v>275</v>
      </c>
      <c r="AJ136" s="61">
        <f t="shared" si="25"/>
        <v>0.55000000000000004</v>
      </c>
      <c r="AL136"/>
    </row>
    <row r="137" spans="2:38" x14ac:dyDescent="0.25">
      <c r="B137" s="46" t="s">
        <v>277</v>
      </c>
      <c r="C137" s="47">
        <v>2016</v>
      </c>
      <c r="D137" s="47">
        <v>1</v>
      </c>
      <c r="E137" s="48" t="s">
        <v>53</v>
      </c>
      <c r="F137" s="49">
        <v>42384</v>
      </c>
      <c r="G137" s="49">
        <v>42386</v>
      </c>
      <c r="H137" s="50">
        <f t="shared" ca="1" si="15"/>
        <v>0</v>
      </c>
      <c r="I137" s="46" t="s">
        <v>74</v>
      </c>
      <c r="J137" s="46" t="s">
        <v>146</v>
      </c>
      <c r="K137" s="46" t="s">
        <v>275</v>
      </c>
      <c r="L137" s="51" t="str">
        <f t="shared" ca="1" si="16"/>
        <v>Completed</v>
      </c>
      <c r="M137" s="47" t="s">
        <v>64</v>
      </c>
      <c r="N137" s="47" t="s">
        <v>58</v>
      </c>
      <c r="O137" s="47" t="s">
        <v>78</v>
      </c>
      <c r="P137" s="47" t="s">
        <v>60</v>
      </c>
      <c r="Q137" s="47" t="s">
        <v>79</v>
      </c>
      <c r="R137" s="47" t="s">
        <v>79</v>
      </c>
      <c r="S137" s="52">
        <v>2.5</v>
      </c>
      <c r="T137" s="52">
        <v>4.5</v>
      </c>
      <c r="U137" s="53">
        <v>200000</v>
      </c>
      <c r="V137" s="53">
        <v>200436</v>
      </c>
      <c r="W137" s="51">
        <f t="shared" si="17"/>
        <v>0</v>
      </c>
      <c r="X137" s="51">
        <f t="shared" si="18"/>
        <v>200000</v>
      </c>
      <c r="Y137" s="53">
        <v>1686</v>
      </c>
      <c r="Z137" s="54">
        <f t="shared" si="19"/>
        <v>8.4116625755852239E-3</v>
      </c>
      <c r="AA137" s="55">
        <f t="shared" si="20"/>
        <v>0.53380782918149461</v>
      </c>
      <c r="AB137" s="56">
        <f t="shared" si="21"/>
        <v>500</v>
      </c>
      <c r="AC137" s="72">
        <f t="shared" si="22"/>
        <v>500</v>
      </c>
      <c r="AD137" s="56">
        <f t="shared" si="23"/>
        <v>0</v>
      </c>
      <c r="AE137" s="58">
        <f t="shared" si="26"/>
        <v>900</v>
      </c>
      <c r="AF137" s="59">
        <f>IF((SUMIF($K$10:$K$1048576,K137,$V$10:$V$1048576))&gt;(SUMIF($K$10:$K$1048576,K137,$U$10:$U$1048576)),AE137,(IF(P137="cpv",(V137*T137),(V137*T137/1000))))</f>
        <v>900</v>
      </c>
      <c r="AG137" s="60">
        <f t="shared" si="27"/>
        <v>0</v>
      </c>
      <c r="AH137" s="60">
        <v>0</v>
      </c>
      <c r="AI137" s="60">
        <f t="shared" si="24"/>
        <v>400</v>
      </c>
      <c r="AJ137" s="61">
        <f t="shared" si="25"/>
        <v>0.44444444444444442</v>
      </c>
      <c r="AL137"/>
    </row>
    <row r="138" spans="2:38" x14ac:dyDescent="0.25">
      <c r="B138" s="46" t="s">
        <v>278</v>
      </c>
      <c r="C138" s="47">
        <v>2016</v>
      </c>
      <c r="D138" s="47">
        <v>1</v>
      </c>
      <c r="E138" s="48" t="s">
        <v>53</v>
      </c>
      <c r="F138" s="49">
        <v>42384</v>
      </c>
      <c r="G138" s="49">
        <v>42386</v>
      </c>
      <c r="H138" s="50">
        <f t="shared" ref="H138:H201" ca="1" si="28">IF($O$1&gt;G138,0,(G138-$O$1))</f>
        <v>0</v>
      </c>
      <c r="I138" s="46" t="s">
        <v>74</v>
      </c>
      <c r="J138" s="46" t="s">
        <v>146</v>
      </c>
      <c r="K138" s="46" t="s">
        <v>275</v>
      </c>
      <c r="L138" s="51" t="str">
        <f t="shared" ref="L138:L201" ca="1" si="29">IF(G138=0,$M$3,(IF(H138=0,$M$1,$M$2)))</f>
        <v>Completed</v>
      </c>
      <c r="M138" s="47" t="s">
        <v>82</v>
      </c>
      <c r="N138" s="47" t="s">
        <v>58</v>
      </c>
      <c r="O138" s="47" t="s">
        <v>78</v>
      </c>
      <c r="P138" s="47" t="s">
        <v>60</v>
      </c>
      <c r="Q138" s="47" t="s">
        <v>79</v>
      </c>
      <c r="R138" s="47" t="s">
        <v>79</v>
      </c>
      <c r="S138" s="52">
        <v>0.5</v>
      </c>
      <c r="T138" s="52">
        <v>4.5</v>
      </c>
      <c r="U138" s="53">
        <v>400000</v>
      </c>
      <c r="V138" s="53">
        <v>421167</v>
      </c>
      <c r="W138" s="51">
        <f t="shared" ref="W138:W201" si="30">IF(V138&gt;U138,0,U138-V138)</f>
        <v>0</v>
      </c>
      <c r="X138" s="51">
        <f t="shared" ref="X138:X201" si="31">IF(V138&gt;U138,U138,V138)</f>
        <v>400000</v>
      </c>
      <c r="Y138" s="53">
        <v>3855</v>
      </c>
      <c r="Z138" s="54">
        <f t="shared" ref="Z138:Z201" si="32">Y138/V138</f>
        <v>9.1531387786792408E-3</v>
      </c>
      <c r="AA138" s="55">
        <f t="shared" ref="AA138:AA201" si="33">AF138/Y138</f>
        <v>0.46692607003891051</v>
      </c>
      <c r="AB138" s="56">
        <f t="shared" ref="AB138:AB201" si="34">IF(P138="cpv",(U138*S138),(U138/1000*S138))</f>
        <v>200</v>
      </c>
      <c r="AC138" s="72">
        <f t="shared" ref="AC138:AC201" si="35">IF(P138="cpv",(IF(W138&gt;0,V138*S138,AB138)),(IF(W138&gt;0,V138/1000*S138,AB138)))</f>
        <v>200</v>
      </c>
      <c r="AD138" s="56">
        <f t="shared" ref="AD138:AD201" si="36">AC138-AB138</f>
        <v>0</v>
      </c>
      <c r="AE138" s="58">
        <f t="shared" si="26"/>
        <v>1800</v>
      </c>
      <c r="AF138" s="59">
        <f>IF((SUMIF($K$10:$K$1048576,K138,$V$10:$V$1048576))&gt;(SUMIF($K$10:$K$1048576,K138,$U$10:$U$1048576)),AE138,(IF(P138="cpv",(V138*T138),(V138*T138/1000))))</f>
        <v>1800</v>
      </c>
      <c r="AG138" s="60">
        <f t="shared" si="27"/>
        <v>0</v>
      </c>
      <c r="AH138" s="60">
        <v>0</v>
      </c>
      <c r="AI138" s="60">
        <f t="shared" ref="AI138:AI201" si="37">AF138-AC138-AH138</f>
        <v>1600</v>
      </c>
      <c r="AJ138" s="61">
        <f t="shared" ref="AJ138:AJ201" si="38">AI138/AF138</f>
        <v>0.88888888888888884</v>
      </c>
      <c r="AL138"/>
    </row>
    <row r="139" spans="2:38" x14ac:dyDescent="0.25">
      <c r="B139" s="46" t="s">
        <v>279</v>
      </c>
      <c r="C139" s="47">
        <v>2016</v>
      </c>
      <c r="D139" s="47">
        <v>1</v>
      </c>
      <c r="E139" s="48" t="s">
        <v>53</v>
      </c>
      <c r="F139" s="49">
        <v>42384</v>
      </c>
      <c r="G139" s="49">
        <v>42400</v>
      </c>
      <c r="H139" s="50">
        <f t="shared" ca="1" si="28"/>
        <v>0</v>
      </c>
      <c r="I139" s="46" t="s">
        <v>54</v>
      </c>
      <c r="J139" s="46" t="s">
        <v>130</v>
      </c>
      <c r="K139" s="46" t="s">
        <v>280</v>
      </c>
      <c r="L139" s="51" t="str">
        <f t="shared" ca="1" si="29"/>
        <v>Completed</v>
      </c>
      <c r="M139" s="47" t="s">
        <v>99</v>
      </c>
      <c r="N139" s="47" t="s">
        <v>58</v>
      </c>
      <c r="O139" s="47" t="s">
        <v>124</v>
      </c>
      <c r="P139" s="47" t="s">
        <v>110</v>
      </c>
      <c r="Q139" s="47" t="s">
        <v>101</v>
      </c>
      <c r="R139" s="47" t="s">
        <v>102</v>
      </c>
      <c r="S139" s="52">
        <v>3.9E-2</v>
      </c>
      <c r="T139" s="52">
        <v>0.06</v>
      </c>
      <c r="U139" s="53">
        <v>244000</v>
      </c>
      <c r="V139" s="53">
        <v>247365</v>
      </c>
      <c r="W139" s="51">
        <f t="shared" si="30"/>
        <v>0</v>
      </c>
      <c r="X139" s="51">
        <f t="shared" si="31"/>
        <v>244000</v>
      </c>
      <c r="Y139" s="53">
        <v>16342</v>
      </c>
      <c r="Z139" s="54">
        <f t="shared" si="32"/>
        <v>6.6064317910779616E-2</v>
      </c>
      <c r="AA139" s="55">
        <f t="shared" si="33"/>
        <v>0.89548402888263368</v>
      </c>
      <c r="AB139" s="56">
        <f t="shared" si="34"/>
        <v>9516</v>
      </c>
      <c r="AC139" s="72">
        <f t="shared" si="35"/>
        <v>9516</v>
      </c>
      <c r="AD139" s="56">
        <f t="shared" si="36"/>
        <v>0</v>
      </c>
      <c r="AE139" s="58">
        <f t="shared" ref="AE139:AE202" si="39">IF(P139="cpv",(U139*T139),(U139/1000*T139))</f>
        <v>14640</v>
      </c>
      <c r="AF139" s="59">
        <v>14634</v>
      </c>
      <c r="AG139" s="60">
        <f t="shared" ref="AG139:AG202" si="40">AF139-AE139</f>
        <v>-6</v>
      </c>
      <c r="AH139" s="60">
        <v>0</v>
      </c>
      <c r="AI139" s="60">
        <f t="shared" si="37"/>
        <v>5118</v>
      </c>
      <c r="AJ139" s="61">
        <f t="shared" si="38"/>
        <v>0.34973349733497333</v>
      </c>
      <c r="AL139"/>
    </row>
    <row r="140" spans="2:38" x14ac:dyDescent="0.25">
      <c r="B140" s="46" t="s">
        <v>281</v>
      </c>
      <c r="C140" s="47">
        <v>2016</v>
      </c>
      <c r="D140" s="47">
        <v>1</v>
      </c>
      <c r="E140" s="48" t="s">
        <v>53</v>
      </c>
      <c r="F140" s="49">
        <v>42384</v>
      </c>
      <c r="G140" s="49">
        <v>42387</v>
      </c>
      <c r="H140" s="50">
        <f t="shared" ca="1" si="28"/>
        <v>0</v>
      </c>
      <c r="I140" s="46" t="s">
        <v>54</v>
      </c>
      <c r="J140" s="46" t="s">
        <v>116</v>
      </c>
      <c r="K140" s="46" t="s">
        <v>282</v>
      </c>
      <c r="L140" s="51" t="str">
        <f t="shared" ca="1" si="29"/>
        <v>Completed</v>
      </c>
      <c r="M140" s="47" t="s">
        <v>77</v>
      </c>
      <c r="N140" s="47" t="s">
        <v>58</v>
      </c>
      <c r="O140" s="47" t="s">
        <v>78</v>
      </c>
      <c r="P140" s="47" t="s">
        <v>60</v>
      </c>
      <c r="Q140" s="47" t="s">
        <v>79</v>
      </c>
      <c r="R140" s="47" t="s">
        <v>79</v>
      </c>
      <c r="S140" s="52">
        <v>1.5</v>
      </c>
      <c r="T140" s="52">
        <v>4.25</v>
      </c>
      <c r="U140" s="53">
        <v>400000</v>
      </c>
      <c r="V140" s="53">
        <v>427882</v>
      </c>
      <c r="W140" s="51">
        <f t="shared" si="30"/>
        <v>0</v>
      </c>
      <c r="X140" s="51">
        <f t="shared" si="31"/>
        <v>400000</v>
      </c>
      <c r="Y140" s="53">
        <v>1920</v>
      </c>
      <c r="Z140" s="54">
        <f t="shared" si="32"/>
        <v>4.4872184387284341E-3</v>
      </c>
      <c r="AA140" s="55">
        <f t="shared" si="33"/>
        <v>0.65104166666666663</v>
      </c>
      <c r="AB140" s="56">
        <f t="shared" si="34"/>
        <v>600</v>
      </c>
      <c r="AC140" s="72">
        <v>0</v>
      </c>
      <c r="AD140" s="56">
        <f t="shared" si="36"/>
        <v>-600</v>
      </c>
      <c r="AE140" s="58">
        <f t="shared" si="39"/>
        <v>1700</v>
      </c>
      <c r="AF140" s="59">
        <v>1250</v>
      </c>
      <c r="AG140" s="60">
        <f t="shared" si="40"/>
        <v>-450</v>
      </c>
      <c r="AH140" s="60">
        <v>0</v>
      </c>
      <c r="AI140" s="60">
        <f t="shared" si="37"/>
        <v>1250</v>
      </c>
      <c r="AJ140" s="61">
        <f t="shared" si="38"/>
        <v>1</v>
      </c>
      <c r="AL140"/>
    </row>
    <row r="141" spans="2:38" x14ac:dyDescent="0.25">
      <c r="B141" s="46" t="s">
        <v>283</v>
      </c>
      <c r="C141" s="47">
        <v>2016</v>
      </c>
      <c r="D141" s="47">
        <v>1</v>
      </c>
      <c r="E141" s="48" t="s">
        <v>53</v>
      </c>
      <c r="F141" s="49">
        <v>42384</v>
      </c>
      <c r="G141" s="49">
        <v>42387</v>
      </c>
      <c r="H141" s="50">
        <f t="shared" ca="1" si="28"/>
        <v>0</v>
      </c>
      <c r="I141" s="46" t="s">
        <v>54</v>
      </c>
      <c r="J141" s="46" t="s">
        <v>116</v>
      </c>
      <c r="K141" s="46" t="s">
        <v>282</v>
      </c>
      <c r="L141" s="51" t="str">
        <f t="shared" ca="1" si="29"/>
        <v>Completed</v>
      </c>
      <c r="M141" s="47" t="s">
        <v>57</v>
      </c>
      <c r="N141" s="47" t="s">
        <v>58</v>
      </c>
      <c r="O141" s="47" t="s">
        <v>78</v>
      </c>
      <c r="P141" s="47" t="s">
        <v>60</v>
      </c>
      <c r="Q141" s="47" t="s">
        <v>79</v>
      </c>
      <c r="R141" s="47" t="s">
        <v>79</v>
      </c>
      <c r="S141" s="52">
        <v>2.25</v>
      </c>
      <c r="T141" s="52">
        <v>4.25</v>
      </c>
      <c r="U141" s="53">
        <v>200000</v>
      </c>
      <c r="V141" s="53">
        <v>203567</v>
      </c>
      <c r="W141" s="51">
        <f t="shared" si="30"/>
        <v>0</v>
      </c>
      <c r="X141" s="51">
        <f t="shared" si="31"/>
        <v>200000</v>
      </c>
      <c r="Y141" s="53">
        <v>2815</v>
      </c>
      <c r="Z141" s="54">
        <f t="shared" si="32"/>
        <v>1.3828371003158665E-2</v>
      </c>
      <c r="AA141" s="55">
        <f t="shared" si="33"/>
        <v>0.44404973357015987</v>
      </c>
      <c r="AB141" s="56">
        <f t="shared" si="34"/>
        <v>450</v>
      </c>
      <c r="AC141" s="72">
        <f t="shared" si="35"/>
        <v>450</v>
      </c>
      <c r="AD141" s="56">
        <f t="shared" si="36"/>
        <v>0</v>
      </c>
      <c r="AE141" s="58">
        <f t="shared" si="39"/>
        <v>850</v>
      </c>
      <c r="AF141" s="59">
        <v>1250</v>
      </c>
      <c r="AG141" s="60">
        <f t="shared" si="40"/>
        <v>400</v>
      </c>
      <c r="AH141" s="60">
        <v>0</v>
      </c>
      <c r="AI141" s="60">
        <f t="shared" si="37"/>
        <v>800</v>
      </c>
      <c r="AJ141" s="61">
        <f t="shared" si="38"/>
        <v>0.64</v>
      </c>
      <c r="AL141"/>
    </row>
    <row r="142" spans="2:38" x14ac:dyDescent="0.25">
      <c r="B142" s="46" t="s">
        <v>284</v>
      </c>
      <c r="C142" s="47">
        <v>2016</v>
      </c>
      <c r="D142" s="47">
        <v>1</v>
      </c>
      <c r="E142" s="48" t="s">
        <v>53</v>
      </c>
      <c r="F142" s="49">
        <v>42384</v>
      </c>
      <c r="G142" s="49">
        <v>42387</v>
      </c>
      <c r="H142" s="50">
        <f t="shared" ca="1" si="28"/>
        <v>0</v>
      </c>
      <c r="I142" s="46" t="s">
        <v>54</v>
      </c>
      <c r="J142" s="46" t="s">
        <v>116</v>
      </c>
      <c r="K142" s="46" t="s">
        <v>282</v>
      </c>
      <c r="L142" s="51" t="str">
        <f t="shared" ca="1" si="29"/>
        <v>Completed</v>
      </c>
      <c r="M142" s="47" t="s">
        <v>82</v>
      </c>
      <c r="N142" s="47" t="s">
        <v>58</v>
      </c>
      <c r="O142" s="47" t="s">
        <v>78</v>
      </c>
      <c r="P142" s="47" t="s">
        <v>60</v>
      </c>
      <c r="Q142" s="47" t="s">
        <v>79</v>
      </c>
      <c r="R142" s="47" t="s">
        <v>79</v>
      </c>
      <c r="S142" s="52">
        <v>0.5</v>
      </c>
      <c r="T142" s="52">
        <v>4.25</v>
      </c>
      <c r="U142" s="53">
        <v>400000</v>
      </c>
      <c r="V142" s="53">
        <v>256059</v>
      </c>
      <c r="W142" s="51">
        <f t="shared" si="30"/>
        <v>143941</v>
      </c>
      <c r="X142" s="51">
        <f t="shared" si="31"/>
        <v>256059</v>
      </c>
      <c r="Y142" s="53">
        <v>1796</v>
      </c>
      <c r="Z142" s="54">
        <f t="shared" si="32"/>
        <v>7.014008490230767E-3</v>
      </c>
      <c r="AA142" s="55">
        <f t="shared" si="33"/>
        <v>0.97438752783964366</v>
      </c>
      <c r="AB142" s="56">
        <f t="shared" si="34"/>
        <v>200</v>
      </c>
      <c r="AC142" s="72">
        <f t="shared" si="35"/>
        <v>128.02950000000001</v>
      </c>
      <c r="AD142" s="56">
        <f t="shared" si="36"/>
        <v>-71.970499999999987</v>
      </c>
      <c r="AE142" s="58">
        <f t="shared" si="39"/>
        <v>1700</v>
      </c>
      <c r="AF142" s="59">
        <v>1750</v>
      </c>
      <c r="AG142" s="60">
        <f t="shared" si="40"/>
        <v>50</v>
      </c>
      <c r="AH142" s="60">
        <v>0</v>
      </c>
      <c r="AI142" s="60">
        <f t="shared" si="37"/>
        <v>1621.9704999999999</v>
      </c>
      <c r="AJ142" s="61">
        <f t="shared" si="38"/>
        <v>0.92684028571428567</v>
      </c>
      <c r="AL142"/>
    </row>
    <row r="143" spans="2:38" x14ac:dyDescent="0.25">
      <c r="B143" s="46" t="s">
        <v>285</v>
      </c>
      <c r="C143" s="47">
        <v>2016</v>
      </c>
      <c r="D143" s="47">
        <v>1</v>
      </c>
      <c r="E143" s="48" t="s">
        <v>53</v>
      </c>
      <c r="F143" s="49">
        <v>42384</v>
      </c>
      <c r="G143" s="49">
        <v>42400</v>
      </c>
      <c r="H143" s="50">
        <f t="shared" ca="1" si="28"/>
        <v>0</v>
      </c>
      <c r="I143" s="46" t="s">
        <v>54</v>
      </c>
      <c r="J143" s="46" t="s">
        <v>286</v>
      </c>
      <c r="K143" s="46" t="s">
        <v>287</v>
      </c>
      <c r="L143" s="51" t="str">
        <f t="shared" ca="1" si="29"/>
        <v>Completed</v>
      </c>
      <c r="M143" s="47" t="s">
        <v>57</v>
      </c>
      <c r="N143" s="47" t="s">
        <v>58</v>
      </c>
      <c r="O143" s="47" t="s">
        <v>288</v>
      </c>
      <c r="P143" s="47" t="s">
        <v>60</v>
      </c>
      <c r="Q143" s="47" t="s">
        <v>61</v>
      </c>
      <c r="R143" s="47" t="s">
        <v>62</v>
      </c>
      <c r="S143" s="52">
        <v>0.5</v>
      </c>
      <c r="T143" s="52">
        <v>1.3</v>
      </c>
      <c r="U143" s="53">
        <v>1000000</v>
      </c>
      <c r="V143" s="53">
        <v>1001328</v>
      </c>
      <c r="W143" s="51">
        <f t="shared" si="30"/>
        <v>0</v>
      </c>
      <c r="X143" s="51">
        <f t="shared" si="31"/>
        <v>1000000</v>
      </c>
      <c r="Y143" s="53"/>
      <c r="Z143" s="54">
        <f t="shared" si="32"/>
        <v>0</v>
      </c>
      <c r="AA143" s="55" t="e">
        <f t="shared" si="33"/>
        <v>#DIV/0!</v>
      </c>
      <c r="AB143" s="56">
        <f t="shared" si="34"/>
        <v>500</v>
      </c>
      <c r="AC143" s="72">
        <f t="shared" si="35"/>
        <v>500</v>
      </c>
      <c r="AD143" s="56">
        <f t="shared" si="36"/>
        <v>0</v>
      </c>
      <c r="AE143" s="58">
        <f t="shared" si="39"/>
        <v>1300</v>
      </c>
      <c r="AF143" s="59">
        <f>IF((SUMIF($K$10:$K$1048576,K143,$V$10:$V$1048576))&gt;(SUMIF($K$10:$K$1048576,K143,$U$10:$U$1048576)),AE143,(IF(P143="cpv",(V143*T143),(V143*T143/1000))))</f>
        <v>1300</v>
      </c>
      <c r="AG143" s="60">
        <f t="shared" si="40"/>
        <v>0</v>
      </c>
      <c r="AH143" s="60">
        <v>0</v>
      </c>
      <c r="AI143" s="60">
        <f t="shared" si="37"/>
        <v>800</v>
      </c>
      <c r="AJ143" s="61">
        <f t="shared" si="38"/>
        <v>0.61538461538461542</v>
      </c>
      <c r="AL143"/>
    </row>
    <row r="144" spans="2:38" x14ac:dyDescent="0.25">
      <c r="B144" s="46" t="s">
        <v>289</v>
      </c>
      <c r="C144" s="47">
        <v>2016</v>
      </c>
      <c r="D144" s="47">
        <v>1</v>
      </c>
      <c r="E144" s="48" t="s">
        <v>53</v>
      </c>
      <c r="F144" s="49">
        <v>42384</v>
      </c>
      <c r="G144" s="49">
        <v>42400</v>
      </c>
      <c r="H144" s="50">
        <f t="shared" ca="1" si="28"/>
        <v>0</v>
      </c>
      <c r="I144" s="46" t="s">
        <v>54</v>
      </c>
      <c r="J144" s="46" t="s">
        <v>286</v>
      </c>
      <c r="K144" s="46" t="s">
        <v>287</v>
      </c>
      <c r="L144" s="51" t="str">
        <f t="shared" ca="1" si="29"/>
        <v>Completed</v>
      </c>
      <c r="M144" s="47" t="s">
        <v>64</v>
      </c>
      <c r="N144" s="47" t="s">
        <v>58</v>
      </c>
      <c r="O144" s="47" t="s">
        <v>288</v>
      </c>
      <c r="P144" s="47" t="s">
        <v>60</v>
      </c>
      <c r="Q144" s="47" t="s">
        <v>61</v>
      </c>
      <c r="R144" s="47" t="s">
        <v>62</v>
      </c>
      <c r="S144" s="52">
        <v>0.2</v>
      </c>
      <c r="T144" s="52">
        <v>1.3</v>
      </c>
      <c r="U144" s="53">
        <v>3000000</v>
      </c>
      <c r="V144" s="53">
        <v>3088786</v>
      </c>
      <c r="W144" s="51">
        <f t="shared" si="30"/>
        <v>0</v>
      </c>
      <c r="X144" s="51">
        <f t="shared" si="31"/>
        <v>3000000</v>
      </c>
      <c r="Y144" s="53">
        <v>1251</v>
      </c>
      <c r="Z144" s="54">
        <f t="shared" si="32"/>
        <v>4.0501349073713752E-4</v>
      </c>
      <c r="AA144" s="55">
        <f t="shared" si="33"/>
        <v>2.2382094324540369</v>
      </c>
      <c r="AB144" s="56">
        <f t="shared" si="34"/>
        <v>600</v>
      </c>
      <c r="AC144" s="72">
        <f t="shared" si="35"/>
        <v>600</v>
      </c>
      <c r="AD144" s="56">
        <f t="shared" si="36"/>
        <v>0</v>
      </c>
      <c r="AE144" s="58">
        <f t="shared" si="39"/>
        <v>3900</v>
      </c>
      <c r="AF144" s="59">
        <v>2800</v>
      </c>
      <c r="AG144" s="60">
        <f t="shared" si="40"/>
        <v>-1100</v>
      </c>
      <c r="AH144" s="60">
        <v>0</v>
      </c>
      <c r="AI144" s="60">
        <f t="shared" si="37"/>
        <v>2200</v>
      </c>
      <c r="AJ144" s="61">
        <f t="shared" si="38"/>
        <v>0.7857142857142857</v>
      </c>
      <c r="AL144"/>
    </row>
    <row r="145" spans="2:38" x14ac:dyDescent="0.25">
      <c r="B145" s="46" t="s">
        <v>290</v>
      </c>
      <c r="C145" s="47">
        <v>2016</v>
      </c>
      <c r="D145" s="47">
        <v>1</v>
      </c>
      <c r="E145" s="48" t="s">
        <v>53</v>
      </c>
      <c r="F145" s="49">
        <v>42384</v>
      </c>
      <c r="G145" s="49">
        <v>42400</v>
      </c>
      <c r="H145" s="50">
        <f t="shared" ca="1" si="28"/>
        <v>0</v>
      </c>
      <c r="I145" s="46" t="s">
        <v>54</v>
      </c>
      <c r="J145" s="46" t="s">
        <v>286</v>
      </c>
      <c r="K145" s="46" t="s">
        <v>287</v>
      </c>
      <c r="L145" s="51" t="str">
        <f t="shared" ca="1" si="29"/>
        <v>Completed</v>
      </c>
      <c r="M145" s="47" t="s">
        <v>82</v>
      </c>
      <c r="N145" s="47" t="s">
        <v>58</v>
      </c>
      <c r="O145" s="47" t="s">
        <v>288</v>
      </c>
      <c r="P145" s="47" t="s">
        <v>60</v>
      </c>
      <c r="Q145" s="47" t="s">
        <v>61</v>
      </c>
      <c r="R145" s="47" t="s">
        <v>62</v>
      </c>
      <c r="S145" s="52">
        <v>0.1</v>
      </c>
      <c r="T145" s="52">
        <v>1.3</v>
      </c>
      <c r="U145" s="53">
        <v>3000000</v>
      </c>
      <c r="V145" s="53">
        <v>3088646</v>
      </c>
      <c r="W145" s="51">
        <f t="shared" si="30"/>
        <v>0</v>
      </c>
      <c r="X145" s="51">
        <f t="shared" si="31"/>
        <v>3000000</v>
      </c>
      <c r="Y145" s="53"/>
      <c r="Z145" s="54">
        <f t="shared" si="32"/>
        <v>0</v>
      </c>
      <c r="AA145" s="55" t="e">
        <f t="shared" si="33"/>
        <v>#DIV/0!</v>
      </c>
      <c r="AB145" s="56">
        <f t="shared" si="34"/>
        <v>300</v>
      </c>
      <c r="AC145" s="72">
        <f t="shared" si="35"/>
        <v>300</v>
      </c>
      <c r="AD145" s="56">
        <f t="shared" si="36"/>
        <v>0</v>
      </c>
      <c r="AE145" s="58">
        <f t="shared" si="39"/>
        <v>3900</v>
      </c>
      <c r="AF145" s="59">
        <f>IF((SUMIF($K$10:$K$1048576,K145,$V$10:$V$1048576))&gt;(SUMIF($K$10:$K$1048576,K145,$U$10:$U$1048576)),AE145,(IF(P145="cpv",(V145*T145),(V145*T145/1000))))</f>
        <v>3900</v>
      </c>
      <c r="AG145" s="60">
        <f t="shared" si="40"/>
        <v>0</v>
      </c>
      <c r="AH145" s="60">
        <v>0</v>
      </c>
      <c r="AI145" s="60">
        <f t="shared" si="37"/>
        <v>3600</v>
      </c>
      <c r="AJ145" s="61">
        <f t="shared" si="38"/>
        <v>0.92307692307692313</v>
      </c>
      <c r="AL145"/>
    </row>
    <row r="146" spans="2:38" x14ac:dyDescent="0.25">
      <c r="B146" s="46" t="s">
        <v>291</v>
      </c>
      <c r="C146" s="47">
        <v>2016</v>
      </c>
      <c r="D146" s="47">
        <v>1</v>
      </c>
      <c r="E146" s="48" t="s">
        <v>53</v>
      </c>
      <c r="F146" s="49">
        <v>42384</v>
      </c>
      <c r="G146" s="49">
        <v>42400</v>
      </c>
      <c r="H146" s="50">
        <f t="shared" ca="1" si="28"/>
        <v>0</v>
      </c>
      <c r="I146" s="46" t="s">
        <v>54</v>
      </c>
      <c r="J146" s="46" t="s">
        <v>286</v>
      </c>
      <c r="K146" s="46" t="s">
        <v>292</v>
      </c>
      <c r="L146" s="51" t="str">
        <f t="shared" ca="1" si="29"/>
        <v>Completed</v>
      </c>
      <c r="M146" s="47" t="s">
        <v>174</v>
      </c>
      <c r="N146" s="47" t="s">
        <v>58</v>
      </c>
      <c r="O146" s="47" t="s">
        <v>288</v>
      </c>
      <c r="P146" s="47" t="s">
        <v>60</v>
      </c>
      <c r="Q146" s="47" t="s">
        <v>61</v>
      </c>
      <c r="R146" s="47" t="s">
        <v>62</v>
      </c>
      <c r="S146" s="52">
        <v>0.15</v>
      </c>
      <c r="T146" s="52">
        <v>1.5</v>
      </c>
      <c r="U146" s="53">
        <v>1500000</v>
      </c>
      <c r="V146" s="53">
        <v>1655055</v>
      </c>
      <c r="W146" s="51">
        <f t="shared" si="30"/>
        <v>0</v>
      </c>
      <c r="X146" s="51">
        <f t="shared" si="31"/>
        <v>1500000</v>
      </c>
      <c r="Y146" s="53"/>
      <c r="Z146" s="54">
        <f t="shared" si="32"/>
        <v>0</v>
      </c>
      <c r="AA146" s="55" t="e">
        <f t="shared" si="33"/>
        <v>#DIV/0!</v>
      </c>
      <c r="AB146" s="56">
        <f t="shared" si="34"/>
        <v>225</v>
      </c>
      <c r="AC146" s="72">
        <f t="shared" si="35"/>
        <v>225</v>
      </c>
      <c r="AD146" s="56">
        <f t="shared" si="36"/>
        <v>0</v>
      </c>
      <c r="AE146" s="58">
        <f t="shared" si="39"/>
        <v>2250</v>
      </c>
      <c r="AF146" s="59">
        <v>3000</v>
      </c>
      <c r="AG146" s="60">
        <f t="shared" si="40"/>
        <v>750</v>
      </c>
      <c r="AH146" s="60">
        <v>0</v>
      </c>
      <c r="AI146" s="60">
        <f t="shared" si="37"/>
        <v>2775</v>
      </c>
      <c r="AJ146" s="61">
        <f t="shared" si="38"/>
        <v>0.92500000000000004</v>
      </c>
      <c r="AL146"/>
    </row>
    <row r="147" spans="2:38" x14ac:dyDescent="0.25">
      <c r="B147" s="46" t="s">
        <v>293</v>
      </c>
      <c r="C147" s="47">
        <v>2016</v>
      </c>
      <c r="D147" s="47">
        <v>1</v>
      </c>
      <c r="E147" s="48" t="s">
        <v>53</v>
      </c>
      <c r="F147" s="49">
        <v>42384</v>
      </c>
      <c r="G147" s="49">
        <v>42400</v>
      </c>
      <c r="H147" s="50">
        <f t="shared" ca="1" si="28"/>
        <v>0</v>
      </c>
      <c r="I147" s="46" t="s">
        <v>54</v>
      </c>
      <c r="J147" s="46" t="s">
        <v>130</v>
      </c>
      <c r="K147" s="46" t="s">
        <v>294</v>
      </c>
      <c r="L147" s="51" t="str">
        <f t="shared" ca="1" si="29"/>
        <v>Completed</v>
      </c>
      <c r="M147" s="47" t="s">
        <v>99</v>
      </c>
      <c r="N147" s="47" t="s">
        <v>58</v>
      </c>
      <c r="O147" s="47" t="s">
        <v>124</v>
      </c>
      <c r="P147" s="47" t="s">
        <v>110</v>
      </c>
      <c r="Q147" s="47" t="s">
        <v>101</v>
      </c>
      <c r="R147" s="47" t="s">
        <v>102</v>
      </c>
      <c r="S147" s="52">
        <v>3.9E-2</v>
      </c>
      <c r="T147" s="52">
        <v>0.06</v>
      </c>
      <c r="U147" s="53">
        <v>325200</v>
      </c>
      <c r="V147" s="53">
        <v>328255</v>
      </c>
      <c r="W147" s="51">
        <f t="shared" si="30"/>
        <v>0</v>
      </c>
      <c r="X147" s="51">
        <f t="shared" si="31"/>
        <v>325200</v>
      </c>
      <c r="Y147" s="53">
        <v>24269</v>
      </c>
      <c r="Z147" s="54">
        <f t="shared" si="32"/>
        <v>7.3933374967631874E-2</v>
      </c>
      <c r="AA147" s="55">
        <f t="shared" si="33"/>
        <v>0.80398862746713917</v>
      </c>
      <c r="AB147" s="56">
        <f t="shared" si="34"/>
        <v>12682.8</v>
      </c>
      <c r="AC147" s="72">
        <f t="shared" si="35"/>
        <v>12682.8</v>
      </c>
      <c r="AD147" s="56">
        <f t="shared" si="36"/>
        <v>0</v>
      </c>
      <c r="AE147" s="58">
        <f t="shared" si="39"/>
        <v>19512</v>
      </c>
      <c r="AF147" s="59">
        <f>IF((SUMIF($K$10:$K$1048576,K147,$V$10:$V$1048576))&gt;(SUMIF($K$10:$K$1048576,K147,$U$10:$U$1048576)),AE147,(IF(P147="cpv",(V147*T147),(V147*T147/1000))))</f>
        <v>19512</v>
      </c>
      <c r="AG147" s="60">
        <f t="shared" si="40"/>
        <v>0</v>
      </c>
      <c r="AH147" s="60">
        <v>0</v>
      </c>
      <c r="AI147" s="60">
        <f t="shared" si="37"/>
        <v>6829.2000000000007</v>
      </c>
      <c r="AJ147" s="61">
        <f t="shared" si="38"/>
        <v>0.35000000000000003</v>
      </c>
      <c r="AL147"/>
    </row>
    <row r="148" spans="2:38" x14ac:dyDescent="0.25">
      <c r="B148" s="46" t="s">
        <v>295</v>
      </c>
      <c r="C148" s="47">
        <v>2016</v>
      </c>
      <c r="D148" s="47">
        <v>1</v>
      </c>
      <c r="E148" s="48" t="s">
        <v>53</v>
      </c>
      <c r="F148" s="49">
        <v>42384</v>
      </c>
      <c r="G148" s="49">
        <v>42400</v>
      </c>
      <c r="H148" s="50">
        <f t="shared" ca="1" si="28"/>
        <v>0</v>
      </c>
      <c r="I148" s="46" t="s">
        <v>54</v>
      </c>
      <c r="J148" s="46" t="s">
        <v>130</v>
      </c>
      <c r="K148" s="46" t="s">
        <v>296</v>
      </c>
      <c r="L148" s="51" t="str">
        <f t="shared" ca="1" si="29"/>
        <v>Completed</v>
      </c>
      <c r="M148" s="47" t="s">
        <v>77</v>
      </c>
      <c r="N148" s="47" t="s">
        <v>58</v>
      </c>
      <c r="O148" s="47" t="s">
        <v>109</v>
      </c>
      <c r="P148" s="47" t="s">
        <v>110</v>
      </c>
      <c r="Q148" s="47" t="s">
        <v>101</v>
      </c>
      <c r="R148" s="47" t="s">
        <v>102</v>
      </c>
      <c r="S148" s="52">
        <v>0.01</v>
      </c>
      <c r="T148" s="52">
        <v>3.3000000000000002E-2</v>
      </c>
      <c r="U148" s="53">
        <v>50000</v>
      </c>
      <c r="V148" s="53">
        <v>49505</v>
      </c>
      <c r="W148" s="51">
        <f t="shared" si="30"/>
        <v>495</v>
      </c>
      <c r="X148" s="51">
        <f t="shared" si="31"/>
        <v>49505</v>
      </c>
      <c r="Y148" s="53">
        <v>1465</v>
      </c>
      <c r="Z148" s="54">
        <f t="shared" si="32"/>
        <v>2.9592970407029594E-2</v>
      </c>
      <c r="AA148" s="55">
        <f t="shared" si="33"/>
        <v>1.1262798634812288</v>
      </c>
      <c r="AB148" s="56">
        <f t="shared" si="34"/>
        <v>500</v>
      </c>
      <c r="AC148" s="72">
        <v>0</v>
      </c>
      <c r="AD148" s="56">
        <f t="shared" si="36"/>
        <v>-500</v>
      </c>
      <c r="AE148" s="58">
        <f t="shared" si="39"/>
        <v>1650</v>
      </c>
      <c r="AF148" s="59">
        <f>IF((SUMIF($K$10:$K$1048576,K148,$V$10:$V$1048576))&gt;(SUMIF($K$10:$K$1048576,K148,$U$10:$U$1048576)),AE148,(IF(P148="cpv",(V148*T148),(V148*T148/1000))))</f>
        <v>1650</v>
      </c>
      <c r="AG148" s="60">
        <f t="shared" si="40"/>
        <v>0</v>
      </c>
      <c r="AH148" s="60">
        <v>0</v>
      </c>
      <c r="AI148" s="60">
        <f t="shared" si="37"/>
        <v>1650</v>
      </c>
      <c r="AJ148" s="61">
        <f t="shared" si="38"/>
        <v>1</v>
      </c>
      <c r="AL148"/>
    </row>
    <row r="149" spans="2:38" x14ac:dyDescent="0.25">
      <c r="B149" s="46" t="s">
        <v>297</v>
      </c>
      <c r="C149" s="47">
        <v>2016</v>
      </c>
      <c r="D149" s="47">
        <v>1</v>
      </c>
      <c r="E149" s="48" t="s">
        <v>53</v>
      </c>
      <c r="F149" s="49">
        <v>42384</v>
      </c>
      <c r="G149" s="49">
        <v>42400</v>
      </c>
      <c r="H149" s="50">
        <f t="shared" ca="1" si="28"/>
        <v>0</v>
      </c>
      <c r="I149" s="46" t="s">
        <v>54</v>
      </c>
      <c r="J149" s="46" t="s">
        <v>130</v>
      </c>
      <c r="K149" s="46" t="s">
        <v>296</v>
      </c>
      <c r="L149" s="51" t="str">
        <f t="shared" ca="1" si="29"/>
        <v>Completed</v>
      </c>
      <c r="M149" s="47" t="s">
        <v>57</v>
      </c>
      <c r="N149" s="47" t="s">
        <v>58</v>
      </c>
      <c r="O149" s="47" t="s">
        <v>109</v>
      </c>
      <c r="P149" s="47" t="s">
        <v>110</v>
      </c>
      <c r="Q149" s="47" t="s">
        <v>101</v>
      </c>
      <c r="R149" s="47" t="s">
        <v>102</v>
      </c>
      <c r="S149" s="52">
        <v>0.01</v>
      </c>
      <c r="T149" s="52">
        <v>3.3000000000000002E-2</v>
      </c>
      <c r="U149" s="53">
        <v>25000</v>
      </c>
      <c r="V149" s="53">
        <v>26218</v>
      </c>
      <c r="W149" s="51">
        <f t="shared" si="30"/>
        <v>0</v>
      </c>
      <c r="X149" s="51">
        <f t="shared" si="31"/>
        <v>25000</v>
      </c>
      <c r="Y149" s="53"/>
      <c r="Z149" s="54">
        <f t="shared" si="32"/>
        <v>0</v>
      </c>
      <c r="AA149" s="55" t="e">
        <f t="shared" si="33"/>
        <v>#DIV/0!</v>
      </c>
      <c r="AB149" s="56">
        <f t="shared" si="34"/>
        <v>250</v>
      </c>
      <c r="AC149" s="72">
        <f t="shared" si="35"/>
        <v>250</v>
      </c>
      <c r="AD149" s="56">
        <f t="shared" si="36"/>
        <v>0</v>
      </c>
      <c r="AE149" s="58">
        <f t="shared" si="39"/>
        <v>825</v>
      </c>
      <c r="AF149" s="59">
        <f>IF((SUMIF($K$10:$K$1048576,K149,$V$10:$V$1048576))&gt;(SUMIF($K$10:$K$1048576,K149,$U$10:$U$1048576)),AE149,(IF(P149="cpv",(V149*T149),(V149*T149/1000))))</f>
        <v>825</v>
      </c>
      <c r="AG149" s="60">
        <f t="shared" si="40"/>
        <v>0</v>
      </c>
      <c r="AH149" s="60">
        <v>0</v>
      </c>
      <c r="AI149" s="60">
        <f t="shared" si="37"/>
        <v>575</v>
      </c>
      <c r="AJ149" s="61">
        <f t="shared" si="38"/>
        <v>0.69696969696969702</v>
      </c>
      <c r="AL149"/>
    </row>
    <row r="150" spans="2:38" x14ac:dyDescent="0.25">
      <c r="B150" s="46" t="s">
        <v>298</v>
      </c>
      <c r="C150" s="47">
        <v>2016</v>
      </c>
      <c r="D150" s="47">
        <v>1</v>
      </c>
      <c r="E150" s="48" t="s">
        <v>53</v>
      </c>
      <c r="F150" s="49">
        <v>42384</v>
      </c>
      <c r="G150" s="49">
        <v>42400</v>
      </c>
      <c r="H150" s="50">
        <f t="shared" ca="1" si="28"/>
        <v>0</v>
      </c>
      <c r="I150" s="46" t="s">
        <v>54</v>
      </c>
      <c r="J150" s="46" t="s">
        <v>130</v>
      </c>
      <c r="K150" s="46" t="s">
        <v>296</v>
      </c>
      <c r="L150" s="51" t="str">
        <f t="shared" ca="1" si="29"/>
        <v>Completed</v>
      </c>
      <c r="M150" s="47" t="s">
        <v>90</v>
      </c>
      <c r="N150" s="47" t="s">
        <v>58</v>
      </c>
      <c r="O150" s="47" t="s">
        <v>109</v>
      </c>
      <c r="P150" s="47" t="s">
        <v>110</v>
      </c>
      <c r="Q150" s="47" t="s">
        <v>101</v>
      </c>
      <c r="R150" s="47" t="s">
        <v>102</v>
      </c>
      <c r="S150" s="52">
        <v>0.02</v>
      </c>
      <c r="T150" s="52">
        <v>3.3000000000000002E-2</v>
      </c>
      <c r="U150" s="53">
        <v>100000</v>
      </c>
      <c r="V150" s="53">
        <v>148916</v>
      </c>
      <c r="W150" s="51">
        <f t="shared" si="30"/>
        <v>0</v>
      </c>
      <c r="X150" s="51">
        <f t="shared" si="31"/>
        <v>100000</v>
      </c>
      <c r="Y150" s="53"/>
      <c r="Z150" s="54">
        <f t="shared" si="32"/>
        <v>0</v>
      </c>
      <c r="AA150" s="55" t="e">
        <f t="shared" si="33"/>
        <v>#DIV/0!</v>
      </c>
      <c r="AB150" s="56">
        <f t="shared" si="34"/>
        <v>2000</v>
      </c>
      <c r="AC150" s="72">
        <f t="shared" si="35"/>
        <v>2000</v>
      </c>
      <c r="AD150" s="56">
        <f t="shared" si="36"/>
        <v>0</v>
      </c>
      <c r="AE150" s="58">
        <f t="shared" si="39"/>
        <v>3300</v>
      </c>
      <c r="AF150" s="59">
        <v>1700</v>
      </c>
      <c r="AG150" s="60">
        <f t="shared" si="40"/>
        <v>-1600</v>
      </c>
      <c r="AH150" s="60">
        <v>0</v>
      </c>
      <c r="AI150" s="60">
        <f t="shared" si="37"/>
        <v>-300</v>
      </c>
      <c r="AJ150" s="61">
        <f t="shared" si="38"/>
        <v>-0.17647058823529413</v>
      </c>
      <c r="AL150"/>
    </row>
    <row r="151" spans="2:38" x14ac:dyDescent="0.25">
      <c r="B151" s="46" t="s">
        <v>299</v>
      </c>
      <c r="C151" s="47">
        <v>2016</v>
      </c>
      <c r="D151" s="47">
        <v>1</v>
      </c>
      <c r="E151" s="48" t="s">
        <v>53</v>
      </c>
      <c r="F151" s="49">
        <v>42384</v>
      </c>
      <c r="G151" s="49">
        <v>42400</v>
      </c>
      <c r="H151" s="50">
        <f t="shared" ca="1" si="28"/>
        <v>0</v>
      </c>
      <c r="I151" s="46" t="s">
        <v>54</v>
      </c>
      <c r="J151" s="46" t="s">
        <v>130</v>
      </c>
      <c r="K151" s="46" t="s">
        <v>296</v>
      </c>
      <c r="L151" s="51" t="str">
        <f t="shared" ca="1" si="29"/>
        <v>Completed</v>
      </c>
      <c r="M151" s="47" t="s">
        <v>134</v>
      </c>
      <c r="N151" s="47" t="s">
        <v>58</v>
      </c>
      <c r="O151" s="47" t="s">
        <v>109</v>
      </c>
      <c r="P151" s="47" t="s">
        <v>110</v>
      </c>
      <c r="Q151" s="47" t="s">
        <v>101</v>
      </c>
      <c r="R151" s="47" t="s">
        <v>102</v>
      </c>
      <c r="S151" s="52">
        <v>5.0000000000000001E-3</v>
      </c>
      <c r="T151" s="52">
        <v>3.3000000000000002E-2</v>
      </c>
      <c r="U151" s="53">
        <v>25000</v>
      </c>
      <c r="V151" s="53">
        <v>26944</v>
      </c>
      <c r="W151" s="51">
        <f t="shared" si="30"/>
        <v>0</v>
      </c>
      <c r="X151" s="51">
        <f t="shared" si="31"/>
        <v>25000</v>
      </c>
      <c r="Y151" s="53">
        <v>2889</v>
      </c>
      <c r="Z151" s="54">
        <f t="shared" si="32"/>
        <v>0.10722238717339667</v>
      </c>
      <c r="AA151" s="55">
        <f t="shared" si="33"/>
        <v>0.28556593977154726</v>
      </c>
      <c r="AB151" s="56">
        <f t="shared" si="34"/>
        <v>125</v>
      </c>
      <c r="AC151" s="72">
        <f t="shared" si="35"/>
        <v>125</v>
      </c>
      <c r="AD151" s="56">
        <f t="shared" si="36"/>
        <v>0</v>
      </c>
      <c r="AE151" s="58">
        <f t="shared" si="39"/>
        <v>825</v>
      </c>
      <c r="AF151" s="59">
        <f>IF((SUMIF($K$10:$K$1048576,K151,$V$10:$V$1048576))&gt;(SUMIF($K$10:$K$1048576,K151,$U$10:$U$1048576)),AE151,(IF(P151="cpv",(V151*T151),(V151*T151/1000))))</f>
        <v>825</v>
      </c>
      <c r="AG151" s="60">
        <f t="shared" si="40"/>
        <v>0</v>
      </c>
      <c r="AH151" s="60">
        <v>0</v>
      </c>
      <c r="AI151" s="60">
        <f t="shared" si="37"/>
        <v>700</v>
      </c>
      <c r="AJ151" s="61">
        <f t="shared" si="38"/>
        <v>0.84848484848484851</v>
      </c>
      <c r="AL151"/>
    </row>
    <row r="152" spans="2:38" x14ac:dyDescent="0.25">
      <c r="B152" s="46" t="s">
        <v>300</v>
      </c>
      <c r="C152" s="47">
        <v>2016</v>
      </c>
      <c r="D152" s="47">
        <v>1</v>
      </c>
      <c r="E152" s="48" t="s">
        <v>53</v>
      </c>
      <c r="F152" s="49">
        <v>42387</v>
      </c>
      <c r="G152" s="49">
        <v>42395</v>
      </c>
      <c r="H152" s="50">
        <f t="shared" ca="1" si="28"/>
        <v>0</v>
      </c>
      <c r="I152" s="46" t="s">
        <v>96</v>
      </c>
      <c r="J152" s="46" t="s">
        <v>301</v>
      </c>
      <c r="K152" s="46" t="s">
        <v>302</v>
      </c>
      <c r="L152" s="51" t="str">
        <f t="shared" ca="1" si="29"/>
        <v>Completed</v>
      </c>
      <c r="M152" s="47" t="s">
        <v>188</v>
      </c>
      <c r="N152" s="47" t="s">
        <v>58</v>
      </c>
      <c r="O152" s="47" t="s">
        <v>59</v>
      </c>
      <c r="P152" s="47" t="s">
        <v>60</v>
      </c>
      <c r="Q152" s="47" t="s">
        <v>61</v>
      </c>
      <c r="R152" s="47" t="s">
        <v>62</v>
      </c>
      <c r="S152" s="52">
        <v>0.15</v>
      </c>
      <c r="T152" s="52">
        <v>1.3</v>
      </c>
      <c r="U152" s="53">
        <v>250000</v>
      </c>
      <c r="V152" s="53">
        <v>272563</v>
      </c>
      <c r="W152" s="51">
        <f t="shared" si="30"/>
        <v>0</v>
      </c>
      <c r="X152" s="51">
        <f t="shared" si="31"/>
        <v>250000</v>
      </c>
      <c r="Y152" s="53">
        <v>65</v>
      </c>
      <c r="Z152" s="54">
        <f t="shared" si="32"/>
        <v>2.3847697596518971E-4</v>
      </c>
      <c r="AA152" s="55">
        <f t="shared" si="33"/>
        <v>5</v>
      </c>
      <c r="AB152" s="56">
        <f t="shared" si="34"/>
        <v>37.5</v>
      </c>
      <c r="AC152" s="72">
        <f t="shared" si="35"/>
        <v>37.5</v>
      </c>
      <c r="AD152" s="56">
        <f t="shared" si="36"/>
        <v>0</v>
      </c>
      <c r="AE152" s="58">
        <f t="shared" si="39"/>
        <v>325</v>
      </c>
      <c r="AF152" s="59">
        <f>IF((SUMIF($K$10:$K$1048576,K152,$V$10:$V$1048576))&gt;(SUMIF($K$10:$K$1048576,K152,$U$10:$U$1048576)),AE152,(IF(P152="cpv",(V152*T152),(V152*T152/1000))))</f>
        <v>325</v>
      </c>
      <c r="AG152" s="60">
        <f t="shared" si="40"/>
        <v>0</v>
      </c>
      <c r="AH152" s="60">
        <v>0</v>
      </c>
      <c r="AI152" s="60">
        <f t="shared" si="37"/>
        <v>287.5</v>
      </c>
      <c r="AJ152" s="61">
        <f t="shared" si="38"/>
        <v>0.88461538461538458</v>
      </c>
      <c r="AL152"/>
    </row>
    <row r="153" spans="2:38" x14ac:dyDescent="0.25">
      <c r="B153" s="46" t="s">
        <v>303</v>
      </c>
      <c r="C153" s="47">
        <v>2016</v>
      </c>
      <c r="D153" s="47">
        <v>1</v>
      </c>
      <c r="E153" s="48" t="s">
        <v>53</v>
      </c>
      <c r="F153" s="49">
        <v>42387</v>
      </c>
      <c r="G153" s="49">
        <v>42395</v>
      </c>
      <c r="H153" s="50">
        <f t="shared" ca="1" si="28"/>
        <v>0</v>
      </c>
      <c r="I153" s="46" t="s">
        <v>96</v>
      </c>
      <c r="J153" s="46" t="s">
        <v>301</v>
      </c>
      <c r="K153" s="46" t="s">
        <v>302</v>
      </c>
      <c r="L153" s="51" t="str">
        <f t="shared" ca="1" si="29"/>
        <v>Completed</v>
      </c>
      <c r="M153" s="47" t="s">
        <v>64</v>
      </c>
      <c r="N153" s="47" t="s">
        <v>58</v>
      </c>
      <c r="O153" s="47" t="s">
        <v>59</v>
      </c>
      <c r="P153" s="47" t="s">
        <v>60</v>
      </c>
      <c r="Q153" s="47" t="s">
        <v>61</v>
      </c>
      <c r="R153" s="47" t="s">
        <v>62</v>
      </c>
      <c r="S153" s="52">
        <v>0.2</v>
      </c>
      <c r="T153" s="52">
        <v>1.3</v>
      </c>
      <c r="U153" s="53">
        <v>500000</v>
      </c>
      <c r="V153" s="53">
        <v>583482</v>
      </c>
      <c r="W153" s="51">
        <f t="shared" si="30"/>
        <v>0</v>
      </c>
      <c r="X153" s="51">
        <f t="shared" si="31"/>
        <v>500000</v>
      </c>
      <c r="Y153" s="53">
        <v>110</v>
      </c>
      <c r="Z153" s="54">
        <f t="shared" si="32"/>
        <v>1.8852338204091985E-4</v>
      </c>
      <c r="AA153" s="55">
        <f t="shared" si="33"/>
        <v>0.45454545454545453</v>
      </c>
      <c r="AB153" s="56">
        <f t="shared" si="34"/>
        <v>100</v>
      </c>
      <c r="AC153" s="72">
        <f t="shared" si="35"/>
        <v>100</v>
      </c>
      <c r="AD153" s="56">
        <f t="shared" si="36"/>
        <v>0</v>
      </c>
      <c r="AE153" s="58">
        <f t="shared" si="39"/>
        <v>650</v>
      </c>
      <c r="AF153" s="59">
        <v>50</v>
      </c>
      <c r="AG153" s="60">
        <f t="shared" si="40"/>
        <v>-600</v>
      </c>
      <c r="AH153" s="60">
        <v>0</v>
      </c>
      <c r="AI153" s="60">
        <f t="shared" si="37"/>
        <v>-50</v>
      </c>
      <c r="AJ153" s="61">
        <f t="shared" si="38"/>
        <v>-1</v>
      </c>
      <c r="AL153"/>
    </row>
    <row r="154" spans="2:38" x14ac:dyDescent="0.25">
      <c r="B154" s="46" t="s">
        <v>304</v>
      </c>
      <c r="C154" s="47">
        <v>2016</v>
      </c>
      <c r="D154" s="47">
        <v>1</v>
      </c>
      <c r="E154" s="48" t="s">
        <v>53</v>
      </c>
      <c r="F154" s="49">
        <v>42387</v>
      </c>
      <c r="G154" s="49">
        <v>42395</v>
      </c>
      <c r="H154" s="50">
        <f t="shared" ca="1" si="28"/>
        <v>0</v>
      </c>
      <c r="I154" s="46" t="s">
        <v>96</v>
      </c>
      <c r="J154" s="46" t="s">
        <v>301</v>
      </c>
      <c r="K154" s="46" t="s">
        <v>302</v>
      </c>
      <c r="L154" s="51" t="str">
        <f t="shared" ca="1" si="29"/>
        <v>Completed</v>
      </c>
      <c r="M154" s="47" t="s">
        <v>82</v>
      </c>
      <c r="N154" s="47" t="s">
        <v>58</v>
      </c>
      <c r="O154" s="47" t="s">
        <v>59</v>
      </c>
      <c r="P154" s="47" t="s">
        <v>60</v>
      </c>
      <c r="Q154" s="47" t="s">
        <v>61</v>
      </c>
      <c r="R154" s="47" t="s">
        <v>62</v>
      </c>
      <c r="S154" s="52">
        <v>0.1</v>
      </c>
      <c r="T154" s="52">
        <v>1.3</v>
      </c>
      <c r="U154" s="53">
        <v>500000</v>
      </c>
      <c r="V154" s="53">
        <v>525752</v>
      </c>
      <c r="W154" s="51">
        <f t="shared" si="30"/>
        <v>0</v>
      </c>
      <c r="X154" s="51">
        <f t="shared" si="31"/>
        <v>500000</v>
      </c>
      <c r="Y154" s="53"/>
      <c r="Z154" s="54">
        <f t="shared" si="32"/>
        <v>0</v>
      </c>
      <c r="AA154" s="55" t="e">
        <f t="shared" si="33"/>
        <v>#DIV/0!</v>
      </c>
      <c r="AB154" s="56">
        <f t="shared" si="34"/>
        <v>50</v>
      </c>
      <c r="AC154" s="72">
        <f t="shared" si="35"/>
        <v>50</v>
      </c>
      <c r="AD154" s="56">
        <f t="shared" si="36"/>
        <v>0</v>
      </c>
      <c r="AE154" s="58">
        <f t="shared" si="39"/>
        <v>650</v>
      </c>
      <c r="AF154" s="59">
        <f>IF((SUMIF($K$10:$K$1048576,K154,$V$10:$V$1048576))&gt;(SUMIF($K$10:$K$1048576,K154,$U$10:$U$1048576)),AE154,(IF(P154="cpv",(V154*T154),(V154*T154/1000))))</f>
        <v>650</v>
      </c>
      <c r="AG154" s="60">
        <f t="shared" si="40"/>
        <v>0</v>
      </c>
      <c r="AH154" s="60">
        <v>0</v>
      </c>
      <c r="AI154" s="60">
        <f t="shared" si="37"/>
        <v>600</v>
      </c>
      <c r="AJ154" s="61">
        <f t="shared" si="38"/>
        <v>0.92307692307692313</v>
      </c>
      <c r="AL154"/>
    </row>
    <row r="155" spans="2:38" x14ac:dyDescent="0.25">
      <c r="B155" s="46" t="s">
        <v>305</v>
      </c>
      <c r="C155" s="47">
        <v>2016</v>
      </c>
      <c r="D155" s="47">
        <v>1</v>
      </c>
      <c r="E155" s="48" t="s">
        <v>53</v>
      </c>
      <c r="F155" s="49">
        <v>42387</v>
      </c>
      <c r="G155" s="49">
        <v>42395</v>
      </c>
      <c r="H155" s="50">
        <f t="shared" ca="1" si="28"/>
        <v>0</v>
      </c>
      <c r="I155" s="46" t="s">
        <v>96</v>
      </c>
      <c r="J155" s="46" t="s">
        <v>301</v>
      </c>
      <c r="K155" s="46" t="s">
        <v>302</v>
      </c>
      <c r="L155" s="51" t="str">
        <f t="shared" ca="1" si="29"/>
        <v>Completed</v>
      </c>
      <c r="M155" s="47" t="s">
        <v>93</v>
      </c>
      <c r="N155" s="47" t="s">
        <v>58</v>
      </c>
      <c r="O155" s="47" t="s">
        <v>59</v>
      </c>
      <c r="P155" s="47" t="s">
        <v>60</v>
      </c>
      <c r="Q155" s="47" t="s">
        <v>61</v>
      </c>
      <c r="R155" s="47" t="s">
        <v>62</v>
      </c>
      <c r="S155" s="52">
        <v>0.1</v>
      </c>
      <c r="T155" s="52">
        <v>1.3</v>
      </c>
      <c r="U155" s="53">
        <v>250000</v>
      </c>
      <c r="V155" s="53">
        <v>262172</v>
      </c>
      <c r="W155" s="51">
        <f t="shared" si="30"/>
        <v>0</v>
      </c>
      <c r="X155" s="51">
        <f t="shared" si="31"/>
        <v>250000</v>
      </c>
      <c r="Y155" s="53"/>
      <c r="Z155" s="54">
        <f t="shared" si="32"/>
        <v>0</v>
      </c>
      <c r="AA155" s="55" t="e">
        <f t="shared" si="33"/>
        <v>#DIV/0!</v>
      </c>
      <c r="AB155" s="56">
        <f t="shared" si="34"/>
        <v>25</v>
      </c>
      <c r="AC155" s="72">
        <f t="shared" si="35"/>
        <v>25</v>
      </c>
      <c r="AD155" s="56">
        <f t="shared" si="36"/>
        <v>0</v>
      </c>
      <c r="AE155" s="58">
        <f t="shared" si="39"/>
        <v>325</v>
      </c>
      <c r="AF155" s="59">
        <f>IF((SUMIF($K$10:$K$1048576,K155,$V$10:$V$1048576))&gt;(SUMIF($K$10:$K$1048576,K155,$U$10:$U$1048576)),AE155,(IF(P155="cpv",(V155*T155),(V155*T155/1000))))</f>
        <v>325</v>
      </c>
      <c r="AG155" s="60">
        <f t="shared" si="40"/>
        <v>0</v>
      </c>
      <c r="AH155" s="60">
        <v>0</v>
      </c>
      <c r="AI155" s="60">
        <f t="shared" si="37"/>
        <v>300</v>
      </c>
      <c r="AJ155" s="61">
        <f t="shared" si="38"/>
        <v>0.92307692307692313</v>
      </c>
      <c r="AL155"/>
    </row>
    <row r="156" spans="2:38" x14ac:dyDescent="0.25">
      <c r="B156" s="46" t="s">
        <v>306</v>
      </c>
      <c r="C156" s="47">
        <v>2016</v>
      </c>
      <c r="D156" s="47">
        <v>1</v>
      </c>
      <c r="E156" s="48" t="s">
        <v>53</v>
      </c>
      <c r="F156" s="49">
        <v>42387</v>
      </c>
      <c r="G156" s="49">
        <v>42395</v>
      </c>
      <c r="H156" s="50">
        <f t="shared" ca="1" si="28"/>
        <v>0</v>
      </c>
      <c r="I156" s="46" t="s">
        <v>96</v>
      </c>
      <c r="J156" s="46" t="s">
        <v>301</v>
      </c>
      <c r="K156" s="46" t="s">
        <v>307</v>
      </c>
      <c r="L156" s="51" t="str">
        <f t="shared" ca="1" si="29"/>
        <v>Completed</v>
      </c>
      <c r="M156" s="47" t="s">
        <v>308</v>
      </c>
      <c r="N156" s="47" t="s">
        <v>58</v>
      </c>
      <c r="O156" s="47" t="s">
        <v>309</v>
      </c>
      <c r="P156" s="47" t="s">
        <v>60</v>
      </c>
      <c r="Q156" s="47" t="s">
        <v>61</v>
      </c>
      <c r="R156" s="47" t="s">
        <v>62</v>
      </c>
      <c r="S156" s="52">
        <v>2</v>
      </c>
      <c r="T156" s="52">
        <v>7.5</v>
      </c>
      <c r="U156" s="53">
        <v>193333</v>
      </c>
      <c r="V156" s="53">
        <v>220145</v>
      </c>
      <c r="W156" s="51">
        <f t="shared" si="30"/>
        <v>0</v>
      </c>
      <c r="X156" s="51">
        <f t="shared" si="31"/>
        <v>193333</v>
      </c>
      <c r="Y156" s="53">
        <v>655</v>
      </c>
      <c r="Z156" s="54">
        <f t="shared" si="32"/>
        <v>2.9753117263621705E-3</v>
      </c>
      <c r="AA156" s="55">
        <f t="shared" si="33"/>
        <v>2.2137366412213741</v>
      </c>
      <c r="AB156" s="56">
        <f t="shared" si="34"/>
        <v>386.666</v>
      </c>
      <c r="AC156" s="72">
        <v>390</v>
      </c>
      <c r="AD156" s="56">
        <f t="shared" si="36"/>
        <v>3.3340000000000032</v>
      </c>
      <c r="AE156" s="58">
        <f t="shared" si="39"/>
        <v>1449.9974999999999</v>
      </c>
      <c r="AF156" s="59">
        <f>IF((SUMIF($K$10:$K$1048576,K156,$V$10:$V$1048576))&gt;(SUMIF($K$10:$K$1048576,K156,$U$10:$U$1048576)),AE156,(IF(P156="cpv",(V156*T156),(V156*T156/1000))))</f>
        <v>1449.9974999999999</v>
      </c>
      <c r="AG156" s="60">
        <f t="shared" si="40"/>
        <v>0</v>
      </c>
      <c r="AH156" s="60">
        <v>0</v>
      </c>
      <c r="AI156" s="60">
        <f t="shared" si="37"/>
        <v>1059.9974999999999</v>
      </c>
      <c r="AJ156" s="61">
        <f t="shared" si="38"/>
        <v>0.73103401902417076</v>
      </c>
      <c r="AL156"/>
    </row>
    <row r="157" spans="2:38" s="34" customFormat="1" x14ac:dyDescent="0.25">
      <c r="B157" s="46" t="s">
        <v>310</v>
      </c>
      <c r="C157" s="47">
        <v>2016</v>
      </c>
      <c r="D157" s="47">
        <v>1</v>
      </c>
      <c r="E157" s="48" t="s">
        <v>53</v>
      </c>
      <c r="F157" s="49">
        <v>42387</v>
      </c>
      <c r="G157" s="49">
        <v>42400</v>
      </c>
      <c r="H157" s="50">
        <f t="shared" ca="1" si="28"/>
        <v>0</v>
      </c>
      <c r="I157" s="46" t="s">
        <v>84</v>
      </c>
      <c r="J157" s="46" t="s">
        <v>172</v>
      </c>
      <c r="K157" s="46" t="s">
        <v>311</v>
      </c>
      <c r="L157" s="51" t="str">
        <f t="shared" ca="1" si="29"/>
        <v>Completed</v>
      </c>
      <c r="M157" s="47" t="s">
        <v>174</v>
      </c>
      <c r="N157" s="47" t="s">
        <v>58</v>
      </c>
      <c r="O157" s="47" t="s">
        <v>59</v>
      </c>
      <c r="P157" s="47" t="s">
        <v>60</v>
      </c>
      <c r="Q157" s="47" t="s">
        <v>61</v>
      </c>
      <c r="R157" s="47" t="s">
        <v>62</v>
      </c>
      <c r="S157" s="52">
        <v>0.15</v>
      </c>
      <c r="T157" s="52">
        <v>0.8</v>
      </c>
      <c r="U157" s="53">
        <v>4000000</v>
      </c>
      <c r="V157" s="53">
        <v>4012351</v>
      </c>
      <c r="W157" s="51">
        <f t="shared" si="30"/>
        <v>0</v>
      </c>
      <c r="X157" s="51">
        <f t="shared" si="31"/>
        <v>4000000</v>
      </c>
      <c r="Y157" s="53"/>
      <c r="Z157" s="54">
        <f t="shared" si="32"/>
        <v>0</v>
      </c>
      <c r="AA157" s="55" t="e">
        <f t="shared" si="33"/>
        <v>#DIV/0!</v>
      </c>
      <c r="AB157" s="56">
        <f t="shared" si="34"/>
        <v>600</v>
      </c>
      <c r="AC157" s="72">
        <f t="shared" si="35"/>
        <v>600</v>
      </c>
      <c r="AD157" s="56">
        <f t="shared" si="36"/>
        <v>0</v>
      </c>
      <c r="AE157" s="58">
        <f t="shared" si="39"/>
        <v>3200</v>
      </c>
      <c r="AF157" s="59">
        <v>1600</v>
      </c>
      <c r="AG157" s="60">
        <f t="shared" si="40"/>
        <v>-1600</v>
      </c>
      <c r="AH157" s="60">
        <v>0</v>
      </c>
      <c r="AI157" s="60">
        <f t="shared" si="37"/>
        <v>1000</v>
      </c>
      <c r="AJ157" s="61">
        <f t="shared" si="38"/>
        <v>0.625</v>
      </c>
    </row>
    <row r="158" spans="2:38" x14ac:dyDescent="0.25">
      <c r="B158" s="46" t="s">
        <v>312</v>
      </c>
      <c r="C158" s="47">
        <v>2016</v>
      </c>
      <c r="D158" s="47">
        <v>1</v>
      </c>
      <c r="E158" s="48" t="s">
        <v>53</v>
      </c>
      <c r="F158" s="49">
        <v>42387</v>
      </c>
      <c r="G158" s="49">
        <v>42400</v>
      </c>
      <c r="H158" s="50">
        <f t="shared" ca="1" si="28"/>
        <v>0</v>
      </c>
      <c r="I158" s="46" t="s">
        <v>84</v>
      </c>
      <c r="J158" s="46" t="s">
        <v>172</v>
      </c>
      <c r="K158" s="46" t="s">
        <v>311</v>
      </c>
      <c r="L158" s="51" t="str">
        <f t="shared" ca="1" si="29"/>
        <v>Completed</v>
      </c>
      <c r="M158" s="47" t="s">
        <v>188</v>
      </c>
      <c r="N158" s="47" t="s">
        <v>58</v>
      </c>
      <c r="O158" s="47" t="s">
        <v>59</v>
      </c>
      <c r="P158" s="47" t="s">
        <v>60</v>
      </c>
      <c r="Q158" s="47" t="s">
        <v>61</v>
      </c>
      <c r="R158" s="47" t="s">
        <v>62</v>
      </c>
      <c r="S158" s="52">
        <v>0.15</v>
      </c>
      <c r="T158" s="52">
        <v>0.8</v>
      </c>
      <c r="U158" s="53">
        <v>1000000</v>
      </c>
      <c r="V158" s="53">
        <v>1120432</v>
      </c>
      <c r="W158" s="51">
        <f t="shared" si="30"/>
        <v>0</v>
      </c>
      <c r="X158" s="51">
        <f t="shared" si="31"/>
        <v>1000000</v>
      </c>
      <c r="Y158" s="53"/>
      <c r="Z158" s="54">
        <f t="shared" si="32"/>
        <v>0</v>
      </c>
      <c r="AA158" s="55" t="e">
        <f t="shared" si="33"/>
        <v>#DIV/0!</v>
      </c>
      <c r="AB158" s="56">
        <f t="shared" si="34"/>
        <v>150</v>
      </c>
      <c r="AC158" s="72">
        <f t="shared" si="35"/>
        <v>150</v>
      </c>
      <c r="AD158" s="56">
        <f t="shared" si="36"/>
        <v>0</v>
      </c>
      <c r="AE158" s="58">
        <f t="shared" si="39"/>
        <v>800</v>
      </c>
      <c r="AF158" s="59">
        <f>IF((SUMIF($K$10:$K$1048576,K158,$V$10:$V$1048576))&gt;(SUMIF($K$10:$K$1048576,K158,$U$10:$U$1048576)),AE158,(IF(P158="cpv",(V158*T158),(V158*T158/1000))))</f>
        <v>800</v>
      </c>
      <c r="AG158" s="60">
        <f t="shared" si="40"/>
        <v>0</v>
      </c>
      <c r="AH158" s="60">
        <v>0</v>
      </c>
      <c r="AI158" s="60">
        <f t="shared" si="37"/>
        <v>650</v>
      </c>
      <c r="AJ158" s="61">
        <f t="shared" si="38"/>
        <v>0.8125</v>
      </c>
      <c r="AL158"/>
    </row>
    <row r="159" spans="2:38" x14ac:dyDescent="0.25">
      <c r="B159" s="46" t="s">
        <v>313</v>
      </c>
      <c r="C159" s="47">
        <v>2016</v>
      </c>
      <c r="D159" s="47">
        <v>1</v>
      </c>
      <c r="E159" s="48" t="s">
        <v>53</v>
      </c>
      <c r="F159" s="49">
        <v>42387</v>
      </c>
      <c r="G159" s="49">
        <v>42400</v>
      </c>
      <c r="H159" s="50">
        <f t="shared" ca="1" si="28"/>
        <v>0</v>
      </c>
      <c r="I159" s="46" t="s">
        <v>84</v>
      </c>
      <c r="J159" s="46" t="s">
        <v>172</v>
      </c>
      <c r="K159" s="46" t="s">
        <v>311</v>
      </c>
      <c r="L159" s="51" t="str">
        <f t="shared" ca="1" si="29"/>
        <v>Completed</v>
      </c>
      <c r="M159" s="47" t="s">
        <v>57</v>
      </c>
      <c r="N159" s="47" t="s">
        <v>58</v>
      </c>
      <c r="O159" s="47" t="s">
        <v>59</v>
      </c>
      <c r="P159" s="47" t="s">
        <v>60</v>
      </c>
      <c r="Q159" s="47" t="s">
        <v>61</v>
      </c>
      <c r="R159" s="47" t="s">
        <v>62</v>
      </c>
      <c r="S159" s="52">
        <v>0.5</v>
      </c>
      <c r="T159" s="52">
        <v>0.8</v>
      </c>
      <c r="U159" s="53">
        <v>2000000</v>
      </c>
      <c r="V159" s="53">
        <v>2000096</v>
      </c>
      <c r="W159" s="51">
        <f t="shared" si="30"/>
        <v>0</v>
      </c>
      <c r="X159" s="51">
        <f t="shared" si="31"/>
        <v>2000000</v>
      </c>
      <c r="Y159" s="53"/>
      <c r="Z159" s="54">
        <f t="shared" si="32"/>
        <v>0</v>
      </c>
      <c r="AA159" s="55" t="e">
        <f t="shared" si="33"/>
        <v>#DIV/0!</v>
      </c>
      <c r="AB159" s="56">
        <f t="shared" si="34"/>
        <v>1000</v>
      </c>
      <c r="AC159" s="72">
        <f t="shared" si="35"/>
        <v>1000</v>
      </c>
      <c r="AD159" s="56">
        <f t="shared" si="36"/>
        <v>0</v>
      </c>
      <c r="AE159" s="58">
        <f t="shared" si="39"/>
        <v>1600</v>
      </c>
      <c r="AF159" s="59">
        <f>IF((SUMIF($K$10:$K$1048576,K159,$V$10:$V$1048576))&gt;(SUMIF($K$10:$K$1048576,K159,$U$10:$U$1048576)),AE159,(IF(P159="cpv",(V159*T159),(V159*T159/1000))))</f>
        <v>1600</v>
      </c>
      <c r="AG159" s="60">
        <f t="shared" si="40"/>
        <v>0</v>
      </c>
      <c r="AH159" s="60">
        <v>0</v>
      </c>
      <c r="AI159" s="60">
        <f t="shared" si="37"/>
        <v>600</v>
      </c>
      <c r="AJ159" s="61">
        <f t="shared" si="38"/>
        <v>0.375</v>
      </c>
      <c r="AL159"/>
    </row>
    <row r="160" spans="2:38" x14ac:dyDescent="0.25">
      <c r="B160" s="46" t="s">
        <v>314</v>
      </c>
      <c r="C160" s="47">
        <v>2016</v>
      </c>
      <c r="D160" s="47">
        <v>1</v>
      </c>
      <c r="E160" s="48" t="s">
        <v>53</v>
      </c>
      <c r="F160" s="49">
        <v>42387</v>
      </c>
      <c r="G160" s="49">
        <v>42400</v>
      </c>
      <c r="H160" s="50">
        <f t="shared" ca="1" si="28"/>
        <v>0</v>
      </c>
      <c r="I160" s="46" t="s">
        <v>84</v>
      </c>
      <c r="J160" s="46" t="s">
        <v>172</v>
      </c>
      <c r="K160" s="46" t="s">
        <v>311</v>
      </c>
      <c r="L160" s="51" t="str">
        <f t="shared" ca="1" si="29"/>
        <v>Completed</v>
      </c>
      <c r="M160" s="47" t="s">
        <v>64</v>
      </c>
      <c r="N160" s="47" t="s">
        <v>58</v>
      </c>
      <c r="O160" s="47" t="s">
        <v>59</v>
      </c>
      <c r="P160" s="47" t="s">
        <v>60</v>
      </c>
      <c r="Q160" s="47" t="s">
        <v>61</v>
      </c>
      <c r="R160" s="47" t="s">
        <v>62</v>
      </c>
      <c r="S160" s="52">
        <v>0.2</v>
      </c>
      <c r="T160" s="52">
        <v>0.8</v>
      </c>
      <c r="U160" s="53">
        <v>3000000</v>
      </c>
      <c r="V160" s="53">
        <v>3107640</v>
      </c>
      <c r="W160" s="51">
        <f t="shared" si="30"/>
        <v>0</v>
      </c>
      <c r="X160" s="51">
        <f t="shared" si="31"/>
        <v>3000000</v>
      </c>
      <c r="Y160" s="53">
        <v>1629</v>
      </c>
      <c r="Z160" s="54">
        <f t="shared" si="32"/>
        <v>5.2419199135034949E-4</v>
      </c>
      <c r="AA160" s="55">
        <f t="shared" si="33"/>
        <v>1.4732965009208103</v>
      </c>
      <c r="AB160" s="56">
        <f t="shared" si="34"/>
        <v>600</v>
      </c>
      <c r="AC160" s="72">
        <f t="shared" si="35"/>
        <v>600</v>
      </c>
      <c r="AD160" s="56">
        <f t="shared" si="36"/>
        <v>0</v>
      </c>
      <c r="AE160" s="58">
        <f t="shared" si="39"/>
        <v>2400</v>
      </c>
      <c r="AF160" s="59">
        <f>IF((SUMIF($K$10:$K$1048576,K160,$V$10:$V$1048576))&gt;(SUMIF($K$10:$K$1048576,K160,$U$10:$U$1048576)),AE160,(IF(P160="cpv",(V160*T160),(V160*T160/1000))))</f>
        <v>2400</v>
      </c>
      <c r="AG160" s="60">
        <f t="shared" si="40"/>
        <v>0</v>
      </c>
      <c r="AH160" s="60">
        <v>0</v>
      </c>
      <c r="AI160" s="60">
        <f t="shared" si="37"/>
        <v>1800</v>
      </c>
      <c r="AJ160" s="61">
        <f t="shared" si="38"/>
        <v>0.75</v>
      </c>
      <c r="AL160"/>
    </row>
    <row r="161" spans="2:38" x14ac:dyDescent="0.25">
      <c r="B161" s="46" t="s">
        <v>315</v>
      </c>
      <c r="C161" s="47">
        <v>2016</v>
      </c>
      <c r="D161" s="47">
        <v>1</v>
      </c>
      <c r="E161" s="48" t="s">
        <v>53</v>
      </c>
      <c r="F161" s="49">
        <v>42387</v>
      </c>
      <c r="G161" s="49">
        <v>42400</v>
      </c>
      <c r="H161" s="50">
        <f t="shared" ca="1" si="28"/>
        <v>0</v>
      </c>
      <c r="I161" s="46" t="s">
        <v>84</v>
      </c>
      <c r="J161" s="46" t="s">
        <v>172</v>
      </c>
      <c r="K161" s="46" t="s">
        <v>311</v>
      </c>
      <c r="L161" s="51" t="str">
        <f t="shared" ca="1" si="29"/>
        <v>Completed</v>
      </c>
      <c r="M161" s="47" t="s">
        <v>82</v>
      </c>
      <c r="N161" s="47" t="s">
        <v>58</v>
      </c>
      <c r="O161" s="47" t="s">
        <v>59</v>
      </c>
      <c r="P161" s="47" t="s">
        <v>60</v>
      </c>
      <c r="Q161" s="47" t="s">
        <v>61</v>
      </c>
      <c r="R161" s="47" t="s">
        <v>62</v>
      </c>
      <c r="S161" s="52">
        <v>0.1</v>
      </c>
      <c r="T161" s="52">
        <v>0.8</v>
      </c>
      <c r="U161" s="53">
        <v>4000000</v>
      </c>
      <c r="V161" s="53">
        <v>4048132</v>
      </c>
      <c r="W161" s="51">
        <f t="shared" si="30"/>
        <v>0</v>
      </c>
      <c r="X161" s="51">
        <f t="shared" si="31"/>
        <v>4000000</v>
      </c>
      <c r="Y161" s="53"/>
      <c r="Z161" s="54">
        <f t="shared" si="32"/>
        <v>0</v>
      </c>
      <c r="AA161" s="55" t="e">
        <f t="shared" si="33"/>
        <v>#DIV/0!</v>
      </c>
      <c r="AB161" s="56">
        <f t="shared" si="34"/>
        <v>400</v>
      </c>
      <c r="AC161" s="72">
        <f t="shared" si="35"/>
        <v>400</v>
      </c>
      <c r="AD161" s="56">
        <f t="shared" si="36"/>
        <v>0</v>
      </c>
      <c r="AE161" s="58">
        <f t="shared" si="39"/>
        <v>3200</v>
      </c>
      <c r="AF161" s="59">
        <f>IF((SUMIF($K$10:$K$1048576,K161,$V$10:$V$1048576))&gt;(SUMIF($K$10:$K$1048576,K161,$U$10:$U$1048576)),AE161,(IF(P161="cpv",(V161*T161),(V161*T161/1000))))</f>
        <v>3200</v>
      </c>
      <c r="AG161" s="60">
        <f t="shared" si="40"/>
        <v>0</v>
      </c>
      <c r="AH161" s="60">
        <v>0</v>
      </c>
      <c r="AI161" s="60">
        <f t="shared" si="37"/>
        <v>2800</v>
      </c>
      <c r="AJ161" s="61">
        <f t="shared" si="38"/>
        <v>0.875</v>
      </c>
      <c r="AL161"/>
    </row>
    <row r="162" spans="2:38" x14ac:dyDescent="0.25">
      <c r="B162" s="46" t="s">
        <v>316</v>
      </c>
      <c r="C162" s="47">
        <v>2016</v>
      </c>
      <c r="D162" s="47">
        <v>1</v>
      </c>
      <c r="E162" s="48" t="s">
        <v>53</v>
      </c>
      <c r="F162" s="49">
        <v>42387</v>
      </c>
      <c r="G162" s="49">
        <v>42400</v>
      </c>
      <c r="H162" s="50">
        <f t="shared" ca="1" si="28"/>
        <v>0</v>
      </c>
      <c r="I162" s="46" t="s">
        <v>84</v>
      </c>
      <c r="J162" s="46" t="s">
        <v>172</v>
      </c>
      <c r="K162" s="46" t="s">
        <v>311</v>
      </c>
      <c r="L162" s="51" t="str">
        <f t="shared" ca="1" si="29"/>
        <v>Completed</v>
      </c>
      <c r="M162" s="47" t="s">
        <v>93</v>
      </c>
      <c r="N162" s="47" t="s">
        <v>58</v>
      </c>
      <c r="O162" s="47" t="s">
        <v>59</v>
      </c>
      <c r="P162" s="47" t="s">
        <v>60</v>
      </c>
      <c r="Q162" s="47" t="s">
        <v>61</v>
      </c>
      <c r="R162" s="47" t="s">
        <v>62</v>
      </c>
      <c r="S162" s="52">
        <v>0.1</v>
      </c>
      <c r="T162" s="52">
        <v>0.8</v>
      </c>
      <c r="U162" s="53">
        <v>1000000</v>
      </c>
      <c r="V162" s="53">
        <v>1016793</v>
      </c>
      <c r="W162" s="51">
        <f t="shared" si="30"/>
        <v>0</v>
      </c>
      <c r="X162" s="51">
        <f t="shared" si="31"/>
        <v>1000000</v>
      </c>
      <c r="Y162" s="53"/>
      <c r="Z162" s="54">
        <f t="shared" si="32"/>
        <v>0</v>
      </c>
      <c r="AA162" s="55" t="e">
        <f t="shared" si="33"/>
        <v>#DIV/0!</v>
      </c>
      <c r="AB162" s="56">
        <f t="shared" si="34"/>
        <v>100</v>
      </c>
      <c r="AC162" s="72">
        <f t="shared" si="35"/>
        <v>100</v>
      </c>
      <c r="AD162" s="56">
        <f t="shared" si="36"/>
        <v>0</v>
      </c>
      <c r="AE162" s="58">
        <f t="shared" si="39"/>
        <v>800</v>
      </c>
      <c r="AF162" s="59">
        <f>IF((SUMIF($K$10:$K$1048576,K162,$V$10:$V$1048576))&gt;(SUMIF($K$10:$K$1048576,K162,$U$10:$U$1048576)),AE162,(IF(P162="cpv",(V162*T162),(V162*T162/1000))))</f>
        <v>800</v>
      </c>
      <c r="AG162" s="60">
        <f t="shared" si="40"/>
        <v>0</v>
      </c>
      <c r="AH162" s="60">
        <v>0</v>
      </c>
      <c r="AI162" s="60">
        <f t="shared" si="37"/>
        <v>700</v>
      </c>
      <c r="AJ162" s="61">
        <f t="shared" si="38"/>
        <v>0.875</v>
      </c>
      <c r="AL162"/>
    </row>
    <row r="163" spans="2:38" x14ac:dyDescent="0.25">
      <c r="B163" s="46" t="s">
        <v>317</v>
      </c>
      <c r="C163" s="47">
        <v>2016</v>
      </c>
      <c r="D163" s="47">
        <v>1</v>
      </c>
      <c r="E163" s="48" t="s">
        <v>53</v>
      </c>
      <c r="F163" s="49">
        <v>42387</v>
      </c>
      <c r="G163" s="49">
        <v>42400</v>
      </c>
      <c r="H163" s="50">
        <f t="shared" ca="1" si="28"/>
        <v>0</v>
      </c>
      <c r="I163" s="46" t="s">
        <v>84</v>
      </c>
      <c r="J163" s="46" t="s">
        <v>172</v>
      </c>
      <c r="K163" s="46" t="s">
        <v>311</v>
      </c>
      <c r="L163" s="51" t="str">
        <f t="shared" ca="1" si="29"/>
        <v>Completed</v>
      </c>
      <c r="M163" s="47" t="s">
        <v>318</v>
      </c>
      <c r="N163" s="47" t="s">
        <v>58</v>
      </c>
      <c r="O163" s="47" t="s">
        <v>59</v>
      </c>
      <c r="P163" s="47" t="s">
        <v>60</v>
      </c>
      <c r="Q163" s="47" t="s">
        <v>61</v>
      </c>
      <c r="R163" s="47" t="s">
        <v>62</v>
      </c>
      <c r="S163" s="52">
        <v>0.17</v>
      </c>
      <c r="T163" s="52">
        <v>0.8</v>
      </c>
      <c r="U163" s="53">
        <v>2000000</v>
      </c>
      <c r="V163" s="53">
        <v>2000565</v>
      </c>
      <c r="W163" s="51">
        <f t="shared" si="30"/>
        <v>0</v>
      </c>
      <c r="X163" s="51">
        <f t="shared" si="31"/>
        <v>2000000</v>
      </c>
      <c r="Y163" s="53">
        <v>1347</v>
      </c>
      <c r="Z163" s="54">
        <f t="shared" si="32"/>
        <v>6.7330978998432944E-4</v>
      </c>
      <c r="AA163" s="55">
        <f t="shared" si="33"/>
        <v>1.1878247958426131</v>
      </c>
      <c r="AB163" s="56">
        <f t="shared" si="34"/>
        <v>340</v>
      </c>
      <c r="AC163" s="72">
        <f t="shared" si="35"/>
        <v>340</v>
      </c>
      <c r="AD163" s="56">
        <f t="shared" si="36"/>
        <v>0</v>
      </c>
      <c r="AE163" s="58">
        <f t="shared" si="39"/>
        <v>1600</v>
      </c>
      <c r="AF163" s="59">
        <f>IF((SUMIF($K$10:$K$1048576,K163,$V$10:$V$1048576))&gt;(SUMIF($K$10:$K$1048576,K163,$U$10:$U$1048576)),AE163,(IF(P163="cpv",(V163*T163),(V163*T163/1000))))</f>
        <v>1600</v>
      </c>
      <c r="AG163" s="60">
        <f t="shared" si="40"/>
        <v>0</v>
      </c>
      <c r="AH163" s="60">
        <v>0</v>
      </c>
      <c r="AI163" s="60">
        <f t="shared" si="37"/>
        <v>1260</v>
      </c>
      <c r="AJ163" s="61">
        <f t="shared" si="38"/>
        <v>0.78749999999999998</v>
      </c>
      <c r="AL163"/>
    </row>
    <row r="164" spans="2:38" x14ac:dyDescent="0.25">
      <c r="B164" s="46" t="s">
        <v>319</v>
      </c>
      <c r="C164" s="47">
        <v>2016</v>
      </c>
      <c r="D164" s="47">
        <v>1</v>
      </c>
      <c r="E164" s="48" t="s">
        <v>53</v>
      </c>
      <c r="F164" s="49">
        <v>42384</v>
      </c>
      <c r="G164" s="49">
        <v>42400</v>
      </c>
      <c r="H164" s="50">
        <f t="shared" ca="1" si="28"/>
        <v>0</v>
      </c>
      <c r="I164" s="46" t="s">
        <v>54</v>
      </c>
      <c r="J164" s="46" t="s">
        <v>55</v>
      </c>
      <c r="K164" s="46" t="s">
        <v>320</v>
      </c>
      <c r="L164" s="51" t="str">
        <f t="shared" ca="1" si="29"/>
        <v>Completed</v>
      </c>
      <c r="M164" s="47" t="s">
        <v>77</v>
      </c>
      <c r="N164" s="47" t="s">
        <v>58</v>
      </c>
      <c r="O164" s="47" t="s">
        <v>109</v>
      </c>
      <c r="P164" s="47" t="s">
        <v>110</v>
      </c>
      <c r="Q164" s="47" t="s">
        <v>101</v>
      </c>
      <c r="R164" s="47" t="s">
        <v>102</v>
      </c>
      <c r="S164" s="52">
        <v>0.01</v>
      </c>
      <c r="T164" s="52">
        <v>3.3000000000000002E-2</v>
      </c>
      <c r="U164" s="53">
        <v>110000</v>
      </c>
      <c r="V164" s="53">
        <v>97944</v>
      </c>
      <c r="W164" s="51">
        <f t="shared" si="30"/>
        <v>12056</v>
      </c>
      <c r="X164" s="51">
        <f t="shared" si="31"/>
        <v>97944</v>
      </c>
      <c r="Y164" s="53"/>
      <c r="Z164" s="54">
        <f t="shared" si="32"/>
        <v>0</v>
      </c>
      <c r="AA164" s="55" t="e">
        <f t="shared" si="33"/>
        <v>#DIV/0!</v>
      </c>
      <c r="AB164" s="56">
        <f t="shared" si="34"/>
        <v>1100</v>
      </c>
      <c r="AC164" s="72">
        <v>0</v>
      </c>
      <c r="AD164" s="56">
        <f t="shared" si="36"/>
        <v>-1100</v>
      </c>
      <c r="AE164" s="58">
        <f t="shared" si="39"/>
        <v>3630</v>
      </c>
      <c r="AF164" s="59">
        <v>2232.15</v>
      </c>
      <c r="AG164" s="60">
        <f t="shared" si="40"/>
        <v>-1397.85</v>
      </c>
      <c r="AH164" s="60">
        <v>0</v>
      </c>
      <c r="AI164" s="60">
        <f t="shared" si="37"/>
        <v>2232.15</v>
      </c>
      <c r="AJ164" s="61">
        <f t="shared" si="38"/>
        <v>1</v>
      </c>
      <c r="AL164"/>
    </row>
    <row r="165" spans="2:38" x14ac:dyDescent="0.25">
      <c r="B165" s="46" t="s">
        <v>321</v>
      </c>
      <c r="C165" s="47">
        <v>2016</v>
      </c>
      <c r="D165" s="47">
        <v>1</v>
      </c>
      <c r="E165" s="48" t="s">
        <v>53</v>
      </c>
      <c r="F165" s="49">
        <v>42384</v>
      </c>
      <c r="G165" s="49">
        <v>42400</v>
      </c>
      <c r="H165" s="50">
        <f t="shared" ca="1" si="28"/>
        <v>0</v>
      </c>
      <c r="I165" s="46" t="s">
        <v>54</v>
      </c>
      <c r="J165" s="46" t="s">
        <v>55</v>
      </c>
      <c r="K165" s="46" t="s">
        <v>320</v>
      </c>
      <c r="L165" s="51" t="str">
        <f t="shared" ca="1" si="29"/>
        <v>Completed</v>
      </c>
      <c r="M165" s="47" t="s">
        <v>93</v>
      </c>
      <c r="N165" s="47" t="s">
        <v>58</v>
      </c>
      <c r="O165" s="47" t="s">
        <v>109</v>
      </c>
      <c r="P165" s="47" t="s">
        <v>110</v>
      </c>
      <c r="Q165" s="47" t="s">
        <v>101</v>
      </c>
      <c r="R165" s="47" t="s">
        <v>102</v>
      </c>
      <c r="S165" s="52">
        <v>1.2E-2</v>
      </c>
      <c r="T165" s="52">
        <v>3.3000000000000002E-2</v>
      </c>
      <c r="U165" s="53">
        <v>51000</v>
      </c>
      <c r="V165" s="53">
        <v>51388</v>
      </c>
      <c r="W165" s="51">
        <f t="shared" si="30"/>
        <v>0</v>
      </c>
      <c r="X165" s="51">
        <f t="shared" si="31"/>
        <v>51000</v>
      </c>
      <c r="Y165" s="53">
        <v>8516</v>
      </c>
      <c r="Z165" s="54">
        <f t="shared" si="32"/>
        <v>0.16571962325834824</v>
      </c>
      <c r="AA165" s="55">
        <f t="shared" si="33"/>
        <v>0.12547909816815406</v>
      </c>
      <c r="AB165" s="56">
        <f t="shared" si="34"/>
        <v>612</v>
      </c>
      <c r="AC165" s="72">
        <f t="shared" si="35"/>
        <v>612</v>
      </c>
      <c r="AD165" s="56">
        <f t="shared" si="36"/>
        <v>0</v>
      </c>
      <c r="AE165" s="58">
        <f t="shared" si="39"/>
        <v>1683</v>
      </c>
      <c r="AF165" s="59">
        <v>1068.58</v>
      </c>
      <c r="AG165" s="60">
        <f t="shared" si="40"/>
        <v>-614.42000000000007</v>
      </c>
      <c r="AH165" s="60">
        <v>0</v>
      </c>
      <c r="AI165" s="60">
        <f t="shared" si="37"/>
        <v>456.57999999999993</v>
      </c>
      <c r="AJ165" s="61">
        <f t="shared" si="38"/>
        <v>0.42727732130490925</v>
      </c>
      <c r="AL165"/>
    </row>
    <row r="166" spans="2:38" x14ac:dyDescent="0.25">
      <c r="B166" s="46" t="s">
        <v>322</v>
      </c>
      <c r="C166" s="47">
        <v>2016</v>
      </c>
      <c r="D166" s="47">
        <v>1</v>
      </c>
      <c r="E166" s="48" t="s">
        <v>53</v>
      </c>
      <c r="F166" s="49">
        <v>42387</v>
      </c>
      <c r="G166" s="49">
        <v>42400</v>
      </c>
      <c r="H166" s="50">
        <f t="shared" ca="1" si="28"/>
        <v>0</v>
      </c>
      <c r="I166" s="46" t="s">
        <v>54</v>
      </c>
      <c r="J166" s="46" t="s">
        <v>141</v>
      </c>
      <c r="K166" s="46" t="s">
        <v>323</v>
      </c>
      <c r="L166" s="51" t="str">
        <f t="shared" ca="1" si="29"/>
        <v>Completed</v>
      </c>
      <c r="M166" s="47" t="s">
        <v>77</v>
      </c>
      <c r="N166" s="47" t="s">
        <v>58</v>
      </c>
      <c r="O166" s="47" t="s">
        <v>109</v>
      </c>
      <c r="P166" s="47" t="s">
        <v>110</v>
      </c>
      <c r="Q166" s="47" t="s">
        <v>101</v>
      </c>
      <c r="R166" s="47" t="s">
        <v>102</v>
      </c>
      <c r="S166" s="52">
        <v>0.01</v>
      </c>
      <c r="T166" s="52">
        <v>3.3000000000000002E-2</v>
      </c>
      <c r="U166" s="53">
        <v>50000</v>
      </c>
      <c r="V166" s="53">
        <v>47038</v>
      </c>
      <c r="W166" s="51">
        <f t="shared" si="30"/>
        <v>2962</v>
      </c>
      <c r="X166" s="51">
        <f t="shared" si="31"/>
        <v>47038</v>
      </c>
      <c r="Y166" s="53">
        <v>6011</v>
      </c>
      <c r="Z166" s="54">
        <f t="shared" si="32"/>
        <v>0.12779029720651389</v>
      </c>
      <c r="AA166" s="55">
        <f t="shared" si="33"/>
        <v>0.25823556812510401</v>
      </c>
      <c r="AB166" s="56">
        <f t="shared" si="34"/>
        <v>500</v>
      </c>
      <c r="AC166" s="72">
        <v>0</v>
      </c>
      <c r="AD166" s="56">
        <f t="shared" si="36"/>
        <v>-500</v>
      </c>
      <c r="AE166" s="58">
        <f t="shared" si="39"/>
        <v>1650</v>
      </c>
      <c r="AF166" s="59">
        <f>IF((SUMIF($K$10:$K$1048576,K166,$V$10:$V$1048576))&gt;(SUMIF($K$10:$K$1048576,K166,$U$10:$U$1048576)),AE166,(IF(P166="cpv",(V166*T166),(V166*T166/1000))))</f>
        <v>1552.2540000000001</v>
      </c>
      <c r="AG166" s="60">
        <f t="shared" si="40"/>
        <v>-97.745999999999867</v>
      </c>
      <c r="AH166" s="60">
        <v>0</v>
      </c>
      <c r="AI166" s="60">
        <f t="shared" si="37"/>
        <v>1552.2540000000001</v>
      </c>
      <c r="AJ166" s="61">
        <f t="shared" si="38"/>
        <v>1</v>
      </c>
      <c r="AL166"/>
    </row>
    <row r="167" spans="2:38" x14ac:dyDescent="0.25">
      <c r="B167" s="46" t="s">
        <v>324</v>
      </c>
      <c r="C167" s="47">
        <v>2016</v>
      </c>
      <c r="D167" s="47">
        <v>1</v>
      </c>
      <c r="E167" s="48" t="s">
        <v>53</v>
      </c>
      <c r="F167" s="49">
        <v>42387</v>
      </c>
      <c r="G167" s="49">
        <v>42400</v>
      </c>
      <c r="H167" s="50">
        <f t="shared" ca="1" si="28"/>
        <v>0</v>
      </c>
      <c r="I167" s="46" t="s">
        <v>54</v>
      </c>
      <c r="J167" s="46" t="s">
        <v>141</v>
      </c>
      <c r="K167" s="46" t="s">
        <v>323</v>
      </c>
      <c r="L167" s="51" t="str">
        <f t="shared" ca="1" si="29"/>
        <v>Completed</v>
      </c>
      <c r="M167" s="47" t="s">
        <v>93</v>
      </c>
      <c r="N167" s="47" t="s">
        <v>58</v>
      </c>
      <c r="O167" s="47" t="s">
        <v>109</v>
      </c>
      <c r="P167" s="47" t="s">
        <v>110</v>
      </c>
      <c r="Q167" s="47" t="s">
        <v>101</v>
      </c>
      <c r="R167" s="47" t="s">
        <v>102</v>
      </c>
      <c r="S167" s="52">
        <v>1.2E-2</v>
      </c>
      <c r="T167" s="52">
        <v>3.3000000000000002E-2</v>
      </c>
      <c r="U167" s="53">
        <v>50000</v>
      </c>
      <c r="V167" s="53">
        <v>50271</v>
      </c>
      <c r="W167" s="51">
        <f t="shared" si="30"/>
        <v>0</v>
      </c>
      <c r="X167" s="51">
        <f t="shared" si="31"/>
        <v>50000</v>
      </c>
      <c r="Y167" s="53">
        <v>8784</v>
      </c>
      <c r="Z167" s="54">
        <f t="shared" si="32"/>
        <v>0.17473294742495674</v>
      </c>
      <c r="AA167" s="55">
        <f t="shared" si="33"/>
        <v>0.16484517304189436</v>
      </c>
      <c r="AB167" s="56">
        <f t="shared" si="34"/>
        <v>600</v>
      </c>
      <c r="AC167" s="72">
        <f t="shared" si="35"/>
        <v>600</v>
      </c>
      <c r="AD167" s="56">
        <f t="shared" si="36"/>
        <v>0</v>
      </c>
      <c r="AE167" s="58">
        <f t="shared" si="39"/>
        <v>1650</v>
      </c>
      <c r="AF167" s="59">
        <v>1448</v>
      </c>
      <c r="AG167" s="60">
        <f t="shared" si="40"/>
        <v>-202</v>
      </c>
      <c r="AH167" s="60">
        <v>0</v>
      </c>
      <c r="AI167" s="60">
        <f t="shared" si="37"/>
        <v>848</v>
      </c>
      <c r="AJ167" s="61">
        <f t="shared" si="38"/>
        <v>0.58563535911602205</v>
      </c>
      <c r="AL167"/>
    </row>
    <row r="168" spans="2:38" x14ac:dyDescent="0.25">
      <c r="B168" s="46" t="s">
        <v>325</v>
      </c>
      <c r="C168" s="47">
        <v>2016</v>
      </c>
      <c r="D168" s="47">
        <v>1</v>
      </c>
      <c r="E168" s="48" t="s">
        <v>53</v>
      </c>
      <c r="F168" s="49">
        <v>42387</v>
      </c>
      <c r="G168" s="49">
        <v>42400</v>
      </c>
      <c r="H168" s="50">
        <f t="shared" ca="1" si="28"/>
        <v>0</v>
      </c>
      <c r="I168" s="46" t="s">
        <v>54</v>
      </c>
      <c r="J168" s="46" t="s">
        <v>326</v>
      </c>
      <c r="K168" s="46" t="s">
        <v>327</v>
      </c>
      <c r="L168" s="51" t="str">
        <f t="shared" ca="1" si="29"/>
        <v>Completed</v>
      </c>
      <c r="M168" s="47" t="s">
        <v>77</v>
      </c>
      <c r="N168" s="47" t="s">
        <v>58</v>
      </c>
      <c r="O168" s="47" t="s">
        <v>109</v>
      </c>
      <c r="P168" s="47" t="s">
        <v>110</v>
      </c>
      <c r="Q168" s="47" t="s">
        <v>101</v>
      </c>
      <c r="R168" s="47" t="s">
        <v>102</v>
      </c>
      <c r="S168" s="52">
        <v>0.01</v>
      </c>
      <c r="T168" s="52">
        <v>3.3000000000000002E-2</v>
      </c>
      <c r="U168" s="53">
        <v>100000</v>
      </c>
      <c r="V168" s="53">
        <v>45271</v>
      </c>
      <c r="W168" s="51">
        <f t="shared" si="30"/>
        <v>54729</v>
      </c>
      <c r="X168" s="51">
        <f t="shared" si="31"/>
        <v>45271</v>
      </c>
      <c r="Y168" s="53">
        <v>1896</v>
      </c>
      <c r="Z168" s="54">
        <f t="shared" si="32"/>
        <v>4.188111594619072E-2</v>
      </c>
      <c r="AA168" s="55">
        <f t="shared" si="33"/>
        <v>0.78794462025316458</v>
      </c>
      <c r="AB168" s="56">
        <f t="shared" si="34"/>
        <v>1000</v>
      </c>
      <c r="AC168" s="72">
        <v>0</v>
      </c>
      <c r="AD168" s="56">
        <f t="shared" si="36"/>
        <v>-1000</v>
      </c>
      <c r="AE168" s="58">
        <f t="shared" si="39"/>
        <v>3300</v>
      </c>
      <c r="AF168" s="59">
        <f>IF((SUMIF($K$10:$K$1048576,K168,$V$10:$V$1048576))&gt;(SUMIF($K$10:$K$1048576,K168,$U$10:$U$1048576)),AE168,(IF(P168="cpv",(V168*T168),(V168*T168/1000))))</f>
        <v>1493.943</v>
      </c>
      <c r="AG168" s="60">
        <f t="shared" si="40"/>
        <v>-1806.057</v>
      </c>
      <c r="AH168" s="60">
        <v>0</v>
      </c>
      <c r="AI168" s="60">
        <f t="shared" si="37"/>
        <v>1493.943</v>
      </c>
      <c r="AJ168" s="61">
        <f t="shared" si="38"/>
        <v>1</v>
      </c>
      <c r="AL168"/>
    </row>
    <row r="169" spans="2:38" x14ac:dyDescent="0.25">
      <c r="B169" s="46" t="s">
        <v>328</v>
      </c>
      <c r="C169" s="47">
        <v>2016</v>
      </c>
      <c r="D169" s="47">
        <v>1</v>
      </c>
      <c r="E169" s="48" t="s">
        <v>53</v>
      </c>
      <c r="F169" s="49">
        <v>42387</v>
      </c>
      <c r="G169" s="49">
        <v>42400</v>
      </c>
      <c r="H169" s="50">
        <f t="shared" ca="1" si="28"/>
        <v>0</v>
      </c>
      <c r="I169" s="46" t="s">
        <v>54</v>
      </c>
      <c r="J169" s="46" t="s">
        <v>326</v>
      </c>
      <c r="K169" s="46" t="s">
        <v>327</v>
      </c>
      <c r="L169" s="51" t="str">
        <f t="shared" ca="1" si="29"/>
        <v>Completed</v>
      </c>
      <c r="M169" s="47" t="s">
        <v>57</v>
      </c>
      <c r="N169" s="47" t="s">
        <v>58</v>
      </c>
      <c r="O169" s="47" t="s">
        <v>109</v>
      </c>
      <c r="P169" s="47" t="s">
        <v>110</v>
      </c>
      <c r="Q169" s="47" t="s">
        <v>101</v>
      </c>
      <c r="R169" s="47" t="s">
        <v>102</v>
      </c>
      <c r="S169" s="52">
        <v>0.01</v>
      </c>
      <c r="T169" s="52">
        <v>3.3000000000000002E-2</v>
      </c>
      <c r="U169" s="53">
        <v>50000</v>
      </c>
      <c r="V169" s="53">
        <v>51181</v>
      </c>
      <c r="W169" s="51">
        <f t="shared" si="30"/>
        <v>0</v>
      </c>
      <c r="X169" s="51">
        <f t="shared" si="31"/>
        <v>50000</v>
      </c>
      <c r="Y169" s="53"/>
      <c r="Z169" s="54">
        <f t="shared" si="32"/>
        <v>0</v>
      </c>
      <c r="AA169" s="55" t="e">
        <f t="shared" si="33"/>
        <v>#DIV/0!</v>
      </c>
      <c r="AB169" s="56">
        <f t="shared" si="34"/>
        <v>500</v>
      </c>
      <c r="AC169" s="72">
        <f t="shared" si="35"/>
        <v>500</v>
      </c>
      <c r="AD169" s="56">
        <f t="shared" si="36"/>
        <v>0</v>
      </c>
      <c r="AE169" s="58">
        <f t="shared" si="39"/>
        <v>1650</v>
      </c>
      <c r="AF169" s="59">
        <v>1297</v>
      </c>
      <c r="AG169" s="60">
        <f t="shared" si="40"/>
        <v>-353</v>
      </c>
      <c r="AH169" s="60">
        <v>0</v>
      </c>
      <c r="AI169" s="60">
        <f t="shared" si="37"/>
        <v>797</v>
      </c>
      <c r="AJ169" s="61">
        <f t="shared" si="38"/>
        <v>0.61449498843484962</v>
      </c>
      <c r="AL169"/>
    </row>
    <row r="170" spans="2:38" x14ac:dyDescent="0.25">
      <c r="B170" s="46" t="s">
        <v>329</v>
      </c>
      <c r="C170" s="47">
        <v>2016</v>
      </c>
      <c r="D170" s="47">
        <v>1</v>
      </c>
      <c r="E170" s="48" t="s">
        <v>53</v>
      </c>
      <c r="F170" s="49">
        <v>42387</v>
      </c>
      <c r="G170" s="49">
        <v>42400</v>
      </c>
      <c r="H170" s="50">
        <f t="shared" ca="1" si="28"/>
        <v>0</v>
      </c>
      <c r="I170" s="46" t="s">
        <v>54</v>
      </c>
      <c r="J170" s="46" t="s">
        <v>326</v>
      </c>
      <c r="K170" s="46" t="s">
        <v>327</v>
      </c>
      <c r="L170" s="51" t="str">
        <f t="shared" ca="1" si="29"/>
        <v>Completed</v>
      </c>
      <c r="M170" s="47" t="s">
        <v>64</v>
      </c>
      <c r="N170" s="47" t="s">
        <v>58</v>
      </c>
      <c r="O170" s="47" t="s">
        <v>109</v>
      </c>
      <c r="P170" s="47" t="s">
        <v>110</v>
      </c>
      <c r="Q170" s="47" t="s">
        <v>101</v>
      </c>
      <c r="R170" s="47" t="s">
        <v>102</v>
      </c>
      <c r="S170" s="52">
        <v>6.0000000000000001E-3</v>
      </c>
      <c r="T170" s="52">
        <v>3.3000000000000002E-2</v>
      </c>
      <c r="U170" s="53">
        <v>75000</v>
      </c>
      <c r="V170" s="53">
        <v>75050</v>
      </c>
      <c r="W170" s="51">
        <f t="shared" si="30"/>
        <v>0</v>
      </c>
      <c r="X170" s="51">
        <f t="shared" si="31"/>
        <v>75000</v>
      </c>
      <c r="Y170" s="53">
        <v>1011</v>
      </c>
      <c r="Z170" s="54">
        <f t="shared" si="32"/>
        <v>1.3471019320453031E-2</v>
      </c>
      <c r="AA170" s="55">
        <f t="shared" si="33"/>
        <v>2.4497032640949556</v>
      </c>
      <c r="AB170" s="56">
        <f t="shared" si="34"/>
        <v>450</v>
      </c>
      <c r="AC170" s="72">
        <f t="shared" si="35"/>
        <v>450</v>
      </c>
      <c r="AD170" s="56">
        <f t="shared" si="36"/>
        <v>0</v>
      </c>
      <c r="AE170" s="58">
        <f t="shared" si="39"/>
        <v>2475</v>
      </c>
      <c r="AF170" s="59">
        <f>IF((SUMIF($K$10:$K$1048576,K170,$V$10:$V$1048576))&gt;(SUMIF($K$10:$K$1048576,K170,$U$10:$U$1048576)),AE170,(IF(P170="cpv",(V170*T170),(V170*T170/1000))))</f>
        <v>2476.65</v>
      </c>
      <c r="AG170" s="60">
        <f t="shared" si="40"/>
        <v>1.6500000000000909</v>
      </c>
      <c r="AH170" s="60">
        <v>0</v>
      </c>
      <c r="AI170" s="60">
        <f t="shared" si="37"/>
        <v>2026.65</v>
      </c>
      <c r="AJ170" s="61">
        <f t="shared" si="38"/>
        <v>0.81830294954878569</v>
      </c>
      <c r="AL170"/>
    </row>
    <row r="171" spans="2:38" x14ac:dyDescent="0.25">
      <c r="B171" s="46" t="s">
        <v>330</v>
      </c>
      <c r="C171" s="47">
        <v>2016</v>
      </c>
      <c r="D171" s="47">
        <v>1</v>
      </c>
      <c r="E171" s="48" t="s">
        <v>53</v>
      </c>
      <c r="F171" s="49">
        <v>42387</v>
      </c>
      <c r="G171" s="49">
        <v>42400</v>
      </c>
      <c r="H171" s="50">
        <f t="shared" ca="1" si="28"/>
        <v>0</v>
      </c>
      <c r="I171" s="46" t="s">
        <v>54</v>
      </c>
      <c r="J171" s="46" t="s">
        <v>326</v>
      </c>
      <c r="K171" s="46" t="s">
        <v>327</v>
      </c>
      <c r="L171" s="51" t="str">
        <f t="shared" ca="1" si="29"/>
        <v>Completed</v>
      </c>
      <c r="M171" s="47" t="s">
        <v>134</v>
      </c>
      <c r="N171" s="47" t="s">
        <v>58</v>
      </c>
      <c r="O171" s="47" t="s">
        <v>109</v>
      </c>
      <c r="P171" s="47" t="s">
        <v>110</v>
      </c>
      <c r="Q171" s="47" t="s">
        <v>101</v>
      </c>
      <c r="R171" s="47" t="s">
        <v>102</v>
      </c>
      <c r="S171" s="52">
        <v>5.0000000000000001E-3</v>
      </c>
      <c r="T171" s="52">
        <v>3.3000000000000002E-2</v>
      </c>
      <c r="U171" s="53">
        <v>80000</v>
      </c>
      <c r="V171" s="53">
        <v>82805</v>
      </c>
      <c r="W171" s="51">
        <f t="shared" si="30"/>
        <v>0</v>
      </c>
      <c r="X171" s="51">
        <f t="shared" si="31"/>
        <v>80000</v>
      </c>
      <c r="Y171" s="53">
        <v>9874</v>
      </c>
      <c r="Z171" s="54">
        <f t="shared" si="32"/>
        <v>0.11924400700440795</v>
      </c>
      <c r="AA171" s="55">
        <f t="shared" si="33"/>
        <v>0.27674346769293096</v>
      </c>
      <c r="AB171" s="56">
        <f t="shared" si="34"/>
        <v>400</v>
      </c>
      <c r="AC171" s="72">
        <f t="shared" si="35"/>
        <v>400</v>
      </c>
      <c r="AD171" s="56">
        <f t="shared" si="36"/>
        <v>0</v>
      </c>
      <c r="AE171" s="58">
        <f t="shared" si="39"/>
        <v>2640</v>
      </c>
      <c r="AF171" s="59">
        <f>IF((SUMIF($K$10:$K$1048576,K171,$V$10:$V$1048576))&gt;(SUMIF($K$10:$K$1048576,K171,$U$10:$U$1048576)),AE171,(IF(P171="cpv",(V171*T171),(V171*T171/1000))))</f>
        <v>2732.5650000000001</v>
      </c>
      <c r="AG171" s="60">
        <f t="shared" si="40"/>
        <v>92.565000000000055</v>
      </c>
      <c r="AH171" s="60">
        <v>0</v>
      </c>
      <c r="AI171" s="60">
        <f t="shared" si="37"/>
        <v>2332.5650000000001</v>
      </c>
      <c r="AJ171" s="61">
        <f t="shared" si="38"/>
        <v>0.85361738879038562</v>
      </c>
      <c r="AL171"/>
    </row>
    <row r="172" spans="2:38" x14ac:dyDescent="0.25">
      <c r="B172" s="46" t="s">
        <v>331</v>
      </c>
      <c r="C172" s="47">
        <v>2016</v>
      </c>
      <c r="D172" s="47">
        <v>1</v>
      </c>
      <c r="E172" s="48" t="s">
        <v>53</v>
      </c>
      <c r="F172" s="49">
        <v>42387</v>
      </c>
      <c r="G172" s="49">
        <v>42400</v>
      </c>
      <c r="H172" s="50">
        <f t="shared" ca="1" si="28"/>
        <v>0</v>
      </c>
      <c r="I172" s="46" t="s">
        <v>54</v>
      </c>
      <c r="J172" s="46" t="s">
        <v>332</v>
      </c>
      <c r="K172" s="46" t="s">
        <v>333</v>
      </c>
      <c r="L172" s="51" t="str">
        <f t="shared" ca="1" si="29"/>
        <v>Completed</v>
      </c>
      <c r="M172" s="47" t="s">
        <v>77</v>
      </c>
      <c r="N172" s="47" t="s">
        <v>58</v>
      </c>
      <c r="O172" s="47" t="s">
        <v>78</v>
      </c>
      <c r="P172" s="47" t="s">
        <v>60</v>
      </c>
      <c r="Q172" s="47" t="s">
        <v>79</v>
      </c>
      <c r="R172" s="47" t="s">
        <v>79</v>
      </c>
      <c r="S172" s="52">
        <v>1.5</v>
      </c>
      <c r="T172" s="52">
        <v>4.25</v>
      </c>
      <c r="U172" s="53">
        <v>700000</v>
      </c>
      <c r="V172" s="53">
        <v>766965</v>
      </c>
      <c r="W172" s="51">
        <f t="shared" si="30"/>
        <v>0</v>
      </c>
      <c r="X172" s="51">
        <f t="shared" si="31"/>
        <v>700000</v>
      </c>
      <c r="Y172" s="53">
        <v>3615</v>
      </c>
      <c r="Z172" s="54">
        <f t="shared" si="32"/>
        <v>4.713383270423031E-3</v>
      </c>
      <c r="AA172" s="55">
        <f t="shared" si="33"/>
        <v>0.6369986168741355</v>
      </c>
      <c r="AB172" s="56">
        <f t="shared" si="34"/>
        <v>1050</v>
      </c>
      <c r="AC172" s="72">
        <v>0</v>
      </c>
      <c r="AD172" s="56">
        <f t="shared" si="36"/>
        <v>-1050</v>
      </c>
      <c r="AE172" s="58">
        <f t="shared" si="39"/>
        <v>2975</v>
      </c>
      <c r="AF172" s="59">
        <v>2302.75</v>
      </c>
      <c r="AG172" s="60">
        <f t="shared" si="40"/>
        <v>-672.25</v>
      </c>
      <c r="AH172" s="60">
        <v>0</v>
      </c>
      <c r="AI172" s="60">
        <f t="shared" si="37"/>
        <v>2302.75</v>
      </c>
      <c r="AJ172" s="61">
        <f t="shared" si="38"/>
        <v>1</v>
      </c>
      <c r="AL172"/>
    </row>
    <row r="173" spans="2:38" x14ac:dyDescent="0.25">
      <c r="B173" s="46" t="s">
        <v>334</v>
      </c>
      <c r="C173" s="47">
        <v>2016</v>
      </c>
      <c r="D173" s="47">
        <v>1</v>
      </c>
      <c r="E173" s="48" t="s">
        <v>53</v>
      </c>
      <c r="F173" s="49">
        <v>42387</v>
      </c>
      <c r="G173" s="49">
        <v>42400</v>
      </c>
      <c r="H173" s="50">
        <f t="shared" ca="1" si="28"/>
        <v>0</v>
      </c>
      <c r="I173" s="46" t="s">
        <v>54</v>
      </c>
      <c r="J173" s="46" t="s">
        <v>332</v>
      </c>
      <c r="K173" s="46" t="s">
        <v>333</v>
      </c>
      <c r="L173" s="51" t="str">
        <f t="shared" ca="1" si="29"/>
        <v>Completed</v>
      </c>
      <c r="M173" s="47" t="s">
        <v>82</v>
      </c>
      <c r="N173" s="47" t="s">
        <v>58</v>
      </c>
      <c r="O173" s="47" t="s">
        <v>78</v>
      </c>
      <c r="P173" s="47" t="s">
        <v>60</v>
      </c>
      <c r="Q173" s="47" t="s">
        <v>79</v>
      </c>
      <c r="R173" s="47" t="s">
        <v>79</v>
      </c>
      <c r="S173" s="52">
        <v>0.5</v>
      </c>
      <c r="T173" s="52">
        <v>4.25</v>
      </c>
      <c r="U173" s="53">
        <v>300000</v>
      </c>
      <c r="V173" s="53">
        <v>307715</v>
      </c>
      <c r="W173" s="51">
        <f t="shared" si="30"/>
        <v>0</v>
      </c>
      <c r="X173" s="51">
        <f t="shared" si="31"/>
        <v>300000</v>
      </c>
      <c r="Y173" s="53">
        <v>2179</v>
      </c>
      <c r="Z173" s="54">
        <f t="shared" si="32"/>
        <v>7.0812277594527401E-3</v>
      </c>
      <c r="AA173" s="55">
        <f t="shared" si="33"/>
        <v>0.58513079394217526</v>
      </c>
      <c r="AB173" s="56">
        <f t="shared" si="34"/>
        <v>150</v>
      </c>
      <c r="AC173" s="72">
        <f t="shared" si="35"/>
        <v>150</v>
      </c>
      <c r="AD173" s="56">
        <f t="shared" si="36"/>
        <v>0</v>
      </c>
      <c r="AE173" s="58">
        <f t="shared" si="39"/>
        <v>1275</v>
      </c>
      <c r="AF173" s="59">
        <f>IF((SUMIF($K$10:$K$1048576,K173,$V$10:$V$1048576))&gt;(SUMIF($K$10:$K$1048576,K173,$U$10:$U$1048576)),AE173,(IF(P173="cpv",(V173*T173),(V173*T173/1000))))</f>
        <v>1275</v>
      </c>
      <c r="AG173" s="60">
        <f t="shared" si="40"/>
        <v>0</v>
      </c>
      <c r="AH173" s="60">
        <v>0</v>
      </c>
      <c r="AI173" s="60">
        <f t="shared" si="37"/>
        <v>1125</v>
      </c>
      <c r="AJ173" s="61">
        <f t="shared" si="38"/>
        <v>0.88235294117647056</v>
      </c>
      <c r="AL173"/>
    </row>
    <row r="174" spans="2:38" x14ac:dyDescent="0.25">
      <c r="B174" s="46" t="s">
        <v>335</v>
      </c>
      <c r="C174" s="47">
        <v>2016</v>
      </c>
      <c r="D174" s="47">
        <v>1</v>
      </c>
      <c r="E174" s="48" t="s">
        <v>53</v>
      </c>
      <c r="F174" s="49">
        <v>42387</v>
      </c>
      <c r="G174" s="49">
        <v>42400</v>
      </c>
      <c r="H174" s="50">
        <f t="shared" ca="1" si="28"/>
        <v>0</v>
      </c>
      <c r="I174" s="46" t="s">
        <v>74</v>
      </c>
      <c r="J174" s="46" t="s">
        <v>146</v>
      </c>
      <c r="K174" s="46" t="s">
        <v>336</v>
      </c>
      <c r="L174" s="51" t="str">
        <f t="shared" ca="1" si="29"/>
        <v>Completed</v>
      </c>
      <c r="M174" s="47" t="s">
        <v>77</v>
      </c>
      <c r="N174" s="47" t="s">
        <v>58</v>
      </c>
      <c r="O174" s="47" t="s">
        <v>78</v>
      </c>
      <c r="P174" s="47" t="s">
        <v>60</v>
      </c>
      <c r="Q174" s="47" t="s">
        <v>79</v>
      </c>
      <c r="R174" s="47" t="s">
        <v>79</v>
      </c>
      <c r="S174" s="52">
        <v>1.5</v>
      </c>
      <c r="T174" s="52">
        <v>4.5</v>
      </c>
      <c r="U174" s="53">
        <v>650000</v>
      </c>
      <c r="V174" s="53">
        <v>647243</v>
      </c>
      <c r="W174" s="51">
        <f t="shared" si="30"/>
        <v>2757</v>
      </c>
      <c r="X174" s="51">
        <f t="shared" si="31"/>
        <v>647243</v>
      </c>
      <c r="Y174" s="53">
        <v>3955</v>
      </c>
      <c r="Z174" s="54">
        <f t="shared" si="32"/>
        <v>6.1105334472524231E-3</v>
      </c>
      <c r="AA174" s="55">
        <f t="shared" si="33"/>
        <v>0.73957016434892542</v>
      </c>
      <c r="AB174" s="56">
        <f t="shared" si="34"/>
        <v>975</v>
      </c>
      <c r="AC174" s="72">
        <v>0</v>
      </c>
      <c r="AD174" s="56">
        <f t="shared" si="36"/>
        <v>-975</v>
      </c>
      <c r="AE174" s="58">
        <f t="shared" si="39"/>
        <v>2925</v>
      </c>
      <c r="AF174" s="59">
        <f>IF((SUMIF($K$10:$K$1048576,K174,$V$10:$V$1048576))&gt;(SUMIF($K$10:$K$1048576,K174,$U$10:$U$1048576)),AE174,(IF(P174="cpv",(V174*T174),(V174*T174/1000))))</f>
        <v>2925</v>
      </c>
      <c r="AG174" s="60">
        <f t="shared" si="40"/>
        <v>0</v>
      </c>
      <c r="AH174" s="60">
        <v>0</v>
      </c>
      <c r="AI174" s="60">
        <f t="shared" si="37"/>
        <v>2925</v>
      </c>
      <c r="AJ174" s="61">
        <f t="shared" si="38"/>
        <v>1</v>
      </c>
      <c r="AL174"/>
    </row>
    <row r="175" spans="2:38" x14ac:dyDescent="0.25">
      <c r="B175" s="46" t="s">
        <v>337</v>
      </c>
      <c r="C175" s="47">
        <v>2016</v>
      </c>
      <c r="D175" s="47">
        <v>1</v>
      </c>
      <c r="E175" s="48" t="s">
        <v>53</v>
      </c>
      <c r="F175" s="49">
        <v>42387</v>
      </c>
      <c r="G175" s="49">
        <v>42400</v>
      </c>
      <c r="H175" s="50">
        <f t="shared" ca="1" si="28"/>
        <v>0</v>
      </c>
      <c r="I175" s="46" t="s">
        <v>74</v>
      </c>
      <c r="J175" s="46" t="s">
        <v>146</v>
      </c>
      <c r="K175" s="46" t="s">
        <v>336</v>
      </c>
      <c r="L175" s="51" t="str">
        <f t="shared" ca="1" si="29"/>
        <v>Completed</v>
      </c>
      <c r="M175" s="47" t="s">
        <v>57</v>
      </c>
      <c r="N175" s="47" t="s">
        <v>58</v>
      </c>
      <c r="O175" s="47" t="s">
        <v>78</v>
      </c>
      <c r="P175" s="47" t="s">
        <v>60</v>
      </c>
      <c r="Q175" s="47" t="s">
        <v>79</v>
      </c>
      <c r="R175" s="47" t="s">
        <v>79</v>
      </c>
      <c r="S175" s="52">
        <v>2.25</v>
      </c>
      <c r="T175" s="52">
        <v>4.5</v>
      </c>
      <c r="U175" s="53">
        <v>200000</v>
      </c>
      <c r="V175" s="53">
        <v>203584</v>
      </c>
      <c r="W175" s="51">
        <f t="shared" si="30"/>
        <v>0</v>
      </c>
      <c r="X175" s="51">
        <f t="shared" si="31"/>
        <v>200000</v>
      </c>
      <c r="Y175" s="53">
        <v>2000</v>
      </c>
      <c r="Z175" s="54">
        <f t="shared" si="32"/>
        <v>9.8239547312165987E-3</v>
      </c>
      <c r="AA175" s="55">
        <f t="shared" si="33"/>
        <v>0.45</v>
      </c>
      <c r="AB175" s="56">
        <f t="shared" si="34"/>
        <v>450</v>
      </c>
      <c r="AC175" s="72">
        <f t="shared" si="35"/>
        <v>450</v>
      </c>
      <c r="AD175" s="56">
        <f t="shared" si="36"/>
        <v>0</v>
      </c>
      <c r="AE175" s="58">
        <f t="shared" si="39"/>
        <v>900</v>
      </c>
      <c r="AF175" s="59">
        <f>IF((SUMIF($K$10:$K$1048576,K175,$V$10:$V$1048576))&gt;(SUMIF($K$10:$K$1048576,K175,$U$10:$U$1048576)),AE175,(IF(P175="cpv",(V175*T175),(V175*T175/1000))))</f>
        <v>900</v>
      </c>
      <c r="AG175" s="60">
        <f t="shared" si="40"/>
        <v>0</v>
      </c>
      <c r="AH175" s="60">
        <v>0</v>
      </c>
      <c r="AI175" s="60">
        <f t="shared" si="37"/>
        <v>450</v>
      </c>
      <c r="AJ175" s="61">
        <f t="shared" si="38"/>
        <v>0.5</v>
      </c>
      <c r="AL175"/>
    </row>
    <row r="176" spans="2:38" x14ac:dyDescent="0.25">
      <c r="B176" s="46" t="s">
        <v>338</v>
      </c>
      <c r="C176" s="47">
        <v>2016</v>
      </c>
      <c r="D176" s="47">
        <v>1</v>
      </c>
      <c r="E176" s="48" t="s">
        <v>53</v>
      </c>
      <c r="F176" s="49">
        <v>42387</v>
      </c>
      <c r="G176" s="49">
        <v>42400</v>
      </c>
      <c r="H176" s="50">
        <f t="shared" ca="1" si="28"/>
        <v>0</v>
      </c>
      <c r="I176" s="46" t="s">
        <v>74</v>
      </c>
      <c r="J176" s="46" t="s">
        <v>146</v>
      </c>
      <c r="K176" s="46" t="s">
        <v>336</v>
      </c>
      <c r="L176" s="51" t="str">
        <f t="shared" ca="1" si="29"/>
        <v>Completed</v>
      </c>
      <c r="M176" s="47" t="s">
        <v>64</v>
      </c>
      <c r="N176" s="47" t="s">
        <v>58</v>
      </c>
      <c r="O176" s="47" t="s">
        <v>78</v>
      </c>
      <c r="P176" s="47" t="s">
        <v>60</v>
      </c>
      <c r="Q176" s="47" t="s">
        <v>79</v>
      </c>
      <c r="R176" s="47" t="s">
        <v>79</v>
      </c>
      <c r="S176" s="52">
        <v>2.5</v>
      </c>
      <c r="T176" s="52">
        <v>4.5</v>
      </c>
      <c r="U176" s="53">
        <v>200000</v>
      </c>
      <c r="V176" s="53">
        <v>200134</v>
      </c>
      <c r="W176" s="51">
        <f t="shared" si="30"/>
        <v>0</v>
      </c>
      <c r="X176" s="51">
        <f t="shared" si="31"/>
        <v>200000</v>
      </c>
      <c r="Y176" s="53">
        <v>1335</v>
      </c>
      <c r="Z176" s="54">
        <f t="shared" si="32"/>
        <v>6.6705307444012507E-3</v>
      </c>
      <c r="AA176" s="55">
        <f t="shared" si="33"/>
        <v>0.69288389513108617</v>
      </c>
      <c r="AB176" s="56">
        <f t="shared" si="34"/>
        <v>500</v>
      </c>
      <c r="AC176" s="72">
        <f t="shared" si="35"/>
        <v>500</v>
      </c>
      <c r="AD176" s="56">
        <f t="shared" si="36"/>
        <v>0</v>
      </c>
      <c r="AE176" s="58">
        <f t="shared" si="39"/>
        <v>900</v>
      </c>
      <c r="AF176" s="59">
        <v>925</v>
      </c>
      <c r="AG176" s="60">
        <f t="shared" si="40"/>
        <v>25</v>
      </c>
      <c r="AH176" s="60">
        <v>0</v>
      </c>
      <c r="AI176" s="60">
        <f t="shared" si="37"/>
        <v>425</v>
      </c>
      <c r="AJ176" s="61">
        <f t="shared" si="38"/>
        <v>0.45945945945945948</v>
      </c>
      <c r="AL176"/>
    </row>
    <row r="177" spans="2:38" x14ac:dyDescent="0.25">
      <c r="B177" s="46" t="s">
        <v>339</v>
      </c>
      <c r="C177" s="47">
        <v>2016</v>
      </c>
      <c r="D177" s="47">
        <v>1</v>
      </c>
      <c r="E177" s="48" t="s">
        <v>53</v>
      </c>
      <c r="F177" s="49">
        <v>42387</v>
      </c>
      <c r="G177" s="49">
        <v>42400</v>
      </c>
      <c r="H177" s="50">
        <f t="shared" ca="1" si="28"/>
        <v>0</v>
      </c>
      <c r="I177" s="46" t="s">
        <v>74</v>
      </c>
      <c r="J177" s="46" t="s">
        <v>146</v>
      </c>
      <c r="K177" s="46" t="s">
        <v>336</v>
      </c>
      <c r="L177" s="51" t="str">
        <f t="shared" ca="1" si="29"/>
        <v>Completed</v>
      </c>
      <c r="M177" s="47" t="s">
        <v>82</v>
      </c>
      <c r="N177" s="47" t="s">
        <v>58</v>
      </c>
      <c r="O177" s="47" t="s">
        <v>78</v>
      </c>
      <c r="P177" s="47" t="s">
        <v>60</v>
      </c>
      <c r="Q177" s="47" t="s">
        <v>79</v>
      </c>
      <c r="R177" s="47" t="s">
        <v>79</v>
      </c>
      <c r="S177" s="52">
        <v>0.5</v>
      </c>
      <c r="T177" s="52">
        <v>4.5</v>
      </c>
      <c r="U177" s="53">
        <v>500000</v>
      </c>
      <c r="V177" s="53">
        <v>501822</v>
      </c>
      <c r="W177" s="51">
        <f t="shared" si="30"/>
        <v>0</v>
      </c>
      <c r="X177" s="51">
        <f t="shared" si="31"/>
        <v>500000</v>
      </c>
      <c r="Y177" s="53">
        <v>5463</v>
      </c>
      <c r="Z177" s="54">
        <f t="shared" si="32"/>
        <v>1.0886330212704904E-2</v>
      </c>
      <c r="AA177" s="55">
        <f t="shared" si="33"/>
        <v>0.41186161449752884</v>
      </c>
      <c r="AB177" s="56">
        <f t="shared" si="34"/>
        <v>250</v>
      </c>
      <c r="AC177" s="72">
        <f t="shared" si="35"/>
        <v>250</v>
      </c>
      <c r="AD177" s="56">
        <f t="shared" si="36"/>
        <v>0</v>
      </c>
      <c r="AE177" s="58">
        <f t="shared" si="39"/>
        <v>2250</v>
      </c>
      <c r="AF177" s="59">
        <f>IF((SUMIF($K$10:$K$1048576,K177,$V$10:$V$1048576))&gt;(SUMIF($K$10:$K$1048576,K177,$U$10:$U$1048576)),AE177,(IF(P177="cpv",(V177*T177),(V177*T177/1000))))</f>
        <v>2250</v>
      </c>
      <c r="AG177" s="60">
        <f t="shared" si="40"/>
        <v>0</v>
      </c>
      <c r="AH177" s="60">
        <v>0</v>
      </c>
      <c r="AI177" s="60">
        <f t="shared" si="37"/>
        <v>2000</v>
      </c>
      <c r="AJ177" s="61">
        <f t="shared" si="38"/>
        <v>0.88888888888888884</v>
      </c>
      <c r="AL177"/>
    </row>
    <row r="178" spans="2:38" x14ac:dyDescent="0.25">
      <c r="B178" s="46" t="s">
        <v>340</v>
      </c>
      <c r="C178" s="47">
        <v>2016</v>
      </c>
      <c r="D178" s="47">
        <v>1</v>
      </c>
      <c r="E178" s="48" t="s">
        <v>53</v>
      </c>
      <c r="F178" s="49">
        <v>42388</v>
      </c>
      <c r="G178" s="49">
        <v>42400</v>
      </c>
      <c r="H178" s="50">
        <f t="shared" ca="1" si="28"/>
        <v>0</v>
      </c>
      <c r="I178" s="46" t="s">
        <v>74</v>
      </c>
      <c r="J178" s="46" t="s">
        <v>241</v>
      </c>
      <c r="K178" s="46" t="s">
        <v>341</v>
      </c>
      <c r="L178" s="51" t="str">
        <f t="shared" ca="1" si="29"/>
        <v>Completed</v>
      </c>
      <c r="M178" s="47" t="s">
        <v>255</v>
      </c>
      <c r="N178" s="47" t="s">
        <v>58</v>
      </c>
      <c r="O178" s="47" t="s">
        <v>109</v>
      </c>
      <c r="P178" s="47" t="s">
        <v>110</v>
      </c>
      <c r="Q178" s="47" t="s">
        <v>101</v>
      </c>
      <c r="R178" s="47" t="s">
        <v>102</v>
      </c>
      <c r="S178" s="52">
        <v>1.4999999999999999E-2</v>
      </c>
      <c r="T178" s="52">
        <v>3.3000000000000002E-2</v>
      </c>
      <c r="U178" s="53">
        <v>25000</v>
      </c>
      <c r="V178" s="53">
        <v>704</v>
      </c>
      <c r="W178" s="51">
        <f t="shared" si="30"/>
        <v>24296</v>
      </c>
      <c r="X178" s="51">
        <f t="shared" si="31"/>
        <v>704</v>
      </c>
      <c r="Y178" s="53">
        <v>214</v>
      </c>
      <c r="Z178" s="54">
        <f t="shared" si="32"/>
        <v>0.30397727272727271</v>
      </c>
      <c r="AA178" s="55">
        <f t="shared" si="33"/>
        <v>0.10856074766355139</v>
      </c>
      <c r="AB178" s="56">
        <f t="shared" si="34"/>
        <v>375</v>
      </c>
      <c r="AC178" s="72">
        <f t="shared" si="35"/>
        <v>10.559999999999999</v>
      </c>
      <c r="AD178" s="56">
        <f t="shared" si="36"/>
        <v>-364.44</v>
      </c>
      <c r="AE178" s="58">
        <f t="shared" si="39"/>
        <v>825</v>
      </c>
      <c r="AF178" s="59">
        <f>IF((SUMIF($K$10:$K$1048576,K178,$V$10:$V$1048576))&gt;(SUMIF($K$10:$K$1048576,K178,$U$10:$U$1048576)),AE178,(IF(P178="cpv",(V178*T178),(V178*T178/1000))))</f>
        <v>23.231999999999999</v>
      </c>
      <c r="AG178" s="60">
        <f t="shared" si="40"/>
        <v>-801.76800000000003</v>
      </c>
      <c r="AH178" s="60">
        <v>0</v>
      </c>
      <c r="AI178" s="60">
        <f t="shared" si="37"/>
        <v>12.672000000000001</v>
      </c>
      <c r="AJ178" s="61">
        <f t="shared" si="38"/>
        <v>0.54545454545454553</v>
      </c>
      <c r="AL178"/>
    </row>
    <row r="179" spans="2:38" x14ac:dyDescent="0.25">
      <c r="B179" s="46" t="s">
        <v>342</v>
      </c>
      <c r="C179" s="47">
        <v>2016</v>
      </c>
      <c r="D179" s="47">
        <v>1</v>
      </c>
      <c r="E179" s="48" t="s">
        <v>53</v>
      </c>
      <c r="F179" s="49">
        <v>42388</v>
      </c>
      <c r="G179" s="49">
        <v>42400</v>
      </c>
      <c r="H179" s="50">
        <f t="shared" ca="1" si="28"/>
        <v>0</v>
      </c>
      <c r="I179" s="46" t="s">
        <v>74</v>
      </c>
      <c r="J179" s="46" t="s">
        <v>241</v>
      </c>
      <c r="K179" s="46" t="s">
        <v>341</v>
      </c>
      <c r="L179" s="51" t="str">
        <f t="shared" ca="1" si="29"/>
        <v>Completed</v>
      </c>
      <c r="M179" s="47" t="s">
        <v>343</v>
      </c>
      <c r="N179" s="47" t="s">
        <v>58</v>
      </c>
      <c r="O179" s="47" t="s">
        <v>109</v>
      </c>
      <c r="P179" s="47" t="s">
        <v>110</v>
      </c>
      <c r="Q179" s="47" t="s">
        <v>101</v>
      </c>
      <c r="R179" s="47" t="s">
        <v>102</v>
      </c>
      <c r="S179" s="52">
        <v>0.01</v>
      </c>
      <c r="T179" s="52">
        <v>3.3000000000000002E-2</v>
      </c>
      <c r="U179" s="53">
        <v>50000</v>
      </c>
      <c r="V179" s="53">
        <v>50084</v>
      </c>
      <c r="W179" s="51">
        <f t="shared" si="30"/>
        <v>0</v>
      </c>
      <c r="X179" s="51">
        <f t="shared" si="31"/>
        <v>50000</v>
      </c>
      <c r="Y179" s="53">
        <v>2325</v>
      </c>
      <c r="Z179" s="54">
        <f t="shared" si="32"/>
        <v>4.6422011021483904E-2</v>
      </c>
      <c r="AA179" s="55">
        <f t="shared" si="33"/>
        <v>0.63526881720430106</v>
      </c>
      <c r="AB179" s="56">
        <f t="shared" si="34"/>
        <v>500</v>
      </c>
      <c r="AC179" s="72">
        <f t="shared" si="35"/>
        <v>500</v>
      </c>
      <c r="AD179" s="56">
        <f t="shared" si="36"/>
        <v>0</v>
      </c>
      <c r="AE179" s="58">
        <f t="shared" si="39"/>
        <v>1650</v>
      </c>
      <c r="AF179" s="59">
        <v>1477</v>
      </c>
      <c r="AG179" s="60">
        <f t="shared" si="40"/>
        <v>-173</v>
      </c>
      <c r="AH179" s="60">
        <v>0</v>
      </c>
      <c r="AI179" s="60">
        <f t="shared" si="37"/>
        <v>977</v>
      </c>
      <c r="AJ179" s="61">
        <f t="shared" si="38"/>
        <v>0.66147596479350035</v>
      </c>
      <c r="AL179"/>
    </row>
    <row r="180" spans="2:38" x14ac:dyDescent="0.25">
      <c r="B180" s="46" t="s">
        <v>344</v>
      </c>
      <c r="C180" s="47">
        <v>2016</v>
      </c>
      <c r="D180" s="47">
        <v>1</v>
      </c>
      <c r="E180" s="48" t="s">
        <v>53</v>
      </c>
      <c r="F180" s="49">
        <v>42388</v>
      </c>
      <c r="G180" s="49">
        <v>42400</v>
      </c>
      <c r="H180" s="50">
        <f t="shared" ca="1" si="28"/>
        <v>0</v>
      </c>
      <c r="I180" s="46" t="s">
        <v>74</v>
      </c>
      <c r="J180" s="46" t="s">
        <v>241</v>
      </c>
      <c r="K180" s="46" t="s">
        <v>345</v>
      </c>
      <c r="L180" s="51" t="str">
        <f t="shared" ca="1" si="29"/>
        <v>Completed</v>
      </c>
      <c r="M180" s="47" t="s">
        <v>64</v>
      </c>
      <c r="N180" s="47" t="s">
        <v>58</v>
      </c>
      <c r="O180" s="47" t="s">
        <v>288</v>
      </c>
      <c r="P180" s="47" t="s">
        <v>60</v>
      </c>
      <c r="Q180" s="47" t="s">
        <v>61</v>
      </c>
      <c r="R180" s="47" t="s">
        <v>62</v>
      </c>
      <c r="S180" s="52">
        <v>0.2</v>
      </c>
      <c r="T180" s="52">
        <v>2.4</v>
      </c>
      <c r="U180" s="53">
        <v>300000</v>
      </c>
      <c r="V180" s="53">
        <v>313385</v>
      </c>
      <c r="W180" s="51">
        <f t="shared" si="30"/>
        <v>0</v>
      </c>
      <c r="X180" s="51">
        <f t="shared" si="31"/>
        <v>300000</v>
      </c>
      <c r="Y180" s="53">
        <v>385</v>
      </c>
      <c r="Z180" s="54">
        <f t="shared" si="32"/>
        <v>1.2285208290122374E-3</v>
      </c>
      <c r="AA180" s="55">
        <f t="shared" si="33"/>
        <v>1.9535688311688313</v>
      </c>
      <c r="AB180" s="56">
        <f t="shared" si="34"/>
        <v>60</v>
      </c>
      <c r="AC180" s="72">
        <f t="shared" si="35"/>
        <v>60</v>
      </c>
      <c r="AD180" s="56">
        <f t="shared" si="36"/>
        <v>0</v>
      </c>
      <c r="AE180" s="58">
        <f t="shared" si="39"/>
        <v>720</v>
      </c>
      <c r="AF180" s="59">
        <f>IF((SUMIF($K$10:$K$1048576,K180,$V$10:$V$1048576))&gt;(SUMIF($K$10:$K$1048576,K180,$U$10:$U$1048576)),AE180,(IF(P180="cpv",(V180*T180),(V180*T180/1000))))</f>
        <v>752.12400000000002</v>
      </c>
      <c r="AG180" s="60">
        <f t="shared" si="40"/>
        <v>32.124000000000024</v>
      </c>
      <c r="AH180" s="60">
        <v>0</v>
      </c>
      <c r="AI180" s="60">
        <f t="shared" si="37"/>
        <v>692.12400000000002</v>
      </c>
      <c r="AJ180" s="61">
        <f t="shared" si="38"/>
        <v>0.92022592019401062</v>
      </c>
      <c r="AL180"/>
    </row>
    <row r="181" spans="2:38" x14ac:dyDescent="0.25">
      <c r="B181" s="46" t="s">
        <v>346</v>
      </c>
      <c r="C181" s="47">
        <v>2016</v>
      </c>
      <c r="D181" s="47">
        <v>1</v>
      </c>
      <c r="E181" s="48" t="s">
        <v>53</v>
      </c>
      <c r="F181" s="49">
        <v>42388</v>
      </c>
      <c r="G181" s="49">
        <v>42400</v>
      </c>
      <c r="H181" s="50">
        <f t="shared" ca="1" si="28"/>
        <v>0</v>
      </c>
      <c r="I181" s="46" t="s">
        <v>74</v>
      </c>
      <c r="J181" s="46" t="s">
        <v>241</v>
      </c>
      <c r="K181" s="46" t="s">
        <v>345</v>
      </c>
      <c r="L181" s="51" t="str">
        <f t="shared" ca="1" si="29"/>
        <v>Completed</v>
      </c>
      <c r="M181" s="47" t="s">
        <v>82</v>
      </c>
      <c r="N181" s="47" t="s">
        <v>58</v>
      </c>
      <c r="O181" s="47" t="s">
        <v>288</v>
      </c>
      <c r="P181" s="47" t="s">
        <v>60</v>
      </c>
      <c r="Q181" s="47" t="s">
        <v>61</v>
      </c>
      <c r="R181" s="47" t="s">
        <v>62</v>
      </c>
      <c r="S181" s="52">
        <v>0.1</v>
      </c>
      <c r="T181" s="52">
        <v>2.4</v>
      </c>
      <c r="U181" s="53">
        <v>350000</v>
      </c>
      <c r="V181" s="53">
        <v>436572</v>
      </c>
      <c r="W181" s="51">
        <f t="shared" si="30"/>
        <v>0</v>
      </c>
      <c r="X181" s="51">
        <f t="shared" si="31"/>
        <v>350000</v>
      </c>
      <c r="Y181" s="53"/>
      <c r="Z181" s="54">
        <f t="shared" si="32"/>
        <v>0</v>
      </c>
      <c r="AA181" s="55" t="e">
        <f t="shared" si="33"/>
        <v>#DIV/0!</v>
      </c>
      <c r="AB181" s="56">
        <f t="shared" si="34"/>
        <v>35</v>
      </c>
      <c r="AC181" s="72">
        <f t="shared" si="35"/>
        <v>35</v>
      </c>
      <c r="AD181" s="56">
        <f t="shared" si="36"/>
        <v>0</v>
      </c>
      <c r="AE181" s="58">
        <f t="shared" si="39"/>
        <v>840</v>
      </c>
      <c r="AF181" s="59">
        <v>563</v>
      </c>
      <c r="AG181" s="60">
        <f t="shared" si="40"/>
        <v>-277</v>
      </c>
      <c r="AH181" s="60">
        <v>0</v>
      </c>
      <c r="AI181" s="60">
        <f t="shared" si="37"/>
        <v>528</v>
      </c>
      <c r="AJ181" s="61">
        <f t="shared" si="38"/>
        <v>0.93783303730017764</v>
      </c>
      <c r="AL181"/>
    </row>
    <row r="182" spans="2:38" x14ac:dyDescent="0.25">
      <c r="B182" s="46" t="s">
        <v>347</v>
      </c>
      <c r="C182" s="47">
        <v>2016</v>
      </c>
      <c r="D182" s="47">
        <v>1</v>
      </c>
      <c r="E182" s="48" t="s">
        <v>53</v>
      </c>
      <c r="F182" s="49">
        <v>42388</v>
      </c>
      <c r="G182" s="49">
        <v>42400</v>
      </c>
      <c r="H182" s="50">
        <f t="shared" ca="1" si="28"/>
        <v>0</v>
      </c>
      <c r="I182" s="46" t="s">
        <v>74</v>
      </c>
      <c r="J182" s="46" t="s">
        <v>241</v>
      </c>
      <c r="K182" s="46" t="s">
        <v>345</v>
      </c>
      <c r="L182" s="51" t="str">
        <f t="shared" ca="1" si="29"/>
        <v>Completed</v>
      </c>
      <c r="M182" s="47" t="s">
        <v>70</v>
      </c>
      <c r="N182" s="47" t="s">
        <v>58</v>
      </c>
      <c r="O182" s="47" t="s">
        <v>288</v>
      </c>
      <c r="P182" s="47" t="s">
        <v>60</v>
      </c>
      <c r="Q182" s="47" t="s">
        <v>61</v>
      </c>
      <c r="R182" s="47" t="s">
        <v>62</v>
      </c>
      <c r="S182" s="52">
        <v>0.1</v>
      </c>
      <c r="T182" s="52">
        <v>2.4</v>
      </c>
      <c r="U182" s="53">
        <v>225000</v>
      </c>
      <c r="V182" s="53">
        <v>77356</v>
      </c>
      <c r="W182" s="51">
        <f t="shared" si="30"/>
        <v>147644</v>
      </c>
      <c r="X182" s="51">
        <f t="shared" si="31"/>
        <v>77356</v>
      </c>
      <c r="Y182" s="53"/>
      <c r="Z182" s="54">
        <f t="shared" si="32"/>
        <v>0</v>
      </c>
      <c r="AA182" s="55" t="e">
        <f t="shared" si="33"/>
        <v>#DIV/0!</v>
      </c>
      <c r="AB182" s="56">
        <f t="shared" si="34"/>
        <v>22.5</v>
      </c>
      <c r="AC182" s="72">
        <f t="shared" si="35"/>
        <v>7.7355999999999998</v>
      </c>
      <c r="AD182" s="56">
        <f t="shared" si="36"/>
        <v>-14.7644</v>
      </c>
      <c r="AE182" s="58">
        <f t="shared" si="39"/>
        <v>540</v>
      </c>
      <c r="AF182" s="59">
        <f>IF((SUMIF($K$10:$K$1048576,K182,$V$10:$V$1048576))&gt;(SUMIF($K$10:$K$1048576,K182,$U$10:$U$1048576)),AE182,(IF(P182="cpv",(V182*T182),(V182*T182/1000))))</f>
        <v>185.65439999999998</v>
      </c>
      <c r="AG182" s="60">
        <f t="shared" si="40"/>
        <v>-354.34559999999999</v>
      </c>
      <c r="AH182" s="60">
        <v>0</v>
      </c>
      <c r="AI182" s="60">
        <f t="shared" si="37"/>
        <v>177.91879999999998</v>
      </c>
      <c r="AJ182" s="61">
        <f t="shared" si="38"/>
        <v>0.95833333333333326</v>
      </c>
      <c r="AL182"/>
    </row>
    <row r="183" spans="2:38" x14ac:dyDescent="0.25">
      <c r="B183" s="46" t="s">
        <v>348</v>
      </c>
      <c r="C183" s="47">
        <v>2016</v>
      </c>
      <c r="D183" s="47">
        <v>1</v>
      </c>
      <c r="E183" s="48" t="s">
        <v>53</v>
      </c>
      <c r="F183" s="49">
        <v>42389</v>
      </c>
      <c r="G183" s="49">
        <v>42400</v>
      </c>
      <c r="H183" s="50">
        <f t="shared" ca="1" si="28"/>
        <v>0</v>
      </c>
      <c r="I183" s="46" t="s">
        <v>84</v>
      </c>
      <c r="J183" s="46" t="s">
        <v>172</v>
      </c>
      <c r="K183" s="46" t="s">
        <v>349</v>
      </c>
      <c r="L183" s="51" t="str">
        <f t="shared" ca="1" si="29"/>
        <v>Completed</v>
      </c>
      <c r="M183" s="47" t="s">
        <v>64</v>
      </c>
      <c r="N183" s="47" t="s">
        <v>58</v>
      </c>
      <c r="O183" s="47" t="s">
        <v>109</v>
      </c>
      <c r="P183" s="47" t="s">
        <v>110</v>
      </c>
      <c r="Q183" s="47" t="s">
        <v>101</v>
      </c>
      <c r="R183" s="47" t="s">
        <v>102</v>
      </c>
      <c r="S183" s="52">
        <v>6.0000000000000001E-3</v>
      </c>
      <c r="T183" s="52">
        <v>3.3000000000000002E-2</v>
      </c>
      <c r="U183" s="53">
        <v>30000</v>
      </c>
      <c r="V183" s="53">
        <v>30073</v>
      </c>
      <c r="W183" s="51">
        <f t="shared" si="30"/>
        <v>0</v>
      </c>
      <c r="X183" s="51">
        <f t="shared" si="31"/>
        <v>30000</v>
      </c>
      <c r="Y183" s="53">
        <v>433</v>
      </c>
      <c r="Z183" s="54">
        <f t="shared" si="32"/>
        <v>1.4398297476141389E-2</v>
      </c>
      <c r="AA183" s="55">
        <f t="shared" si="33"/>
        <v>1.9399538106235565</v>
      </c>
      <c r="AB183" s="56">
        <f t="shared" si="34"/>
        <v>180</v>
      </c>
      <c r="AC183" s="72">
        <f t="shared" si="35"/>
        <v>180</v>
      </c>
      <c r="AD183" s="56">
        <f t="shared" si="36"/>
        <v>0</v>
      </c>
      <c r="AE183" s="58">
        <f t="shared" si="39"/>
        <v>990</v>
      </c>
      <c r="AF183" s="59">
        <v>840</v>
      </c>
      <c r="AG183" s="60">
        <f t="shared" si="40"/>
        <v>-150</v>
      </c>
      <c r="AH183" s="60">
        <v>0</v>
      </c>
      <c r="AI183" s="60">
        <f t="shared" si="37"/>
        <v>660</v>
      </c>
      <c r="AJ183" s="61">
        <f t="shared" si="38"/>
        <v>0.7857142857142857</v>
      </c>
      <c r="AL183"/>
    </row>
    <row r="184" spans="2:38" x14ac:dyDescent="0.25">
      <c r="B184" s="46" t="s">
        <v>350</v>
      </c>
      <c r="C184" s="47">
        <v>2016</v>
      </c>
      <c r="D184" s="47">
        <v>1</v>
      </c>
      <c r="E184" s="48" t="s">
        <v>53</v>
      </c>
      <c r="F184" s="49">
        <v>42389</v>
      </c>
      <c r="G184" s="49">
        <v>42400</v>
      </c>
      <c r="H184" s="50">
        <f t="shared" ca="1" si="28"/>
        <v>0</v>
      </c>
      <c r="I184" s="46" t="s">
        <v>84</v>
      </c>
      <c r="J184" s="46" t="s">
        <v>172</v>
      </c>
      <c r="K184" s="46" t="s">
        <v>349</v>
      </c>
      <c r="L184" s="51" t="str">
        <f t="shared" ca="1" si="29"/>
        <v>Completed</v>
      </c>
      <c r="M184" s="47" t="s">
        <v>72</v>
      </c>
      <c r="N184" s="47" t="s">
        <v>58</v>
      </c>
      <c r="O184" s="47" t="s">
        <v>109</v>
      </c>
      <c r="P184" s="47" t="s">
        <v>110</v>
      </c>
      <c r="Q184" s="47" t="s">
        <v>101</v>
      </c>
      <c r="R184" s="47" t="s">
        <v>102</v>
      </c>
      <c r="S184" s="52">
        <v>0.02</v>
      </c>
      <c r="T184" s="52">
        <v>3.3000000000000002E-2</v>
      </c>
      <c r="U184" s="53">
        <v>20000</v>
      </c>
      <c r="V184" s="53">
        <v>77920</v>
      </c>
      <c r="W184" s="51">
        <f t="shared" si="30"/>
        <v>0</v>
      </c>
      <c r="X184" s="51">
        <f t="shared" si="31"/>
        <v>20000</v>
      </c>
      <c r="Y184" s="53">
        <v>209</v>
      </c>
      <c r="Z184" s="54">
        <f t="shared" si="32"/>
        <v>2.6822381930184805E-3</v>
      </c>
      <c r="AA184" s="55">
        <f t="shared" si="33"/>
        <v>3.1578947368421053</v>
      </c>
      <c r="AB184" s="56">
        <f t="shared" si="34"/>
        <v>400</v>
      </c>
      <c r="AC184" s="72">
        <f t="shared" si="35"/>
        <v>400</v>
      </c>
      <c r="AD184" s="56">
        <f t="shared" si="36"/>
        <v>0</v>
      </c>
      <c r="AE184" s="58">
        <f t="shared" si="39"/>
        <v>660</v>
      </c>
      <c r="AF184" s="59">
        <f>IF((SUMIF($K$10:$K$1048576,K184,$V$10:$V$1048576))&gt;(SUMIF($K$10:$K$1048576,K184,$U$10:$U$1048576)),AE184,(IF(P184="cpv",(V184*T184),(V184*T184/1000))))</f>
        <v>660</v>
      </c>
      <c r="AG184" s="60">
        <f t="shared" si="40"/>
        <v>0</v>
      </c>
      <c r="AH184" s="60">
        <v>0</v>
      </c>
      <c r="AI184" s="60">
        <f t="shared" si="37"/>
        <v>260</v>
      </c>
      <c r="AJ184" s="61">
        <f t="shared" si="38"/>
        <v>0.39393939393939392</v>
      </c>
      <c r="AL184"/>
    </row>
    <row r="185" spans="2:38" x14ac:dyDescent="0.25">
      <c r="B185" s="46" t="s">
        <v>351</v>
      </c>
      <c r="C185" s="47">
        <v>2016</v>
      </c>
      <c r="D185" s="47">
        <v>1</v>
      </c>
      <c r="E185" s="48" t="s">
        <v>53</v>
      </c>
      <c r="F185" s="49">
        <v>42391</v>
      </c>
      <c r="G185" s="49">
        <v>42394</v>
      </c>
      <c r="H185" s="50">
        <f t="shared" ca="1" si="28"/>
        <v>0</v>
      </c>
      <c r="I185" s="46" t="s">
        <v>54</v>
      </c>
      <c r="J185" s="46" t="s">
        <v>116</v>
      </c>
      <c r="K185" s="46" t="s">
        <v>352</v>
      </c>
      <c r="L185" s="51" t="str">
        <f t="shared" ca="1" si="29"/>
        <v>Completed</v>
      </c>
      <c r="M185" s="47" t="s">
        <v>77</v>
      </c>
      <c r="N185" s="47" t="s">
        <v>58</v>
      </c>
      <c r="O185" s="47" t="s">
        <v>78</v>
      </c>
      <c r="P185" s="47" t="s">
        <v>60</v>
      </c>
      <c r="Q185" s="47" t="s">
        <v>79</v>
      </c>
      <c r="R185" s="47" t="s">
        <v>79</v>
      </c>
      <c r="S185" s="52">
        <v>1.5</v>
      </c>
      <c r="T185" s="52">
        <v>4.25</v>
      </c>
      <c r="U185" s="53">
        <v>500000</v>
      </c>
      <c r="V185" s="53">
        <v>244927</v>
      </c>
      <c r="W185" s="51">
        <f t="shared" si="30"/>
        <v>255073</v>
      </c>
      <c r="X185" s="51">
        <f t="shared" si="31"/>
        <v>244927</v>
      </c>
      <c r="Y185" s="53">
        <v>2401</v>
      </c>
      <c r="Z185" s="54">
        <f t="shared" si="32"/>
        <v>9.8029208703001303E-3</v>
      </c>
      <c r="AA185" s="55">
        <f t="shared" si="33"/>
        <v>0.8013327780091628</v>
      </c>
      <c r="AB185" s="56">
        <f t="shared" si="34"/>
        <v>750</v>
      </c>
      <c r="AC185" s="72">
        <v>0</v>
      </c>
      <c r="AD185" s="56">
        <f t="shared" si="36"/>
        <v>-750</v>
      </c>
      <c r="AE185" s="58">
        <f t="shared" si="39"/>
        <v>2125</v>
      </c>
      <c r="AF185" s="59">
        <v>1924</v>
      </c>
      <c r="AG185" s="60">
        <f t="shared" si="40"/>
        <v>-201</v>
      </c>
      <c r="AH185" s="60">
        <v>0</v>
      </c>
      <c r="AI185" s="60">
        <f t="shared" si="37"/>
        <v>1924</v>
      </c>
      <c r="AJ185" s="61">
        <f t="shared" si="38"/>
        <v>1</v>
      </c>
      <c r="AL185"/>
    </row>
    <row r="186" spans="2:38" x14ac:dyDescent="0.25">
      <c r="B186" s="46" t="s">
        <v>353</v>
      </c>
      <c r="C186" s="47">
        <v>2016</v>
      </c>
      <c r="D186" s="47">
        <v>1</v>
      </c>
      <c r="E186" s="48" t="s">
        <v>53</v>
      </c>
      <c r="F186" s="49">
        <v>42391</v>
      </c>
      <c r="G186" s="49">
        <v>42394</v>
      </c>
      <c r="H186" s="50">
        <f t="shared" ca="1" si="28"/>
        <v>0</v>
      </c>
      <c r="I186" s="46" t="s">
        <v>54</v>
      </c>
      <c r="J186" s="46" t="s">
        <v>116</v>
      </c>
      <c r="K186" s="46" t="s">
        <v>352</v>
      </c>
      <c r="L186" s="51" t="str">
        <f t="shared" ca="1" si="29"/>
        <v>Completed</v>
      </c>
      <c r="M186" s="47" t="s">
        <v>57</v>
      </c>
      <c r="N186" s="47" t="s">
        <v>58</v>
      </c>
      <c r="O186" s="47" t="s">
        <v>78</v>
      </c>
      <c r="P186" s="47" t="s">
        <v>60</v>
      </c>
      <c r="Q186" s="47" t="s">
        <v>79</v>
      </c>
      <c r="R186" s="47" t="s">
        <v>79</v>
      </c>
      <c r="S186" s="52">
        <v>2.25</v>
      </c>
      <c r="T186" s="52">
        <v>4.25</v>
      </c>
      <c r="U186" s="53">
        <v>500000</v>
      </c>
      <c r="V186" s="53">
        <v>291261</v>
      </c>
      <c r="W186" s="51">
        <f t="shared" si="30"/>
        <v>208739</v>
      </c>
      <c r="X186" s="51">
        <f t="shared" si="31"/>
        <v>291261</v>
      </c>
      <c r="Y186" s="53">
        <v>3743</v>
      </c>
      <c r="Z186" s="54">
        <f t="shared" si="32"/>
        <v>1.285101678563213E-2</v>
      </c>
      <c r="AA186" s="55">
        <f t="shared" si="33"/>
        <v>0.33071313117819928</v>
      </c>
      <c r="AB186" s="56">
        <f t="shared" si="34"/>
        <v>1125</v>
      </c>
      <c r="AC186" s="72">
        <f t="shared" si="35"/>
        <v>655.33725000000004</v>
      </c>
      <c r="AD186" s="56">
        <f t="shared" si="36"/>
        <v>-469.66274999999996</v>
      </c>
      <c r="AE186" s="58">
        <f t="shared" si="39"/>
        <v>2125</v>
      </c>
      <c r="AF186" s="59">
        <f>IF((SUMIF($K$10:$K$1048576,K186,$V$10:$V$1048576))&gt;(SUMIF($K$10:$K$1048576,K186,$U$10:$U$1048576)),AE186,(IF(P186="cpv",(V186*T186),(V186*T186/1000))))</f>
        <v>1237.85925</v>
      </c>
      <c r="AG186" s="60">
        <f t="shared" si="40"/>
        <v>-887.14075000000003</v>
      </c>
      <c r="AH186" s="60">
        <v>0</v>
      </c>
      <c r="AI186" s="60">
        <f t="shared" si="37"/>
        <v>582.52199999999993</v>
      </c>
      <c r="AJ186" s="61">
        <f t="shared" si="38"/>
        <v>0.47058823529411759</v>
      </c>
      <c r="AL186"/>
    </row>
    <row r="187" spans="2:38" x14ac:dyDescent="0.25">
      <c r="B187" s="46" t="s">
        <v>354</v>
      </c>
      <c r="C187" s="47">
        <v>2016</v>
      </c>
      <c r="D187" s="47">
        <v>1</v>
      </c>
      <c r="E187" s="48" t="s">
        <v>53</v>
      </c>
      <c r="F187" s="49">
        <v>42391</v>
      </c>
      <c r="G187" s="49">
        <v>42394</v>
      </c>
      <c r="H187" s="50">
        <f t="shared" ca="1" si="28"/>
        <v>0</v>
      </c>
      <c r="I187" s="46" t="s">
        <v>54</v>
      </c>
      <c r="J187" s="46" t="s">
        <v>116</v>
      </c>
      <c r="K187" s="46" t="s">
        <v>352</v>
      </c>
      <c r="L187" s="51" t="str">
        <f t="shared" ca="1" si="29"/>
        <v>Completed</v>
      </c>
      <c r="M187" s="47" t="s">
        <v>82</v>
      </c>
      <c r="N187" s="47" t="s">
        <v>58</v>
      </c>
      <c r="O187" s="47" t="s">
        <v>78</v>
      </c>
      <c r="P187" s="47" t="s">
        <v>60</v>
      </c>
      <c r="Q187" s="47" t="s">
        <v>79</v>
      </c>
      <c r="R187" s="47" t="s">
        <v>79</v>
      </c>
      <c r="S187" s="52">
        <v>0.5</v>
      </c>
      <c r="T187" s="52">
        <v>4.25</v>
      </c>
      <c r="U187" s="53">
        <v>250000</v>
      </c>
      <c r="V187" s="53">
        <v>256059</v>
      </c>
      <c r="W187" s="51">
        <f t="shared" si="30"/>
        <v>0</v>
      </c>
      <c r="X187" s="51">
        <f t="shared" si="31"/>
        <v>250000</v>
      </c>
      <c r="Y187" s="53">
        <v>1796</v>
      </c>
      <c r="Z187" s="54">
        <f t="shared" si="32"/>
        <v>7.014008490230767E-3</v>
      </c>
      <c r="AA187" s="55">
        <f t="shared" si="33"/>
        <v>0.6059302616926503</v>
      </c>
      <c r="AB187" s="56">
        <f t="shared" si="34"/>
        <v>125</v>
      </c>
      <c r="AC187" s="72">
        <f t="shared" si="35"/>
        <v>125</v>
      </c>
      <c r="AD187" s="56">
        <f t="shared" si="36"/>
        <v>0</v>
      </c>
      <c r="AE187" s="58">
        <f t="shared" si="39"/>
        <v>1062.5</v>
      </c>
      <c r="AF187" s="59">
        <f>IF((SUMIF($K$10:$K$1048576,K187,$V$10:$V$1048576))&gt;(SUMIF($K$10:$K$1048576,K187,$U$10:$U$1048576)),AE187,(IF(P187="cpv",(V187*T187),(V187*T187/1000))))</f>
        <v>1088.2507499999999</v>
      </c>
      <c r="AG187" s="60">
        <f t="shared" si="40"/>
        <v>25.750749999999925</v>
      </c>
      <c r="AH187" s="60">
        <v>0</v>
      </c>
      <c r="AI187" s="60">
        <f t="shared" si="37"/>
        <v>963.25074999999993</v>
      </c>
      <c r="AJ187" s="61">
        <f t="shared" si="38"/>
        <v>0.88513676650349193</v>
      </c>
      <c r="AL187"/>
    </row>
    <row r="188" spans="2:38" x14ac:dyDescent="0.25">
      <c r="B188" s="46" t="s">
        <v>355</v>
      </c>
      <c r="C188" s="47">
        <v>2016</v>
      </c>
      <c r="D188" s="47">
        <v>1</v>
      </c>
      <c r="E188" s="48" t="s">
        <v>53</v>
      </c>
      <c r="F188" s="49">
        <v>42391</v>
      </c>
      <c r="G188" s="49">
        <v>42400</v>
      </c>
      <c r="H188" s="50">
        <f t="shared" ca="1" si="28"/>
        <v>0</v>
      </c>
      <c r="I188" s="46" t="s">
        <v>96</v>
      </c>
      <c r="J188" s="46" t="s">
        <v>356</v>
      </c>
      <c r="K188" s="46" t="s">
        <v>357</v>
      </c>
      <c r="L188" s="51" t="str">
        <f t="shared" ca="1" si="29"/>
        <v>Completed</v>
      </c>
      <c r="M188" s="47" t="s">
        <v>57</v>
      </c>
      <c r="N188" s="47" t="s">
        <v>58</v>
      </c>
      <c r="O188" s="47" t="s">
        <v>59</v>
      </c>
      <c r="P188" s="47" t="s">
        <v>60</v>
      </c>
      <c r="Q188" s="47" t="s">
        <v>61</v>
      </c>
      <c r="R188" s="47" t="s">
        <v>62</v>
      </c>
      <c r="S188" s="52">
        <v>0.5</v>
      </c>
      <c r="T188" s="52">
        <v>2</v>
      </c>
      <c r="U188" s="53">
        <v>250000</v>
      </c>
      <c r="V188" s="53">
        <v>252986</v>
      </c>
      <c r="W188" s="51">
        <f t="shared" si="30"/>
        <v>0</v>
      </c>
      <c r="X188" s="51">
        <f t="shared" si="31"/>
        <v>250000</v>
      </c>
      <c r="Y188" s="53"/>
      <c r="Z188" s="54">
        <f t="shared" si="32"/>
        <v>0</v>
      </c>
      <c r="AA188" s="55" t="e">
        <f t="shared" si="33"/>
        <v>#DIV/0!</v>
      </c>
      <c r="AB188" s="56">
        <f t="shared" si="34"/>
        <v>125</v>
      </c>
      <c r="AC188" s="72">
        <f t="shared" si="35"/>
        <v>125</v>
      </c>
      <c r="AD188" s="56">
        <f t="shared" si="36"/>
        <v>0</v>
      </c>
      <c r="AE188" s="58">
        <f t="shared" si="39"/>
        <v>500</v>
      </c>
      <c r="AF188" s="59">
        <f>IF((SUMIF($K$10:$K$1048576,K188,$V$10:$V$1048576))&gt;(SUMIF($K$10:$K$1048576,K188,$U$10:$U$1048576)),AE188,(IF(P188="cpv",(V188*T188),(V188*T188/1000))))</f>
        <v>505.97199999999998</v>
      </c>
      <c r="AG188" s="60">
        <f t="shared" si="40"/>
        <v>5.97199999999998</v>
      </c>
      <c r="AH188" s="60">
        <v>0</v>
      </c>
      <c r="AI188" s="60">
        <f t="shared" si="37"/>
        <v>380.97199999999998</v>
      </c>
      <c r="AJ188" s="61">
        <f t="shared" si="38"/>
        <v>0.75295075616832552</v>
      </c>
      <c r="AL188"/>
    </row>
    <row r="189" spans="2:38" x14ac:dyDescent="0.25">
      <c r="B189" s="46" t="s">
        <v>358</v>
      </c>
      <c r="C189" s="47">
        <v>2016</v>
      </c>
      <c r="D189" s="47">
        <v>1</v>
      </c>
      <c r="E189" s="48" t="s">
        <v>53</v>
      </c>
      <c r="F189" s="49">
        <v>42391</v>
      </c>
      <c r="G189" s="49">
        <v>42400</v>
      </c>
      <c r="H189" s="50">
        <f t="shared" ca="1" si="28"/>
        <v>0</v>
      </c>
      <c r="I189" s="46" t="s">
        <v>96</v>
      </c>
      <c r="J189" s="46" t="s">
        <v>356</v>
      </c>
      <c r="K189" s="46" t="s">
        <v>357</v>
      </c>
      <c r="L189" s="51" t="str">
        <f t="shared" ca="1" si="29"/>
        <v>Completed</v>
      </c>
      <c r="M189" s="47" t="s">
        <v>82</v>
      </c>
      <c r="N189" s="47" t="s">
        <v>58</v>
      </c>
      <c r="O189" s="47" t="s">
        <v>59</v>
      </c>
      <c r="P189" s="47" t="s">
        <v>60</v>
      </c>
      <c r="Q189" s="47" t="s">
        <v>61</v>
      </c>
      <c r="R189" s="47" t="s">
        <v>62</v>
      </c>
      <c r="S189" s="52">
        <v>0.1</v>
      </c>
      <c r="T189" s="52">
        <v>2</v>
      </c>
      <c r="U189" s="53">
        <v>1250000</v>
      </c>
      <c r="V189" s="53">
        <v>1259955</v>
      </c>
      <c r="W189" s="51">
        <f t="shared" si="30"/>
        <v>0</v>
      </c>
      <c r="X189" s="51">
        <f t="shared" si="31"/>
        <v>1250000</v>
      </c>
      <c r="Y189" s="53"/>
      <c r="Z189" s="54">
        <f t="shared" si="32"/>
        <v>0</v>
      </c>
      <c r="AA189" s="55" t="e">
        <f t="shared" si="33"/>
        <v>#DIV/0!</v>
      </c>
      <c r="AB189" s="56">
        <f t="shared" si="34"/>
        <v>125</v>
      </c>
      <c r="AC189" s="72">
        <f t="shared" si="35"/>
        <v>125</v>
      </c>
      <c r="AD189" s="56">
        <f t="shared" si="36"/>
        <v>0</v>
      </c>
      <c r="AE189" s="58">
        <f t="shared" si="39"/>
        <v>2500</v>
      </c>
      <c r="AF189" s="59">
        <v>1559</v>
      </c>
      <c r="AG189" s="60">
        <f t="shared" si="40"/>
        <v>-941</v>
      </c>
      <c r="AH189" s="60">
        <v>0</v>
      </c>
      <c r="AI189" s="60">
        <f t="shared" si="37"/>
        <v>1434</v>
      </c>
      <c r="AJ189" s="61">
        <f t="shared" si="38"/>
        <v>0.91982039769082746</v>
      </c>
      <c r="AL189"/>
    </row>
    <row r="190" spans="2:38" x14ac:dyDescent="0.25">
      <c r="B190" s="46" t="s">
        <v>359</v>
      </c>
      <c r="C190" s="47">
        <v>2016</v>
      </c>
      <c r="D190" s="47">
        <v>1</v>
      </c>
      <c r="E190" s="48" t="s">
        <v>53</v>
      </c>
      <c r="F190" s="49">
        <v>42391</v>
      </c>
      <c r="G190" s="49">
        <v>42400</v>
      </c>
      <c r="H190" s="50">
        <f t="shared" ca="1" si="28"/>
        <v>0</v>
      </c>
      <c r="I190" s="46" t="s">
        <v>96</v>
      </c>
      <c r="J190" s="46" t="s">
        <v>356</v>
      </c>
      <c r="K190" s="46" t="s">
        <v>357</v>
      </c>
      <c r="L190" s="51" t="str">
        <f t="shared" ca="1" si="29"/>
        <v>Completed</v>
      </c>
      <c r="M190" s="47" t="s">
        <v>70</v>
      </c>
      <c r="N190" s="47" t="s">
        <v>58</v>
      </c>
      <c r="O190" s="47" t="s">
        <v>59</v>
      </c>
      <c r="P190" s="47" t="s">
        <v>60</v>
      </c>
      <c r="Q190" s="47" t="s">
        <v>61</v>
      </c>
      <c r="R190" s="47" t="s">
        <v>62</v>
      </c>
      <c r="S190" s="52">
        <v>0.1</v>
      </c>
      <c r="T190" s="52">
        <v>2</v>
      </c>
      <c r="U190" s="53">
        <v>250000</v>
      </c>
      <c r="V190" s="53">
        <v>60862</v>
      </c>
      <c r="W190" s="51">
        <f t="shared" si="30"/>
        <v>189138</v>
      </c>
      <c r="X190" s="51">
        <f t="shared" si="31"/>
        <v>60862</v>
      </c>
      <c r="Y190" s="53"/>
      <c r="Z190" s="54">
        <f t="shared" si="32"/>
        <v>0</v>
      </c>
      <c r="AA190" s="55" t="e">
        <f t="shared" si="33"/>
        <v>#DIV/0!</v>
      </c>
      <c r="AB190" s="56">
        <f t="shared" si="34"/>
        <v>25</v>
      </c>
      <c r="AC190" s="72">
        <f t="shared" si="35"/>
        <v>6.0862000000000007</v>
      </c>
      <c r="AD190" s="56">
        <f t="shared" si="36"/>
        <v>-18.913799999999998</v>
      </c>
      <c r="AE190" s="58">
        <f t="shared" si="39"/>
        <v>500</v>
      </c>
      <c r="AF190" s="59">
        <f>IF((SUMIF($K$10:$K$1048576,K190,$V$10:$V$1048576))&gt;(SUMIF($K$10:$K$1048576,K190,$U$10:$U$1048576)),AE190,(IF(P190="cpv",(V190*T190),(V190*T190/1000))))</f>
        <v>121.724</v>
      </c>
      <c r="AG190" s="60">
        <f t="shared" si="40"/>
        <v>-378.27600000000001</v>
      </c>
      <c r="AH190" s="60">
        <v>0</v>
      </c>
      <c r="AI190" s="60">
        <f t="shared" si="37"/>
        <v>115.6378</v>
      </c>
      <c r="AJ190" s="61">
        <f t="shared" si="38"/>
        <v>0.95</v>
      </c>
      <c r="AL190"/>
    </row>
    <row r="191" spans="2:38" x14ac:dyDescent="0.25">
      <c r="B191" s="46" t="s">
        <v>360</v>
      </c>
      <c r="C191" s="47">
        <v>2016</v>
      </c>
      <c r="D191" s="47">
        <v>1</v>
      </c>
      <c r="E191" s="48" t="s">
        <v>53</v>
      </c>
      <c r="F191" s="49">
        <v>42391</v>
      </c>
      <c r="G191" s="49">
        <v>42400</v>
      </c>
      <c r="H191" s="50">
        <f t="shared" ca="1" si="28"/>
        <v>0</v>
      </c>
      <c r="I191" s="46" t="s">
        <v>96</v>
      </c>
      <c r="J191" s="46" t="s">
        <v>356</v>
      </c>
      <c r="K191" s="46" t="s">
        <v>357</v>
      </c>
      <c r="L191" s="51" t="str">
        <f t="shared" ca="1" si="29"/>
        <v>Completed</v>
      </c>
      <c r="M191" s="47" t="s">
        <v>72</v>
      </c>
      <c r="N191" s="47" t="s">
        <v>58</v>
      </c>
      <c r="O191" s="47" t="s">
        <v>59</v>
      </c>
      <c r="P191" s="47" t="s">
        <v>60</v>
      </c>
      <c r="Q191" s="47" t="s">
        <v>61</v>
      </c>
      <c r="R191" s="47" t="s">
        <v>62</v>
      </c>
      <c r="S191" s="52">
        <v>0.2</v>
      </c>
      <c r="T191" s="52">
        <v>2</v>
      </c>
      <c r="U191" s="53">
        <v>250000</v>
      </c>
      <c r="V191" s="53">
        <v>406856</v>
      </c>
      <c r="W191" s="51">
        <f t="shared" si="30"/>
        <v>0</v>
      </c>
      <c r="X191" s="51">
        <f t="shared" si="31"/>
        <v>250000</v>
      </c>
      <c r="Y191" s="53"/>
      <c r="Z191" s="54">
        <f t="shared" si="32"/>
        <v>0</v>
      </c>
      <c r="AA191" s="55" t="e">
        <f t="shared" si="33"/>
        <v>#DIV/0!</v>
      </c>
      <c r="AB191" s="56">
        <f t="shared" si="34"/>
        <v>50</v>
      </c>
      <c r="AC191" s="72">
        <f t="shared" si="35"/>
        <v>50</v>
      </c>
      <c r="AD191" s="56">
        <f t="shared" si="36"/>
        <v>0</v>
      </c>
      <c r="AE191" s="58">
        <f t="shared" si="39"/>
        <v>500</v>
      </c>
      <c r="AF191" s="59">
        <f>IF((SUMIF($K$10:$K$1048576,K191,$V$10:$V$1048576))&gt;(SUMIF($K$10:$K$1048576,K191,$U$10:$U$1048576)),AE191,(IF(P191="cpv",(V191*T191),(V191*T191/1000))))</f>
        <v>813.71199999999999</v>
      </c>
      <c r="AG191" s="60">
        <f t="shared" si="40"/>
        <v>313.71199999999999</v>
      </c>
      <c r="AH191" s="60">
        <v>0</v>
      </c>
      <c r="AI191" s="60">
        <f t="shared" si="37"/>
        <v>763.71199999999999</v>
      </c>
      <c r="AJ191" s="61">
        <f t="shared" si="38"/>
        <v>0.93855319818314098</v>
      </c>
      <c r="AL191"/>
    </row>
    <row r="192" spans="2:38" x14ac:dyDescent="0.25">
      <c r="B192" s="46" t="s">
        <v>361</v>
      </c>
      <c r="C192" s="47">
        <v>2016</v>
      </c>
      <c r="D192" s="47">
        <v>1</v>
      </c>
      <c r="E192" s="48" t="s">
        <v>53</v>
      </c>
      <c r="F192" s="49">
        <v>42394</v>
      </c>
      <c r="G192" s="49">
        <v>42400</v>
      </c>
      <c r="H192" s="50">
        <f t="shared" ca="1" si="28"/>
        <v>0</v>
      </c>
      <c r="I192" s="46" t="s">
        <v>74</v>
      </c>
      <c r="J192" s="46" t="s">
        <v>362</v>
      </c>
      <c r="K192" s="46" t="s">
        <v>363</v>
      </c>
      <c r="L192" s="51" t="str">
        <f t="shared" ca="1" si="29"/>
        <v>Completed</v>
      </c>
      <c r="M192" s="47" t="s">
        <v>255</v>
      </c>
      <c r="N192" s="47" t="s">
        <v>58</v>
      </c>
      <c r="O192" s="47" t="s">
        <v>59</v>
      </c>
      <c r="P192" s="47" t="s">
        <v>60</v>
      </c>
      <c r="Q192" s="47" t="s">
        <v>61</v>
      </c>
      <c r="R192" s="47" t="s">
        <v>62</v>
      </c>
      <c r="S192" s="52">
        <v>0.5</v>
      </c>
      <c r="T192" s="52">
        <v>1.6</v>
      </c>
      <c r="U192" s="53">
        <v>500000</v>
      </c>
      <c r="V192" s="53">
        <v>218488</v>
      </c>
      <c r="W192" s="51">
        <f t="shared" si="30"/>
        <v>281512</v>
      </c>
      <c r="X192" s="51">
        <f t="shared" si="31"/>
        <v>218488</v>
      </c>
      <c r="Y192" s="53"/>
      <c r="Z192" s="54">
        <f t="shared" si="32"/>
        <v>0</v>
      </c>
      <c r="AA192" s="55" t="e">
        <f t="shared" si="33"/>
        <v>#DIV/0!</v>
      </c>
      <c r="AB192" s="56">
        <f t="shared" si="34"/>
        <v>250</v>
      </c>
      <c r="AC192" s="72">
        <f t="shared" si="35"/>
        <v>109.244</v>
      </c>
      <c r="AD192" s="56">
        <f t="shared" si="36"/>
        <v>-140.756</v>
      </c>
      <c r="AE192" s="58">
        <f t="shared" si="39"/>
        <v>800</v>
      </c>
      <c r="AF192" s="59">
        <f>IF((SUMIF($K$10:$K$1048576,K192,$V$10:$V$1048576))&gt;(SUMIF($K$10:$K$1048576,K192,$U$10:$U$1048576)),AE192,(IF(P192="cpv",(V192*T192),(V192*T192/1000))))</f>
        <v>349.58080000000007</v>
      </c>
      <c r="AG192" s="60">
        <f t="shared" si="40"/>
        <v>-450.41919999999993</v>
      </c>
      <c r="AH192" s="60">
        <v>0</v>
      </c>
      <c r="AI192" s="60">
        <f t="shared" si="37"/>
        <v>240.33680000000007</v>
      </c>
      <c r="AJ192" s="61">
        <f t="shared" si="38"/>
        <v>0.68750000000000011</v>
      </c>
      <c r="AL192"/>
    </row>
    <row r="193" spans="2:38" x14ac:dyDescent="0.25">
      <c r="B193" s="46" t="s">
        <v>364</v>
      </c>
      <c r="C193" s="47">
        <v>2016</v>
      </c>
      <c r="D193" s="47">
        <v>1</v>
      </c>
      <c r="E193" s="48" t="s">
        <v>53</v>
      </c>
      <c r="F193" s="49">
        <v>42394</v>
      </c>
      <c r="G193" s="49">
        <v>42400</v>
      </c>
      <c r="H193" s="50">
        <f t="shared" ca="1" si="28"/>
        <v>0</v>
      </c>
      <c r="I193" s="46" t="s">
        <v>74</v>
      </c>
      <c r="J193" s="46" t="s">
        <v>362</v>
      </c>
      <c r="K193" s="46" t="s">
        <v>363</v>
      </c>
      <c r="L193" s="51" t="str">
        <f t="shared" ca="1" si="29"/>
        <v>Completed</v>
      </c>
      <c r="M193" s="47" t="s">
        <v>64</v>
      </c>
      <c r="N193" s="47" t="s">
        <v>58</v>
      </c>
      <c r="O193" s="47" t="s">
        <v>59</v>
      </c>
      <c r="P193" s="47" t="s">
        <v>60</v>
      </c>
      <c r="Q193" s="47" t="s">
        <v>61</v>
      </c>
      <c r="R193" s="47" t="s">
        <v>62</v>
      </c>
      <c r="S193" s="52">
        <v>0.2</v>
      </c>
      <c r="T193" s="52">
        <v>1.6</v>
      </c>
      <c r="U193" s="53">
        <v>1000000</v>
      </c>
      <c r="V193" s="53">
        <v>1018195</v>
      </c>
      <c r="W193" s="51">
        <f t="shared" si="30"/>
        <v>0</v>
      </c>
      <c r="X193" s="51">
        <f t="shared" si="31"/>
        <v>1000000</v>
      </c>
      <c r="Y193" s="53">
        <v>493</v>
      </c>
      <c r="Z193" s="54">
        <f t="shared" si="32"/>
        <v>4.8419016003810664E-4</v>
      </c>
      <c r="AA193" s="55">
        <f t="shared" si="33"/>
        <v>3.3044868154158218</v>
      </c>
      <c r="AB193" s="56">
        <f t="shared" si="34"/>
        <v>200</v>
      </c>
      <c r="AC193" s="72">
        <f t="shared" si="35"/>
        <v>200</v>
      </c>
      <c r="AD193" s="56">
        <f t="shared" si="36"/>
        <v>0</v>
      </c>
      <c r="AE193" s="58">
        <f t="shared" si="39"/>
        <v>1600</v>
      </c>
      <c r="AF193" s="59">
        <f>IF((SUMIF($K$10:$K$1048576,K193,$V$10:$V$1048576))&gt;(SUMIF($K$10:$K$1048576,K193,$U$10:$U$1048576)),AE193,(IF(P193="cpv",(V193*T193),(V193*T193/1000))))</f>
        <v>1629.1120000000001</v>
      </c>
      <c r="AG193" s="60">
        <f t="shared" si="40"/>
        <v>29.11200000000008</v>
      </c>
      <c r="AH193" s="60">
        <v>0</v>
      </c>
      <c r="AI193" s="60">
        <f t="shared" si="37"/>
        <v>1429.1120000000001</v>
      </c>
      <c r="AJ193" s="61">
        <f t="shared" si="38"/>
        <v>0.87723373224185941</v>
      </c>
      <c r="AL193"/>
    </row>
    <row r="194" spans="2:38" x14ac:dyDescent="0.25">
      <c r="B194" s="46" t="s">
        <v>365</v>
      </c>
      <c r="C194" s="47">
        <v>2016</v>
      </c>
      <c r="D194" s="47">
        <v>1</v>
      </c>
      <c r="E194" s="48" t="s">
        <v>53</v>
      </c>
      <c r="F194" s="49">
        <v>42394</v>
      </c>
      <c r="G194" s="49">
        <v>42400</v>
      </c>
      <c r="H194" s="50">
        <f t="shared" ca="1" si="28"/>
        <v>0</v>
      </c>
      <c r="I194" s="46" t="s">
        <v>74</v>
      </c>
      <c r="J194" s="46" t="s">
        <v>362</v>
      </c>
      <c r="K194" s="46" t="s">
        <v>363</v>
      </c>
      <c r="L194" s="51" t="str">
        <f t="shared" ca="1" si="29"/>
        <v>Completed</v>
      </c>
      <c r="M194" s="47" t="s">
        <v>82</v>
      </c>
      <c r="N194" s="47" t="s">
        <v>58</v>
      </c>
      <c r="O194" s="47" t="s">
        <v>59</v>
      </c>
      <c r="P194" s="47" t="s">
        <v>60</v>
      </c>
      <c r="Q194" s="47" t="s">
        <v>61</v>
      </c>
      <c r="R194" s="47" t="s">
        <v>62</v>
      </c>
      <c r="S194" s="52">
        <v>0.1</v>
      </c>
      <c r="T194" s="52">
        <v>1.6</v>
      </c>
      <c r="U194" s="53">
        <v>500000</v>
      </c>
      <c r="V194" s="53">
        <v>504977</v>
      </c>
      <c r="W194" s="51">
        <f t="shared" si="30"/>
        <v>0</v>
      </c>
      <c r="X194" s="51">
        <f t="shared" si="31"/>
        <v>500000</v>
      </c>
      <c r="Y194" s="53"/>
      <c r="Z194" s="54">
        <f t="shared" si="32"/>
        <v>0</v>
      </c>
      <c r="AA194" s="55" t="e">
        <f t="shared" si="33"/>
        <v>#DIV/0!</v>
      </c>
      <c r="AB194" s="56">
        <f t="shared" si="34"/>
        <v>50</v>
      </c>
      <c r="AC194" s="72">
        <f t="shared" si="35"/>
        <v>50</v>
      </c>
      <c r="AD194" s="56">
        <f t="shared" si="36"/>
        <v>0</v>
      </c>
      <c r="AE194" s="58">
        <f t="shared" si="39"/>
        <v>800</v>
      </c>
      <c r="AF194" s="59">
        <f>IF((SUMIF($K$10:$K$1048576,K194,$V$10:$V$1048576))&gt;(SUMIF($K$10:$K$1048576,K194,$U$10:$U$1048576)),AE194,(IF(P194="cpv",(V194*T194),(V194*T194/1000))))</f>
        <v>807.96320000000003</v>
      </c>
      <c r="AG194" s="60">
        <f t="shared" si="40"/>
        <v>7.9632000000000289</v>
      </c>
      <c r="AH194" s="60">
        <v>0</v>
      </c>
      <c r="AI194" s="60">
        <f t="shared" si="37"/>
        <v>757.96320000000003</v>
      </c>
      <c r="AJ194" s="61">
        <f t="shared" si="38"/>
        <v>0.93811599340167973</v>
      </c>
      <c r="AL194"/>
    </row>
    <row r="195" spans="2:38" x14ac:dyDescent="0.25">
      <c r="B195" s="46" t="s">
        <v>366</v>
      </c>
      <c r="C195" s="47">
        <v>2016</v>
      </c>
      <c r="D195" s="47">
        <v>1</v>
      </c>
      <c r="E195" s="48" t="s">
        <v>53</v>
      </c>
      <c r="F195" s="49">
        <v>42394</v>
      </c>
      <c r="G195" s="49">
        <v>42400</v>
      </c>
      <c r="H195" s="50">
        <f t="shared" ca="1" si="28"/>
        <v>0</v>
      </c>
      <c r="I195" s="46" t="s">
        <v>74</v>
      </c>
      <c r="J195" s="46" t="s">
        <v>362</v>
      </c>
      <c r="K195" s="46" t="s">
        <v>363</v>
      </c>
      <c r="L195" s="51" t="str">
        <f t="shared" ca="1" si="29"/>
        <v>Completed</v>
      </c>
      <c r="M195" s="47" t="s">
        <v>72</v>
      </c>
      <c r="N195" s="47" t="s">
        <v>58</v>
      </c>
      <c r="O195" s="47" t="s">
        <v>59</v>
      </c>
      <c r="P195" s="47" t="s">
        <v>60</v>
      </c>
      <c r="Q195" s="47" t="s">
        <v>61</v>
      </c>
      <c r="R195" s="47" t="s">
        <v>62</v>
      </c>
      <c r="S195" s="52">
        <v>0.2</v>
      </c>
      <c r="T195" s="52">
        <v>1.6</v>
      </c>
      <c r="U195" s="53">
        <v>250000</v>
      </c>
      <c r="V195" s="53">
        <v>367387</v>
      </c>
      <c r="W195" s="51">
        <f t="shared" si="30"/>
        <v>0</v>
      </c>
      <c r="X195" s="51">
        <f t="shared" si="31"/>
        <v>250000</v>
      </c>
      <c r="Y195" s="53"/>
      <c r="Z195" s="54">
        <f t="shared" si="32"/>
        <v>0</v>
      </c>
      <c r="AA195" s="55" t="e">
        <f t="shared" si="33"/>
        <v>#DIV/0!</v>
      </c>
      <c r="AB195" s="56">
        <f t="shared" si="34"/>
        <v>50</v>
      </c>
      <c r="AC195" s="72">
        <f t="shared" si="35"/>
        <v>50</v>
      </c>
      <c r="AD195" s="56">
        <f t="shared" si="36"/>
        <v>0</v>
      </c>
      <c r="AE195" s="58">
        <f t="shared" si="39"/>
        <v>400</v>
      </c>
      <c r="AF195" s="59">
        <f>IF((SUMIF($K$10:$K$1048576,K195,$V$10:$V$1048576))&gt;(SUMIF($K$10:$K$1048576,K195,$U$10:$U$1048576)),AE195,(IF(P195="cpv",(V195*T195),(V195*T195/1000))))</f>
        <v>587.81920000000002</v>
      </c>
      <c r="AG195" s="60">
        <f t="shared" si="40"/>
        <v>187.81920000000002</v>
      </c>
      <c r="AH195" s="60">
        <v>0</v>
      </c>
      <c r="AI195" s="60">
        <f t="shared" si="37"/>
        <v>537.81920000000002</v>
      </c>
      <c r="AJ195" s="61">
        <f t="shared" si="38"/>
        <v>0.91493983183944994</v>
      </c>
      <c r="AL195"/>
    </row>
    <row r="196" spans="2:38" x14ac:dyDescent="0.25">
      <c r="B196" s="46" t="s">
        <v>367</v>
      </c>
      <c r="C196" s="47">
        <v>2016</v>
      </c>
      <c r="D196" s="47">
        <v>1</v>
      </c>
      <c r="E196" s="48" t="s">
        <v>53</v>
      </c>
      <c r="F196" s="49">
        <v>42394</v>
      </c>
      <c r="G196" s="49">
        <v>42400</v>
      </c>
      <c r="H196" s="50">
        <f t="shared" ca="1" si="28"/>
        <v>0</v>
      </c>
      <c r="I196" s="46" t="s">
        <v>74</v>
      </c>
      <c r="J196" s="46" t="s">
        <v>362</v>
      </c>
      <c r="K196" s="46" t="s">
        <v>368</v>
      </c>
      <c r="L196" s="51" t="str">
        <f t="shared" ca="1" si="29"/>
        <v>Completed</v>
      </c>
      <c r="M196" s="47" t="s">
        <v>68</v>
      </c>
      <c r="N196" s="47" t="s">
        <v>58</v>
      </c>
      <c r="O196" s="47" t="s">
        <v>87</v>
      </c>
      <c r="P196" s="47" t="s">
        <v>60</v>
      </c>
      <c r="Q196" s="47" t="s">
        <v>61</v>
      </c>
      <c r="R196" s="47" t="s">
        <v>62</v>
      </c>
      <c r="S196" s="52">
        <v>1</v>
      </c>
      <c r="T196" s="52">
        <v>3</v>
      </c>
      <c r="U196" s="53">
        <v>150000</v>
      </c>
      <c r="V196" s="53">
        <v>150137</v>
      </c>
      <c r="W196" s="51">
        <f t="shared" si="30"/>
        <v>0</v>
      </c>
      <c r="X196" s="51">
        <f t="shared" si="31"/>
        <v>150000</v>
      </c>
      <c r="Y196" s="53"/>
      <c r="Z196" s="54">
        <f t="shared" si="32"/>
        <v>0</v>
      </c>
      <c r="AA196" s="55" t="e">
        <f t="shared" si="33"/>
        <v>#DIV/0!</v>
      </c>
      <c r="AB196" s="56">
        <f t="shared" si="34"/>
        <v>150</v>
      </c>
      <c r="AC196" s="72">
        <f t="shared" si="35"/>
        <v>150</v>
      </c>
      <c r="AD196" s="56">
        <f t="shared" si="36"/>
        <v>0</v>
      </c>
      <c r="AE196" s="58">
        <f t="shared" si="39"/>
        <v>450</v>
      </c>
      <c r="AF196" s="59">
        <f>IF((SUMIF($K$10:$K$1048576,K196,$V$10:$V$1048576))&gt;(SUMIF($K$10:$K$1048576,K196,$U$10:$U$1048576)),AE196,(IF(P196="cpv",(V196*T196),(V196*T196/1000))))</f>
        <v>450</v>
      </c>
      <c r="AG196" s="60">
        <f t="shared" si="40"/>
        <v>0</v>
      </c>
      <c r="AH196" s="60">
        <v>0</v>
      </c>
      <c r="AI196" s="60">
        <f t="shared" si="37"/>
        <v>300</v>
      </c>
      <c r="AJ196" s="61">
        <f t="shared" si="38"/>
        <v>0.66666666666666663</v>
      </c>
      <c r="AL196"/>
    </row>
    <row r="197" spans="2:38" x14ac:dyDescent="0.25">
      <c r="B197" s="46" t="s">
        <v>369</v>
      </c>
      <c r="C197" s="47">
        <v>2016</v>
      </c>
      <c r="D197" s="47">
        <v>1</v>
      </c>
      <c r="E197" s="48" t="s">
        <v>53</v>
      </c>
      <c r="F197" s="49">
        <v>42391</v>
      </c>
      <c r="G197" s="49">
        <v>42400</v>
      </c>
      <c r="H197" s="50">
        <f t="shared" ca="1" si="28"/>
        <v>0</v>
      </c>
      <c r="I197" s="46" t="s">
        <v>54</v>
      </c>
      <c r="J197" s="46" t="s">
        <v>141</v>
      </c>
      <c r="K197" s="46" t="s">
        <v>370</v>
      </c>
      <c r="L197" s="51" t="str">
        <f t="shared" ca="1" si="29"/>
        <v>Completed</v>
      </c>
      <c r="M197" s="47" t="s">
        <v>308</v>
      </c>
      <c r="N197" s="47" t="s">
        <v>58</v>
      </c>
      <c r="O197" s="47" t="s">
        <v>309</v>
      </c>
      <c r="P197" s="47" t="s">
        <v>60</v>
      </c>
      <c r="Q197" s="47" t="s">
        <v>61</v>
      </c>
      <c r="R197" s="47" t="s">
        <v>62</v>
      </c>
      <c r="S197" s="52">
        <v>2</v>
      </c>
      <c r="T197" s="52">
        <v>7.5</v>
      </c>
      <c r="U197" s="53">
        <v>267000</v>
      </c>
      <c r="V197" s="53">
        <v>267067</v>
      </c>
      <c r="W197" s="51">
        <f t="shared" si="30"/>
        <v>0</v>
      </c>
      <c r="X197" s="51">
        <f t="shared" si="31"/>
        <v>267000</v>
      </c>
      <c r="Y197" s="53">
        <v>1018</v>
      </c>
      <c r="Z197" s="54">
        <f t="shared" si="32"/>
        <v>3.8117775689246519E-3</v>
      </c>
      <c r="AA197" s="55">
        <f t="shared" si="33"/>
        <v>1.9646365422396856</v>
      </c>
      <c r="AB197" s="56">
        <f t="shared" si="34"/>
        <v>534</v>
      </c>
      <c r="AC197" s="72">
        <f t="shared" si="35"/>
        <v>534</v>
      </c>
      <c r="AD197" s="56">
        <f t="shared" si="36"/>
        <v>0</v>
      </c>
      <c r="AE197" s="58">
        <f t="shared" si="39"/>
        <v>2002.5</v>
      </c>
      <c r="AF197" s="59">
        <v>2000</v>
      </c>
      <c r="AG197" s="60">
        <f t="shared" si="40"/>
        <v>-2.5</v>
      </c>
      <c r="AH197" s="60">
        <v>0</v>
      </c>
      <c r="AI197" s="60">
        <f t="shared" si="37"/>
        <v>1466</v>
      </c>
      <c r="AJ197" s="61">
        <f t="shared" si="38"/>
        <v>0.73299999999999998</v>
      </c>
      <c r="AL197"/>
    </row>
    <row r="198" spans="2:38" x14ac:dyDescent="0.25">
      <c r="B198" s="46" t="s">
        <v>371</v>
      </c>
      <c r="C198" s="47">
        <v>2016</v>
      </c>
      <c r="D198" s="47">
        <v>1</v>
      </c>
      <c r="E198" s="48" t="s">
        <v>53</v>
      </c>
      <c r="F198" s="49">
        <v>42391</v>
      </c>
      <c r="G198" s="49">
        <v>42397</v>
      </c>
      <c r="H198" s="50">
        <f t="shared" ca="1" si="28"/>
        <v>0</v>
      </c>
      <c r="I198" s="46" t="s">
        <v>74</v>
      </c>
      <c r="J198" s="46" t="s">
        <v>146</v>
      </c>
      <c r="K198" s="46" t="s">
        <v>372</v>
      </c>
      <c r="L198" s="51" t="str">
        <f t="shared" ca="1" si="29"/>
        <v>Completed</v>
      </c>
      <c r="M198" s="47" t="s">
        <v>77</v>
      </c>
      <c r="N198" s="47" t="s">
        <v>58</v>
      </c>
      <c r="O198" s="47" t="s">
        <v>78</v>
      </c>
      <c r="P198" s="47" t="s">
        <v>60</v>
      </c>
      <c r="Q198" s="47" t="s">
        <v>79</v>
      </c>
      <c r="R198" s="47" t="s">
        <v>79</v>
      </c>
      <c r="S198" s="52">
        <v>1.5</v>
      </c>
      <c r="T198" s="52">
        <v>4.5</v>
      </c>
      <c r="U198" s="53">
        <v>600000</v>
      </c>
      <c r="V198" s="53">
        <v>607533</v>
      </c>
      <c r="W198" s="51">
        <f t="shared" si="30"/>
        <v>0</v>
      </c>
      <c r="X198" s="51">
        <f t="shared" si="31"/>
        <v>600000</v>
      </c>
      <c r="Y198" s="53">
        <v>3264</v>
      </c>
      <c r="Z198" s="54">
        <f t="shared" si="32"/>
        <v>5.3725476640775066E-3</v>
      </c>
      <c r="AA198" s="55">
        <f t="shared" si="33"/>
        <v>0.82720588235294112</v>
      </c>
      <c r="AB198" s="56">
        <f t="shared" si="34"/>
        <v>900</v>
      </c>
      <c r="AC198" s="72">
        <v>0</v>
      </c>
      <c r="AD198" s="56">
        <f t="shared" si="36"/>
        <v>-900</v>
      </c>
      <c r="AE198" s="58">
        <f t="shared" si="39"/>
        <v>2700</v>
      </c>
      <c r="AF198" s="59">
        <f>IF((SUMIF($K$10:$K$1048576,K198,$V$10:$V$1048576))&gt;(SUMIF($K$10:$K$1048576,K198,$U$10:$U$1048576)),AE198,(IF(P198="cpv",(V198*T198),(V198*T198/1000))))</f>
        <v>2700</v>
      </c>
      <c r="AG198" s="60">
        <f t="shared" si="40"/>
        <v>0</v>
      </c>
      <c r="AH198" s="60">
        <v>0</v>
      </c>
      <c r="AI198" s="60">
        <f t="shared" si="37"/>
        <v>2700</v>
      </c>
      <c r="AJ198" s="61">
        <f t="shared" si="38"/>
        <v>1</v>
      </c>
      <c r="AL198"/>
    </row>
    <row r="199" spans="2:38" x14ac:dyDescent="0.25">
      <c r="B199" s="46" t="s">
        <v>373</v>
      </c>
      <c r="C199" s="47">
        <v>2016</v>
      </c>
      <c r="D199" s="47">
        <v>1</v>
      </c>
      <c r="E199" s="48" t="s">
        <v>53</v>
      </c>
      <c r="F199" s="49">
        <v>42391</v>
      </c>
      <c r="G199" s="49">
        <v>42397</v>
      </c>
      <c r="H199" s="50">
        <f t="shared" ca="1" si="28"/>
        <v>0</v>
      </c>
      <c r="I199" s="46" t="s">
        <v>74</v>
      </c>
      <c r="J199" s="46" t="s">
        <v>146</v>
      </c>
      <c r="K199" s="46" t="s">
        <v>372</v>
      </c>
      <c r="L199" s="51" t="str">
        <f t="shared" ca="1" si="29"/>
        <v>Completed</v>
      </c>
      <c r="M199" s="47" t="s">
        <v>57</v>
      </c>
      <c r="N199" s="47" t="s">
        <v>58</v>
      </c>
      <c r="O199" s="47" t="s">
        <v>78</v>
      </c>
      <c r="P199" s="47" t="s">
        <v>60</v>
      </c>
      <c r="Q199" s="47" t="s">
        <v>79</v>
      </c>
      <c r="R199" s="47" t="s">
        <v>79</v>
      </c>
      <c r="S199" s="52">
        <v>2.25</v>
      </c>
      <c r="T199" s="52">
        <v>4.5</v>
      </c>
      <c r="U199" s="53">
        <v>500000</v>
      </c>
      <c r="V199" s="53">
        <v>500037</v>
      </c>
      <c r="W199" s="51">
        <f t="shared" si="30"/>
        <v>0</v>
      </c>
      <c r="X199" s="51">
        <f t="shared" si="31"/>
        <v>500000</v>
      </c>
      <c r="Y199" s="53">
        <v>4156</v>
      </c>
      <c r="Z199" s="54">
        <f t="shared" si="32"/>
        <v>8.3113849575131432E-3</v>
      </c>
      <c r="AA199" s="55">
        <f t="shared" si="33"/>
        <v>0.54138594802694895</v>
      </c>
      <c r="AB199" s="56">
        <f t="shared" si="34"/>
        <v>1125</v>
      </c>
      <c r="AC199" s="72">
        <f t="shared" si="35"/>
        <v>1125</v>
      </c>
      <c r="AD199" s="56">
        <f t="shared" si="36"/>
        <v>0</v>
      </c>
      <c r="AE199" s="58">
        <f t="shared" si="39"/>
        <v>2250</v>
      </c>
      <c r="AF199" s="59">
        <f>IF((SUMIF($K$10:$K$1048576,K199,$V$10:$V$1048576))&gt;(SUMIF($K$10:$K$1048576,K199,$U$10:$U$1048576)),AE199,(IF(P199="cpv",(V199*T199),(V199*T199/1000))))</f>
        <v>2250</v>
      </c>
      <c r="AG199" s="60">
        <f t="shared" si="40"/>
        <v>0</v>
      </c>
      <c r="AH199" s="60">
        <v>0</v>
      </c>
      <c r="AI199" s="60">
        <f t="shared" si="37"/>
        <v>1125</v>
      </c>
      <c r="AJ199" s="61">
        <f t="shared" si="38"/>
        <v>0.5</v>
      </c>
      <c r="AL199"/>
    </row>
    <row r="200" spans="2:38" x14ac:dyDescent="0.25">
      <c r="B200" s="46" t="s">
        <v>374</v>
      </c>
      <c r="C200" s="47">
        <v>2016</v>
      </c>
      <c r="D200" s="47">
        <v>1</v>
      </c>
      <c r="E200" s="48" t="s">
        <v>53</v>
      </c>
      <c r="F200" s="49">
        <v>42391</v>
      </c>
      <c r="G200" s="49">
        <v>42397</v>
      </c>
      <c r="H200" s="50">
        <f t="shared" ca="1" si="28"/>
        <v>0</v>
      </c>
      <c r="I200" s="46" t="s">
        <v>74</v>
      </c>
      <c r="J200" s="46" t="s">
        <v>146</v>
      </c>
      <c r="K200" s="46" t="s">
        <v>372</v>
      </c>
      <c r="L200" s="51" t="str">
        <f t="shared" ca="1" si="29"/>
        <v>Completed</v>
      </c>
      <c r="M200" s="47" t="s">
        <v>64</v>
      </c>
      <c r="N200" s="47" t="s">
        <v>58</v>
      </c>
      <c r="O200" s="47" t="s">
        <v>78</v>
      </c>
      <c r="P200" s="47" t="s">
        <v>60</v>
      </c>
      <c r="Q200" s="47" t="s">
        <v>79</v>
      </c>
      <c r="R200" s="47" t="s">
        <v>79</v>
      </c>
      <c r="S200" s="52">
        <v>2.5</v>
      </c>
      <c r="T200" s="52">
        <v>4.5</v>
      </c>
      <c r="U200" s="53">
        <v>250000</v>
      </c>
      <c r="V200" s="53">
        <v>250397</v>
      </c>
      <c r="W200" s="51">
        <f t="shared" si="30"/>
        <v>0</v>
      </c>
      <c r="X200" s="51">
        <f t="shared" si="31"/>
        <v>250000</v>
      </c>
      <c r="Y200" s="53">
        <v>1824</v>
      </c>
      <c r="Z200" s="54">
        <f t="shared" si="32"/>
        <v>7.2844323214735001E-3</v>
      </c>
      <c r="AA200" s="55">
        <f t="shared" si="33"/>
        <v>0.63048245614035092</v>
      </c>
      <c r="AB200" s="56">
        <f t="shared" si="34"/>
        <v>625</v>
      </c>
      <c r="AC200" s="72">
        <f t="shared" si="35"/>
        <v>625</v>
      </c>
      <c r="AD200" s="56">
        <f t="shared" si="36"/>
        <v>0</v>
      </c>
      <c r="AE200" s="58">
        <f t="shared" si="39"/>
        <v>1125</v>
      </c>
      <c r="AF200" s="59">
        <v>1150</v>
      </c>
      <c r="AG200" s="60">
        <f t="shared" si="40"/>
        <v>25</v>
      </c>
      <c r="AH200" s="60">
        <v>0</v>
      </c>
      <c r="AI200" s="60">
        <f t="shared" si="37"/>
        <v>525</v>
      </c>
      <c r="AJ200" s="61">
        <f t="shared" si="38"/>
        <v>0.45652173913043476</v>
      </c>
      <c r="AL200"/>
    </row>
    <row r="201" spans="2:38" x14ac:dyDescent="0.25">
      <c r="B201" s="46" t="s">
        <v>375</v>
      </c>
      <c r="C201" s="47">
        <v>2016</v>
      </c>
      <c r="D201" s="47">
        <v>1</v>
      </c>
      <c r="E201" s="48" t="s">
        <v>53</v>
      </c>
      <c r="F201" s="49">
        <v>42391</v>
      </c>
      <c r="G201" s="49">
        <v>42397</v>
      </c>
      <c r="H201" s="50">
        <f t="shared" ca="1" si="28"/>
        <v>0</v>
      </c>
      <c r="I201" s="46" t="s">
        <v>74</v>
      </c>
      <c r="J201" s="46" t="s">
        <v>146</v>
      </c>
      <c r="K201" s="46" t="s">
        <v>372</v>
      </c>
      <c r="L201" s="51" t="str">
        <f t="shared" ca="1" si="29"/>
        <v>Completed</v>
      </c>
      <c r="M201" s="47" t="s">
        <v>82</v>
      </c>
      <c r="N201" s="47" t="s">
        <v>58</v>
      </c>
      <c r="O201" s="47" t="s">
        <v>78</v>
      </c>
      <c r="P201" s="47" t="s">
        <v>60</v>
      </c>
      <c r="Q201" s="47" t="s">
        <v>79</v>
      </c>
      <c r="R201" s="47" t="s">
        <v>79</v>
      </c>
      <c r="S201" s="52">
        <v>0.5</v>
      </c>
      <c r="T201" s="52">
        <v>4.5</v>
      </c>
      <c r="U201" s="53">
        <v>200000</v>
      </c>
      <c r="V201" s="53">
        <v>200469</v>
      </c>
      <c r="W201" s="51">
        <f t="shared" si="30"/>
        <v>0</v>
      </c>
      <c r="X201" s="51">
        <f t="shared" si="31"/>
        <v>200000</v>
      </c>
      <c r="Y201" s="53">
        <v>1343</v>
      </c>
      <c r="Z201" s="54">
        <f t="shared" si="32"/>
        <v>6.6992901645640968E-3</v>
      </c>
      <c r="AA201" s="55">
        <f t="shared" si="33"/>
        <v>0.67014147431124349</v>
      </c>
      <c r="AB201" s="56">
        <f t="shared" si="34"/>
        <v>100</v>
      </c>
      <c r="AC201" s="72">
        <f t="shared" si="35"/>
        <v>100</v>
      </c>
      <c r="AD201" s="56">
        <f t="shared" si="36"/>
        <v>0</v>
      </c>
      <c r="AE201" s="58">
        <f t="shared" si="39"/>
        <v>900</v>
      </c>
      <c r="AF201" s="59">
        <f>IF((SUMIF($K$10:$K$1048576,K201,$V$10:$V$1048576))&gt;(SUMIF($K$10:$K$1048576,K201,$U$10:$U$1048576)),AE201,(IF(P201="cpv",(V201*T201),(V201*T201/1000))))</f>
        <v>900</v>
      </c>
      <c r="AG201" s="60">
        <f t="shared" si="40"/>
        <v>0</v>
      </c>
      <c r="AH201" s="60">
        <v>0</v>
      </c>
      <c r="AI201" s="60">
        <f t="shared" si="37"/>
        <v>800</v>
      </c>
      <c r="AJ201" s="61">
        <f t="shared" si="38"/>
        <v>0.88888888888888884</v>
      </c>
      <c r="AL201"/>
    </row>
    <row r="202" spans="2:38" x14ac:dyDescent="0.25">
      <c r="B202" s="46" t="s">
        <v>376</v>
      </c>
      <c r="C202" s="47">
        <v>2016</v>
      </c>
      <c r="D202" s="47">
        <v>1</v>
      </c>
      <c r="E202" s="48" t="s">
        <v>53</v>
      </c>
      <c r="F202" s="49">
        <v>42392</v>
      </c>
      <c r="G202" s="49">
        <v>42393</v>
      </c>
      <c r="H202" s="50">
        <f t="shared" ref="H202:H218" ca="1" si="41">IF($O$1&gt;G202,0,(G202-$O$1))</f>
        <v>0</v>
      </c>
      <c r="I202" s="46" t="s">
        <v>74</v>
      </c>
      <c r="J202" s="46" t="s">
        <v>146</v>
      </c>
      <c r="K202" s="46" t="s">
        <v>377</v>
      </c>
      <c r="L202" s="51" t="str">
        <f t="shared" ref="L202:L210" ca="1" si="42">IF(G202=0,$M$3,(IF(H202=0,$M$1,$M$2)))</f>
        <v>Completed</v>
      </c>
      <c r="M202" s="47" t="s">
        <v>77</v>
      </c>
      <c r="N202" s="47" t="s">
        <v>58</v>
      </c>
      <c r="O202" s="47" t="s">
        <v>78</v>
      </c>
      <c r="P202" s="47" t="s">
        <v>60</v>
      </c>
      <c r="Q202" s="47" t="s">
        <v>79</v>
      </c>
      <c r="R202" s="47" t="s">
        <v>79</v>
      </c>
      <c r="S202" s="52">
        <v>1.5</v>
      </c>
      <c r="T202" s="52">
        <v>4.5</v>
      </c>
      <c r="U202" s="53">
        <v>500000</v>
      </c>
      <c r="V202" s="53">
        <v>503126</v>
      </c>
      <c r="W202" s="51">
        <f t="shared" ref="W202:W210" si="43">IF(V202&gt;U202,0,U202-V202)</f>
        <v>0</v>
      </c>
      <c r="X202" s="51">
        <f t="shared" ref="X202:X210" si="44">IF(V202&gt;U202,U202,V202)</f>
        <v>500000</v>
      </c>
      <c r="Y202" s="53">
        <v>3282</v>
      </c>
      <c r="Z202" s="54">
        <f t="shared" ref="Z202:Z210" si="45">Y202/V202</f>
        <v>6.5232168482646496E-3</v>
      </c>
      <c r="AA202" s="55">
        <f t="shared" ref="AA202:AA210" si="46">AF202/Y202</f>
        <v>0.68555758683729429</v>
      </c>
      <c r="AB202" s="56">
        <f t="shared" ref="AB202:AB210" si="47">IF(P202="cpv",(U202*S202),(U202/1000*S202))</f>
        <v>750</v>
      </c>
      <c r="AC202" s="72">
        <v>0</v>
      </c>
      <c r="AD202" s="56">
        <f t="shared" ref="AD202:AD210" si="48">AC202-AB202</f>
        <v>-750</v>
      </c>
      <c r="AE202" s="58">
        <f t="shared" si="39"/>
        <v>2250</v>
      </c>
      <c r="AF202" s="59">
        <f>IF((SUMIF($K$10:$K$1048576,K202,$V$10:$V$1048576))&gt;(SUMIF($K$10:$K$1048576,K202,$U$10:$U$1048576)),AE202,(IF(P202="cpv",(V202*T202),(V202*T202/1000))))</f>
        <v>2250</v>
      </c>
      <c r="AG202" s="60">
        <f t="shared" si="40"/>
        <v>0</v>
      </c>
      <c r="AH202" s="60">
        <v>0</v>
      </c>
      <c r="AI202" s="60">
        <f t="shared" ref="AI202:AI265" si="49">AF202-AC202-AH202</f>
        <v>2250</v>
      </c>
      <c r="AJ202" s="61">
        <f t="shared" ref="AJ202:AJ265" si="50">AI202/AF202</f>
        <v>1</v>
      </c>
      <c r="AL202"/>
    </row>
    <row r="203" spans="2:38" x14ac:dyDescent="0.25">
      <c r="B203" s="46" t="s">
        <v>378</v>
      </c>
      <c r="C203" s="47">
        <v>2016</v>
      </c>
      <c r="D203" s="47">
        <v>1</v>
      </c>
      <c r="E203" s="48" t="s">
        <v>53</v>
      </c>
      <c r="F203" s="49">
        <v>42392</v>
      </c>
      <c r="G203" s="49">
        <v>42393</v>
      </c>
      <c r="H203" s="50">
        <f t="shared" ca="1" si="41"/>
        <v>0</v>
      </c>
      <c r="I203" s="46" t="s">
        <v>74</v>
      </c>
      <c r="J203" s="46" t="s">
        <v>146</v>
      </c>
      <c r="K203" s="46" t="s">
        <v>377</v>
      </c>
      <c r="L203" s="51" t="str">
        <f t="shared" ca="1" si="42"/>
        <v>Completed</v>
      </c>
      <c r="M203" s="47" t="s">
        <v>379</v>
      </c>
      <c r="N203" s="47" t="s">
        <v>58</v>
      </c>
      <c r="O203" s="47" t="s">
        <v>78</v>
      </c>
      <c r="P203" s="47" t="s">
        <v>60</v>
      </c>
      <c r="Q203" s="47" t="s">
        <v>79</v>
      </c>
      <c r="R203" s="47" t="s">
        <v>79</v>
      </c>
      <c r="S203" s="52">
        <v>2.5</v>
      </c>
      <c r="T203" s="52">
        <v>4.5</v>
      </c>
      <c r="U203" s="53">
        <v>150000</v>
      </c>
      <c r="V203" s="53">
        <v>218927</v>
      </c>
      <c r="W203" s="51">
        <f t="shared" si="43"/>
        <v>0</v>
      </c>
      <c r="X203" s="51">
        <f t="shared" si="44"/>
        <v>150000</v>
      </c>
      <c r="Y203" s="53">
        <v>6799</v>
      </c>
      <c r="Z203" s="54">
        <f t="shared" si="45"/>
        <v>3.105601410515834E-2</v>
      </c>
      <c r="AA203" s="55">
        <f t="shared" si="46"/>
        <v>7.3540226503897632E-2</v>
      </c>
      <c r="AB203" s="56">
        <f t="shared" si="47"/>
        <v>375</v>
      </c>
      <c r="AC203" s="72">
        <f t="shared" ref="AC203:AC210" si="51">IF(P203="cpv",(IF(W203&gt;0,V203*S203,AB203)),(IF(W203&gt;0,V203/1000*S203,AB203)))</f>
        <v>375</v>
      </c>
      <c r="AD203" s="56">
        <f t="shared" si="48"/>
        <v>0</v>
      </c>
      <c r="AE203" s="58">
        <f t="shared" ref="AE203:AE218" si="52">IF(P203="cpv",(U203*T203),(U203/1000*T203))</f>
        <v>675</v>
      </c>
      <c r="AF203" s="59">
        <v>500</v>
      </c>
      <c r="AG203" s="60">
        <f t="shared" ref="AG203:AG218" si="53">AF203-AE203</f>
        <v>-175</v>
      </c>
      <c r="AH203" s="60">
        <v>0</v>
      </c>
      <c r="AI203" s="60">
        <f t="shared" si="49"/>
        <v>125</v>
      </c>
      <c r="AJ203" s="61">
        <f t="shared" si="50"/>
        <v>0.25</v>
      </c>
      <c r="AL203"/>
    </row>
    <row r="204" spans="2:38" x14ac:dyDescent="0.25">
      <c r="B204" s="46" t="s">
        <v>380</v>
      </c>
      <c r="C204" s="47">
        <v>2016</v>
      </c>
      <c r="D204" s="47">
        <v>1</v>
      </c>
      <c r="E204" s="48" t="s">
        <v>53</v>
      </c>
      <c r="F204" s="49">
        <v>42392</v>
      </c>
      <c r="G204" s="49">
        <v>42393</v>
      </c>
      <c r="H204" s="50">
        <f t="shared" ca="1" si="41"/>
        <v>0</v>
      </c>
      <c r="I204" s="46" t="s">
        <v>74</v>
      </c>
      <c r="J204" s="46" t="s">
        <v>146</v>
      </c>
      <c r="K204" s="46" t="s">
        <v>377</v>
      </c>
      <c r="L204" s="51" t="str">
        <f t="shared" ca="1" si="42"/>
        <v>Completed</v>
      </c>
      <c r="M204" s="47" t="s">
        <v>82</v>
      </c>
      <c r="N204" s="47" t="s">
        <v>58</v>
      </c>
      <c r="O204" s="47" t="s">
        <v>78</v>
      </c>
      <c r="P204" s="47" t="s">
        <v>60</v>
      </c>
      <c r="Q204" s="47" t="s">
        <v>79</v>
      </c>
      <c r="R204" s="47" t="s">
        <v>79</v>
      </c>
      <c r="S204" s="52">
        <v>0.5</v>
      </c>
      <c r="T204" s="52">
        <v>4.5</v>
      </c>
      <c r="U204" s="53">
        <v>500000</v>
      </c>
      <c r="V204" s="53">
        <v>508618</v>
      </c>
      <c r="W204" s="51">
        <f t="shared" si="43"/>
        <v>0</v>
      </c>
      <c r="X204" s="51">
        <f t="shared" si="44"/>
        <v>500000</v>
      </c>
      <c r="Y204" s="53">
        <v>4720</v>
      </c>
      <c r="Z204" s="54">
        <f t="shared" si="45"/>
        <v>9.2800490741578156E-3</v>
      </c>
      <c r="AA204" s="55">
        <f t="shared" si="46"/>
        <v>0.47669491525423729</v>
      </c>
      <c r="AB204" s="56">
        <f t="shared" si="47"/>
        <v>250</v>
      </c>
      <c r="AC204" s="72">
        <f t="shared" si="51"/>
        <v>250</v>
      </c>
      <c r="AD204" s="56">
        <f t="shared" si="48"/>
        <v>0</v>
      </c>
      <c r="AE204" s="58">
        <f t="shared" si="52"/>
        <v>2250</v>
      </c>
      <c r="AF204" s="59">
        <f>IF((SUMIF($K$10:$K$1048576,K204,$V$10:$V$1048576))&gt;(SUMIF($K$10:$K$1048576,K204,$U$10:$U$1048576)),AE204,(IF(P204="cpv",(V204*T204),(V204*T204/1000))))</f>
        <v>2250</v>
      </c>
      <c r="AG204" s="60">
        <f t="shared" si="53"/>
        <v>0</v>
      </c>
      <c r="AH204" s="60">
        <v>0</v>
      </c>
      <c r="AI204" s="60">
        <f t="shared" si="49"/>
        <v>2000</v>
      </c>
      <c r="AJ204" s="61">
        <f t="shared" si="50"/>
        <v>0.88888888888888884</v>
      </c>
      <c r="AL204"/>
    </row>
    <row r="205" spans="2:38" x14ac:dyDescent="0.25">
      <c r="B205" s="46" t="s">
        <v>381</v>
      </c>
      <c r="C205" s="47">
        <v>2016</v>
      </c>
      <c r="D205" s="47">
        <v>1</v>
      </c>
      <c r="E205" s="48" t="s">
        <v>53</v>
      </c>
      <c r="F205" s="49">
        <v>42397</v>
      </c>
      <c r="G205" s="49">
        <v>42400</v>
      </c>
      <c r="H205" s="50">
        <f t="shared" ca="1" si="41"/>
        <v>0</v>
      </c>
      <c r="I205" s="46" t="s">
        <v>74</v>
      </c>
      <c r="J205" s="46" t="s">
        <v>146</v>
      </c>
      <c r="K205" s="46" t="s">
        <v>382</v>
      </c>
      <c r="L205" s="51" t="str">
        <f t="shared" ca="1" si="42"/>
        <v>Completed</v>
      </c>
      <c r="M205" s="47" t="s">
        <v>77</v>
      </c>
      <c r="N205" s="47" t="s">
        <v>58</v>
      </c>
      <c r="O205" s="47" t="s">
        <v>78</v>
      </c>
      <c r="P205" s="47" t="s">
        <v>60</v>
      </c>
      <c r="Q205" s="47" t="s">
        <v>79</v>
      </c>
      <c r="R205" s="47" t="s">
        <v>79</v>
      </c>
      <c r="S205" s="52">
        <v>1.5</v>
      </c>
      <c r="T205" s="52">
        <v>4.5</v>
      </c>
      <c r="U205" s="53">
        <v>500000</v>
      </c>
      <c r="V205" s="53">
        <v>466261</v>
      </c>
      <c r="W205" s="51">
        <f t="shared" si="43"/>
        <v>33739</v>
      </c>
      <c r="X205" s="51">
        <f t="shared" si="44"/>
        <v>466261</v>
      </c>
      <c r="Y205" s="53">
        <v>1016</v>
      </c>
      <c r="Z205" s="54">
        <f t="shared" si="45"/>
        <v>2.1790370629325637E-3</v>
      </c>
      <c r="AA205" s="55">
        <f t="shared" si="46"/>
        <v>2.065132381889764</v>
      </c>
      <c r="AB205" s="56">
        <f t="shared" si="47"/>
        <v>750</v>
      </c>
      <c r="AC205" s="72">
        <v>0</v>
      </c>
      <c r="AD205" s="56">
        <f t="shared" si="48"/>
        <v>-750</v>
      </c>
      <c r="AE205" s="58">
        <f t="shared" si="52"/>
        <v>2250</v>
      </c>
      <c r="AF205" s="59">
        <f>IF((SUMIF($K$10:$K$1048576,K205,$V$10:$V$1048576))&gt;(SUMIF($K$10:$K$1048576,K205,$U$10:$U$1048576)),AE205,(IF(P205="cpv",(V205*T205),(V205*T205/1000))))</f>
        <v>2098.1745000000001</v>
      </c>
      <c r="AG205" s="60">
        <f t="shared" si="53"/>
        <v>-151.82549999999992</v>
      </c>
      <c r="AH205" s="60">
        <v>0</v>
      </c>
      <c r="AI205" s="60">
        <f t="shared" si="49"/>
        <v>2098.1745000000001</v>
      </c>
      <c r="AJ205" s="61">
        <f t="shared" si="50"/>
        <v>1</v>
      </c>
      <c r="AL205"/>
    </row>
    <row r="206" spans="2:38" x14ac:dyDescent="0.25">
      <c r="B206" s="46" t="s">
        <v>383</v>
      </c>
      <c r="C206" s="47">
        <v>2016</v>
      </c>
      <c r="D206" s="47">
        <v>1</v>
      </c>
      <c r="E206" s="48" t="s">
        <v>53</v>
      </c>
      <c r="F206" s="49">
        <v>42397</v>
      </c>
      <c r="G206" s="49">
        <v>42400</v>
      </c>
      <c r="H206" s="50">
        <f t="shared" ca="1" si="41"/>
        <v>0</v>
      </c>
      <c r="I206" s="46" t="s">
        <v>74</v>
      </c>
      <c r="J206" s="46" t="s">
        <v>146</v>
      </c>
      <c r="K206" s="46" t="s">
        <v>382</v>
      </c>
      <c r="L206" s="51" t="str">
        <f t="shared" ca="1" si="42"/>
        <v>Completed</v>
      </c>
      <c r="M206" s="47" t="s">
        <v>57</v>
      </c>
      <c r="N206" s="47" t="s">
        <v>58</v>
      </c>
      <c r="O206" s="47" t="s">
        <v>78</v>
      </c>
      <c r="P206" s="47" t="s">
        <v>60</v>
      </c>
      <c r="Q206" s="47" t="s">
        <v>79</v>
      </c>
      <c r="R206" s="47" t="s">
        <v>79</v>
      </c>
      <c r="S206" s="52">
        <v>2.25</v>
      </c>
      <c r="T206" s="52">
        <v>4.5</v>
      </c>
      <c r="U206" s="53">
        <v>250000</v>
      </c>
      <c r="V206" s="53">
        <v>250037</v>
      </c>
      <c r="W206" s="51">
        <f t="shared" si="43"/>
        <v>0</v>
      </c>
      <c r="X206" s="51">
        <f t="shared" si="44"/>
        <v>250000</v>
      </c>
      <c r="Y206" s="53"/>
      <c r="Z206" s="54">
        <f t="shared" si="45"/>
        <v>0</v>
      </c>
      <c r="AA206" s="55" t="e">
        <f t="shared" si="46"/>
        <v>#DIV/0!</v>
      </c>
      <c r="AB206" s="56">
        <f t="shared" si="47"/>
        <v>562.5</v>
      </c>
      <c r="AC206" s="72">
        <f t="shared" si="51"/>
        <v>562.5</v>
      </c>
      <c r="AD206" s="56">
        <f t="shared" si="48"/>
        <v>0</v>
      </c>
      <c r="AE206" s="58">
        <f t="shared" si="52"/>
        <v>1125</v>
      </c>
      <c r="AF206" s="59">
        <v>1275</v>
      </c>
      <c r="AG206" s="60">
        <f t="shared" si="53"/>
        <v>150</v>
      </c>
      <c r="AH206" s="60">
        <v>0</v>
      </c>
      <c r="AI206" s="60">
        <f t="shared" si="49"/>
        <v>712.5</v>
      </c>
      <c r="AJ206" s="61">
        <f t="shared" si="50"/>
        <v>0.55882352941176472</v>
      </c>
      <c r="AL206"/>
    </row>
    <row r="207" spans="2:38" x14ac:dyDescent="0.25">
      <c r="B207" s="46" t="s">
        <v>384</v>
      </c>
      <c r="C207" s="47">
        <v>2016</v>
      </c>
      <c r="D207" s="47">
        <v>1</v>
      </c>
      <c r="E207" s="48" t="s">
        <v>53</v>
      </c>
      <c r="F207" s="49">
        <v>42397</v>
      </c>
      <c r="G207" s="49">
        <v>42400</v>
      </c>
      <c r="H207" s="50">
        <f t="shared" ca="1" si="41"/>
        <v>0</v>
      </c>
      <c r="I207" s="46" t="s">
        <v>74</v>
      </c>
      <c r="J207" s="46" t="s">
        <v>146</v>
      </c>
      <c r="K207" s="46" t="s">
        <v>382</v>
      </c>
      <c r="L207" s="51" t="str">
        <f t="shared" ca="1" si="42"/>
        <v>Completed</v>
      </c>
      <c r="M207" s="47" t="s">
        <v>82</v>
      </c>
      <c r="N207" s="47" t="s">
        <v>58</v>
      </c>
      <c r="O207" s="47" t="s">
        <v>78</v>
      </c>
      <c r="P207" s="47" t="s">
        <v>60</v>
      </c>
      <c r="Q207" s="47" t="s">
        <v>79</v>
      </c>
      <c r="R207" s="47" t="s">
        <v>79</v>
      </c>
      <c r="S207" s="52">
        <v>0.5</v>
      </c>
      <c r="T207" s="52">
        <v>4.5</v>
      </c>
      <c r="U207" s="53">
        <v>250000</v>
      </c>
      <c r="V207" s="53">
        <v>250287</v>
      </c>
      <c r="W207" s="51">
        <f t="shared" si="43"/>
        <v>0</v>
      </c>
      <c r="X207" s="51">
        <f t="shared" si="44"/>
        <v>250000</v>
      </c>
      <c r="Y207" s="53">
        <v>2834</v>
      </c>
      <c r="Z207" s="54">
        <f t="shared" si="45"/>
        <v>1.1323001194628566E-2</v>
      </c>
      <c r="AA207" s="55">
        <f t="shared" si="46"/>
        <v>0.39742113620324632</v>
      </c>
      <c r="AB207" s="56">
        <f t="shared" si="47"/>
        <v>125</v>
      </c>
      <c r="AC207" s="72">
        <f t="shared" si="51"/>
        <v>125</v>
      </c>
      <c r="AD207" s="56">
        <f t="shared" si="48"/>
        <v>0</v>
      </c>
      <c r="AE207" s="58">
        <f t="shared" si="52"/>
        <v>1125</v>
      </c>
      <c r="AF207" s="59">
        <f>IF((SUMIF($K$10:$K$1048576,K207,$V$10:$V$1048576))&gt;(SUMIF($K$10:$K$1048576,K207,$U$10:$U$1048576)),AE207,(IF(P207="cpv",(V207*T207),(V207*T207/1000))))</f>
        <v>1126.2915</v>
      </c>
      <c r="AG207" s="60">
        <f t="shared" si="53"/>
        <v>1.2915000000000418</v>
      </c>
      <c r="AH207" s="60">
        <v>0</v>
      </c>
      <c r="AI207" s="60">
        <f t="shared" si="49"/>
        <v>1001.2915</v>
      </c>
      <c r="AJ207" s="61">
        <f t="shared" si="50"/>
        <v>0.88901629817857986</v>
      </c>
      <c r="AL207"/>
    </row>
    <row r="208" spans="2:38" x14ac:dyDescent="0.25">
      <c r="B208" s="46" t="s">
        <v>385</v>
      </c>
      <c r="C208" s="47">
        <v>2016</v>
      </c>
      <c r="D208" s="47">
        <v>1</v>
      </c>
      <c r="E208" s="48" t="s">
        <v>53</v>
      </c>
      <c r="F208" s="49">
        <v>42398</v>
      </c>
      <c r="G208" s="49">
        <v>42400</v>
      </c>
      <c r="H208" s="50">
        <f t="shared" ca="1" si="41"/>
        <v>0</v>
      </c>
      <c r="I208" s="46" t="s">
        <v>54</v>
      </c>
      <c r="J208" s="46" t="s">
        <v>116</v>
      </c>
      <c r="K208" s="46" t="s">
        <v>386</v>
      </c>
      <c r="L208" s="51" t="str">
        <f t="shared" ca="1" si="42"/>
        <v>Completed</v>
      </c>
      <c r="M208" s="47" t="s">
        <v>77</v>
      </c>
      <c r="N208" s="47" t="s">
        <v>58</v>
      </c>
      <c r="O208" s="47" t="s">
        <v>78</v>
      </c>
      <c r="P208" s="47" t="s">
        <v>60</v>
      </c>
      <c r="Q208" s="47" t="s">
        <v>79</v>
      </c>
      <c r="R208" s="47" t="s">
        <v>79</v>
      </c>
      <c r="S208" s="52">
        <v>1.5</v>
      </c>
      <c r="T208" s="52">
        <v>4.25</v>
      </c>
      <c r="U208" s="53">
        <v>400000</v>
      </c>
      <c r="V208" s="53">
        <v>371491</v>
      </c>
      <c r="W208" s="51">
        <f t="shared" si="43"/>
        <v>28509</v>
      </c>
      <c r="X208" s="51">
        <f t="shared" si="44"/>
        <v>371491</v>
      </c>
      <c r="Y208" s="53">
        <v>1548</v>
      </c>
      <c r="Z208" s="54">
        <f t="shared" si="45"/>
        <v>4.1669919325098047E-3</v>
      </c>
      <c r="AA208" s="55">
        <f t="shared" si="46"/>
        <v>0.69638242894056845</v>
      </c>
      <c r="AB208" s="56">
        <f t="shared" si="47"/>
        <v>600</v>
      </c>
      <c r="AC208" s="72">
        <v>0</v>
      </c>
      <c r="AD208" s="56">
        <f t="shared" si="48"/>
        <v>-600</v>
      </c>
      <c r="AE208" s="58">
        <f t="shared" si="52"/>
        <v>1700</v>
      </c>
      <c r="AF208" s="59">
        <v>1078</v>
      </c>
      <c r="AG208" s="60">
        <f t="shared" si="53"/>
        <v>-622</v>
      </c>
      <c r="AH208" s="60">
        <v>0</v>
      </c>
      <c r="AI208" s="60">
        <f t="shared" si="49"/>
        <v>1078</v>
      </c>
      <c r="AJ208" s="61">
        <f t="shared" si="50"/>
        <v>1</v>
      </c>
      <c r="AL208"/>
    </row>
    <row r="209" spans="2:38" x14ac:dyDescent="0.25">
      <c r="B209" s="46" t="s">
        <v>387</v>
      </c>
      <c r="C209" s="47">
        <v>2016</v>
      </c>
      <c r="D209" s="47">
        <v>1</v>
      </c>
      <c r="E209" s="48" t="s">
        <v>53</v>
      </c>
      <c r="F209" s="49">
        <v>42398</v>
      </c>
      <c r="G209" s="49">
        <v>42400</v>
      </c>
      <c r="H209" s="50">
        <f t="shared" ca="1" si="41"/>
        <v>0</v>
      </c>
      <c r="I209" s="46" t="s">
        <v>54</v>
      </c>
      <c r="J209" s="46" t="s">
        <v>116</v>
      </c>
      <c r="K209" s="46" t="s">
        <v>387</v>
      </c>
      <c r="L209" s="51" t="str">
        <f t="shared" ca="1" si="42"/>
        <v>Completed</v>
      </c>
      <c r="M209" s="47" t="s">
        <v>57</v>
      </c>
      <c r="N209" s="47" t="s">
        <v>58</v>
      </c>
      <c r="O209" s="47" t="s">
        <v>78</v>
      </c>
      <c r="P209" s="47" t="s">
        <v>60</v>
      </c>
      <c r="Q209" s="47" t="s">
        <v>79</v>
      </c>
      <c r="R209" s="47" t="s">
        <v>79</v>
      </c>
      <c r="S209" s="52">
        <v>2.25</v>
      </c>
      <c r="T209" s="52">
        <v>4.25</v>
      </c>
      <c r="U209" s="53">
        <v>300000</v>
      </c>
      <c r="V209" s="53">
        <v>300887</v>
      </c>
      <c r="W209" s="51">
        <f t="shared" si="43"/>
        <v>0</v>
      </c>
      <c r="X209" s="51">
        <f t="shared" si="44"/>
        <v>300000</v>
      </c>
      <c r="Y209" s="53"/>
      <c r="Z209" s="54">
        <f t="shared" si="45"/>
        <v>0</v>
      </c>
      <c r="AA209" s="55" t="e">
        <f t="shared" si="46"/>
        <v>#DIV/0!</v>
      </c>
      <c r="AB209" s="56">
        <f t="shared" si="47"/>
        <v>675</v>
      </c>
      <c r="AC209" s="72">
        <f t="shared" si="51"/>
        <v>675</v>
      </c>
      <c r="AD209" s="56">
        <f t="shared" si="48"/>
        <v>0</v>
      </c>
      <c r="AE209" s="58">
        <f t="shared" si="52"/>
        <v>1275</v>
      </c>
      <c r="AF209" s="59">
        <v>808.38</v>
      </c>
      <c r="AG209" s="60">
        <f t="shared" si="53"/>
        <v>-466.62</v>
      </c>
      <c r="AH209" s="60">
        <v>0</v>
      </c>
      <c r="AI209" s="60">
        <f t="shared" si="49"/>
        <v>133.38</v>
      </c>
      <c r="AJ209" s="61">
        <f t="shared" si="50"/>
        <v>0.16499665998663995</v>
      </c>
      <c r="AL209"/>
    </row>
    <row r="210" spans="2:38" x14ac:dyDescent="0.25">
      <c r="B210" s="46" t="s">
        <v>388</v>
      </c>
      <c r="C210" s="47">
        <v>2016</v>
      </c>
      <c r="D210" s="47">
        <v>1</v>
      </c>
      <c r="E210" s="48" t="s">
        <v>53</v>
      </c>
      <c r="F210" s="49">
        <v>42398</v>
      </c>
      <c r="G210" s="49">
        <v>42400</v>
      </c>
      <c r="H210" s="50">
        <f t="shared" ca="1" si="41"/>
        <v>0</v>
      </c>
      <c r="I210" s="46" t="s">
        <v>54</v>
      </c>
      <c r="J210" s="46" t="s">
        <v>116</v>
      </c>
      <c r="K210" s="46" t="s">
        <v>386</v>
      </c>
      <c r="L210" s="51" t="str">
        <f t="shared" ca="1" si="42"/>
        <v>Completed</v>
      </c>
      <c r="M210" s="47" t="s">
        <v>82</v>
      </c>
      <c r="N210" s="47" t="s">
        <v>58</v>
      </c>
      <c r="O210" s="47" t="s">
        <v>78</v>
      </c>
      <c r="P210" s="47" t="s">
        <v>60</v>
      </c>
      <c r="Q210" s="47" t="s">
        <v>79</v>
      </c>
      <c r="R210" s="47" t="s">
        <v>79</v>
      </c>
      <c r="S210" s="52">
        <v>0.5</v>
      </c>
      <c r="T210" s="52">
        <v>4.25</v>
      </c>
      <c r="U210" s="53">
        <v>800000</v>
      </c>
      <c r="V210" s="53">
        <v>699715</v>
      </c>
      <c r="W210" s="51">
        <f t="shared" si="43"/>
        <v>100285</v>
      </c>
      <c r="X210" s="51">
        <f t="shared" si="44"/>
        <v>699715</v>
      </c>
      <c r="Y210" s="53">
        <v>5254</v>
      </c>
      <c r="Z210" s="54">
        <f t="shared" si="45"/>
        <v>7.5087714283672636E-3</v>
      </c>
      <c r="AA210" s="55">
        <f t="shared" si="46"/>
        <v>0.24267224971450324</v>
      </c>
      <c r="AB210" s="56">
        <f t="shared" si="47"/>
        <v>400</v>
      </c>
      <c r="AC210" s="72">
        <f t="shared" si="51"/>
        <v>349.85750000000002</v>
      </c>
      <c r="AD210" s="56">
        <f t="shared" si="48"/>
        <v>-50.142499999999984</v>
      </c>
      <c r="AE210" s="58">
        <f t="shared" si="52"/>
        <v>3400</v>
      </c>
      <c r="AF210" s="59">
        <v>1275</v>
      </c>
      <c r="AG210" s="60">
        <f t="shared" si="53"/>
        <v>-2125</v>
      </c>
      <c r="AH210" s="60">
        <v>0</v>
      </c>
      <c r="AI210" s="60">
        <f t="shared" si="49"/>
        <v>925.14249999999993</v>
      </c>
      <c r="AJ210" s="61">
        <f t="shared" si="50"/>
        <v>0.72560196078431372</v>
      </c>
      <c r="AL210"/>
    </row>
    <row r="211" spans="2:38" x14ac:dyDescent="0.25">
      <c r="B211" s="46" t="s">
        <v>389</v>
      </c>
      <c r="C211" s="47">
        <v>2016</v>
      </c>
      <c r="D211" s="47">
        <v>1</v>
      </c>
      <c r="E211" s="48" t="s">
        <v>53</v>
      </c>
      <c r="F211" s="49">
        <v>42398</v>
      </c>
      <c r="G211" s="49">
        <v>42400</v>
      </c>
      <c r="H211" s="50">
        <f t="shared" ca="1" si="41"/>
        <v>0</v>
      </c>
      <c r="I211" s="46" t="s">
        <v>74</v>
      </c>
      <c r="J211" s="46" t="s">
        <v>75</v>
      </c>
      <c r="K211" s="46" t="s">
        <v>390</v>
      </c>
      <c r="L211" s="51" t="str">
        <f t="shared" ref="L211" ca="1" si="54">IF(G211=0,$M$3,(IF(H211=0,$M$1,$M$2)))</f>
        <v>Completed</v>
      </c>
      <c r="M211" s="47" t="s">
        <v>64</v>
      </c>
      <c r="N211" s="47" t="s">
        <v>58</v>
      </c>
      <c r="O211" s="47" t="s">
        <v>78</v>
      </c>
      <c r="P211" s="47" t="s">
        <v>60</v>
      </c>
      <c r="Q211" s="47" t="s">
        <v>79</v>
      </c>
      <c r="R211" s="47" t="s">
        <v>79</v>
      </c>
      <c r="S211" s="52">
        <v>2.5</v>
      </c>
      <c r="T211" s="52">
        <v>4.25</v>
      </c>
      <c r="U211" s="53">
        <v>100000</v>
      </c>
      <c r="V211" s="53">
        <v>100515</v>
      </c>
      <c r="W211" s="51">
        <f t="shared" ref="W211" si="55">IF(V211&gt;U211,0,U211-V211)</f>
        <v>0</v>
      </c>
      <c r="X211" s="51">
        <f t="shared" ref="X211" si="56">IF(V211&gt;U211,U211,V211)</f>
        <v>100000</v>
      </c>
      <c r="Y211" s="53">
        <v>913</v>
      </c>
      <c r="Z211" s="54">
        <f t="shared" ref="Z211" si="57">Y211/V211</f>
        <v>9.08322140973984E-3</v>
      </c>
      <c r="AA211" s="55">
        <f t="shared" ref="AA211" si="58">AF211/Y211</f>
        <v>0.46549835706462211</v>
      </c>
      <c r="AB211" s="56">
        <f t="shared" ref="AB211" si="59">IF(P211="cpv",(U211*S211),(U211/1000*S211))</f>
        <v>250</v>
      </c>
      <c r="AC211" s="72">
        <f t="shared" ref="AC211" si="60">IF(P211="cpv",(IF(W211&gt;0,V211*S211,AB211)),(IF(W211&gt;0,V211/1000*S211,AB211)))</f>
        <v>250</v>
      </c>
      <c r="AD211" s="56">
        <f t="shared" ref="AD211" si="61">AC211-AB211</f>
        <v>0</v>
      </c>
      <c r="AE211" s="58">
        <f t="shared" si="52"/>
        <v>425</v>
      </c>
      <c r="AF211" s="59">
        <f>IF((SUMIF($K$10:$K$1048576,K211,$V$10:$V$1048576))&gt;(SUMIF($K$10:$K$1048576,K211,$U$10:$U$1048576)),AE211,(IF(P211="cpv",(V211*T211),(V211*T211/1000))))</f>
        <v>425</v>
      </c>
      <c r="AG211" s="60">
        <f t="shared" si="53"/>
        <v>0</v>
      </c>
      <c r="AH211" s="60">
        <v>0</v>
      </c>
      <c r="AI211" s="60">
        <f t="shared" si="49"/>
        <v>175</v>
      </c>
      <c r="AJ211" s="61">
        <f t="shared" si="50"/>
        <v>0.41176470588235292</v>
      </c>
      <c r="AL211"/>
    </row>
    <row r="212" spans="2:38" x14ac:dyDescent="0.25">
      <c r="B212" s="46" t="s">
        <v>391</v>
      </c>
      <c r="C212" s="47">
        <v>2016</v>
      </c>
      <c r="D212" s="47">
        <v>1</v>
      </c>
      <c r="E212" s="48" t="s">
        <v>53</v>
      </c>
      <c r="F212" s="49">
        <v>42398</v>
      </c>
      <c r="G212" s="49">
        <v>42400</v>
      </c>
      <c r="H212" s="50">
        <f t="shared" ca="1" si="41"/>
        <v>0</v>
      </c>
      <c r="I212" s="46" t="s">
        <v>74</v>
      </c>
      <c r="J212" s="46" t="s">
        <v>146</v>
      </c>
      <c r="K212" s="46" t="s">
        <v>392</v>
      </c>
      <c r="L212" s="51" t="str">
        <f t="shared" ref="L212" ca="1" si="62">IF(G212=0,$M$3,(IF(H212=0,$M$1,$M$2)))</f>
        <v>Completed</v>
      </c>
      <c r="M212" s="47" t="s">
        <v>77</v>
      </c>
      <c r="N212" s="47" t="s">
        <v>58</v>
      </c>
      <c r="O212" s="47" t="s">
        <v>78</v>
      </c>
      <c r="P212" s="47" t="s">
        <v>60</v>
      </c>
      <c r="Q212" s="47" t="s">
        <v>79</v>
      </c>
      <c r="R212" s="47" t="s">
        <v>79</v>
      </c>
      <c r="S212" s="52">
        <v>1.5</v>
      </c>
      <c r="T212" s="52">
        <v>4.5</v>
      </c>
      <c r="U212" s="53">
        <v>500000</v>
      </c>
      <c r="V212" s="53">
        <v>504102</v>
      </c>
      <c r="W212" s="51">
        <f t="shared" ref="W212" si="63">IF(V212&gt;U212,0,U212-V212)</f>
        <v>0</v>
      </c>
      <c r="X212" s="51">
        <f t="shared" ref="X212" si="64">IF(V212&gt;U212,U212,V212)</f>
        <v>500000</v>
      </c>
      <c r="Y212" s="53">
        <v>1836</v>
      </c>
      <c r="Z212" s="54">
        <f t="shared" ref="Z212" si="65">Y212/V212</f>
        <v>3.6421200471333181E-3</v>
      </c>
      <c r="AA212" s="55">
        <f t="shared" ref="AA212" si="66">AF212/Y212</f>
        <v>1.2254901960784315</v>
      </c>
      <c r="AB212" s="56">
        <f t="shared" ref="AB212" si="67">IF(P212="cpv",(U212*S212),(U212/1000*S212))</f>
        <v>750</v>
      </c>
      <c r="AC212" s="72">
        <v>0</v>
      </c>
      <c r="AD212" s="56">
        <f t="shared" ref="AD212" si="68">AC212-AB212</f>
        <v>-750</v>
      </c>
      <c r="AE212" s="58">
        <f t="shared" si="52"/>
        <v>2250</v>
      </c>
      <c r="AF212" s="59">
        <f>IF((SUMIF($K$10:$K$1048576,K212,$V$10:$V$1048576))&gt;(SUMIF($K$10:$K$1048576,K212,$U$10:$U$1048576)),AE212,(IF(P212="cpv",(V212*T212),(V212*T212/1000))))</f>
        <v>2250</v>
      </c>
      <c r="AG212" s="60">
        <f t="shared" si="53"/>
        <v>0</v>
      </c>
      <c r="AH212" s="60">
        <v>0</v>
      </c>
      <c r="AI212" s="60">
        <f t="shared" si="49"/>
        <v>2250</v>
      </c>
      <c r="AJ212" s="61">
        <f t="shared" si="50"/>
        <v>1</v>
      </c>
      <c r="AL212"/>
    </row>
    <row r="213" spans="2:38" x14ac:dyDescent="0.25">
      <c r="B213" s="46" t="s">
        <v>393</v>
      </c>
      <c r="C213" s="47">
        <v>2016</v>
      </c>
      <c r="D213" s="47">
        <v>1</v>
      </c>
      <c r="E213" s="48" t="s">
        <v>53</v>
      </c>
      <c r="F213" s="49">
        <v>42398</v>
      </c>
      <c r="G213" s="49">
        <v>42400</v>
      </c>
      <c r="H213" s="50">
        <f t="shared" ca="1" si="41"/>
        <v>0</v>
      </c>
      <c r="I213" s="46" t="s">
        <v>74</v>
      </c>
      <c r="J213" s="46" t="s">
        <v>146</v>
      </c>
      <c r="K213" s="46" t="s">
        <v>392</v>
      </c>
      <c r="L213" s="51" t="str">
        <f t="shared" ref="L213:L215" ca="1" si="69">IF(G213=0,$M$3,(IF(H213=0,$M$1,$M$2)))</f>
        <v>Completed</v>
      </c>
      <c r="M213" s="47" t="s">
        <v>64</v>
      </c>
      <c r="N213" s="47" t="s">
        <v>58</v>
      </c>
      <c r="O213" s="47" t="s">
        <v>78</v>
      </c>
      <c r="P213" s="47" t="s">
        <v>60</v>
      </c>
      <c r="Q213" s="47" t="s">
        <v>79</v>
      </c>
      <c r="R213" s="47" t="s">
        <v>79</v>
      </c>
      <c r="S213" s="52">
        <v>2.5</v>
      </c>
      <c r="T213" s="52">
        <v>4.5</v>
      </c>
      <c r="U213" s="53">
        <v>250000</v>
      </c>
      <c r="V213" s="53">
        <v>250397</v>
      </c>
      <c r="W213" s="51">
        <f t="shared" ref="W213:W215" si="70">IF(V213&gt;U213,0,U213-V213)</f>
        <v>0</v>
      </c>
      <c r="X213" s="51">
        <f t="shared" ref="X213:X215" si="71">IF(V213&gt;U213,U213,V213)</f>
        <v>250000</v>
      </c>
      <c r="Y213" s="53">
        <v>1824</v>
      </c>
      <c r="Z213" s="54">
        <f t="shared" ref="Z213:Z215" si="72">Y213/V213</f>
        <v>7.2844323214735001E-3</v>
      </c>
      <c r="AA213" s="55">
        <f t="shared" ref="AA213:AA215" si="73">AF213/Y213</f>
        <v>0.52083333333333337</v>
      </c>
      <c r="AB213" s="56">
        <f t="shared" ref="AB213:AB215" si="74">IF(P213="cpv",(U213*S213),(U213/1000*S213))</f>
        <v>625</v>
      </c>
      <c r="AC213" s="72">
        <f t="shared" ref="AC213:AC215" si="75">IF(P213="cpv",(IF(W213&gt;0,V213*S213,AB213)),(IF(W213&gt;0,V213/1000*S213,AB213)))</f>
        <v>625</v>
      </c>
      <c r="AD213" s="56">
        <f t="shared" ref="AD213:AD215" si="76">AC213-AB213</f>
        <v>0</v>
      </c>
      <c r="AE213" s="58">
        <f t="shared" si="52"/>
        <v>1125</v>
      </c>
      <c r="AF213" s="59">
        <v>950</v>
      </c>
      <c r="AG213" s="60">
        <f t="shared" si="53"/>
        <v>-175</v>
      </c>
      <c r="AH213" s="60">
        <v>0</v>
      </c>
      <c r="AI213" s="60">
        <f t="shared" si="49"/>
        <v>325</v>
      </c>
      <c r="AJ213" s="61">
        <f t="shared" si="50"/>
        <v>0.34210526315789475</v>
      </c>
      <c r="AL213"/>
    </row>
    <row r="214" spans="2:38" x14ac:dyDescent="0.25">
      <c r="B214" s="46" t="s">
        <v>394</v>
      </c>
      <c r="C214" s="47">
        <v>2016</v>
      </c>
      <c r="D214" s="47">
        <v>1</v>
      </c>
      <c r="E214" s="48" t="s">
        <v>53</v>
      </c>
      <c r="F214" s="49">
        <v>42398</v>
      </c>
      <c r="G214" s="49">
        <v>42400</v>
      </c>
      <c r="H214" s="50">
        <f t="shared" ca="1" si="41"/>
        <v>0</v>
      </c>
      <c r="I214" s="46" t="s">
        <v>74</v>
      </c>
      <c r="J214" s="46" t="s">
        <v>146</v>
      </c>
      <c r="K214" s="46" t="s">
        <v>392</v>
      </c>
      <c r="L214" s="51" t="str">
        <f t="shared" ca="1" si="69"/>
        <v>Completed</v>
      </c>
      <c r="M214" s="47" t="s">
        <v>82</v>
      </c>
      <c r="N214" s="47" t="s">
        <v>58</v>
      </c>
      <c r="O214" s="47" t="s">
        <v>78</v>
      </c>
      <c r="P214" s="47" t="s">
        <v>60</v>
      </c>
      <c r="Q214" s="47" t="s">
        <v>79</v>
      </c>
      <c r="R214" s="47" t="s">
        <v>79</v>
      </c>
      <c r="S214" s="52">
        <v>0.5</v>
      </c>
      <c r="T214" s="52">
        <v>4.5</v>
      </c>
      <c r="U214" s="53">
        <v>250000</v>
      </c>
      <c r="V214" s="53">
        <v>246236</v>
      </c>
      <c r="W214" s="51">
        <f t="shared" si="70"/>
        <v>3764</v>
      </c>
      <c r="X214" s="51">
        <f t="shared" si="71"/>
        <v>246236</v>
      </c>
      <c r="Y214" s="53">
        <v>1968</v>
      </c>
      <c r="Z214" s="54">
        <f t="shared" si="72"/>
        <v>7.9923325590084311E-3</v>
      </c>
      <c r="AA214" s="55">
        <f t="shared" si="73"/>
        <v>0.57164634146341464</v>
      </c>
      <c r="AB214" s="56">
        <f t="shared" si="74"/>
        <v>125</v>
      </c>
      <c r="AC214" s="72">
        <f t="shared" si="75"/>
        <v>123.11799999999999</v>
      </c>
      <c r="AD214" s="56">
        <f t="shared" si="76"/>
        <v>-1.882000000000005</v>
      </c>
      <c r="AE214" s="58">
        <f t="shared" si="52"/>
        <v>1125</v>
      </c>
      <c r="AF214" s="59">
        <f>IF((SUMIF($K$10:$K$1048576,K214,$V$10:$V$1048576))&gt;(SUMIF($K$10:$K$1048576,K214,$U$10:$U$1048576)),AE214,(IF(P214="cpv",(V214*T214),(V214*T214/1000))))</f>
        <v>1125</v>
      </c>
      <c r="AG214" s="60">
        <f t="shared" si="53"/>
        <v>0</v>
      </c>
      <c r="AH214" s="60">
        <v>0</v>
      </c>
      <c r="AI214" s="60">
        <f t="shared" si="49"/>
        <v>1001.8820000000001</v>
      </c>
      <c r="AJ214" s="61">
        <f t="shared" si="50"/>
        <v>0.89056177777777779</v>
      </c>
      <c r="AL214"/>
    </row>
    <row r="215" spans="2:38" x14ac:dyDescent="0.25">
      <c r="B215" s="46" t="s">
        <v>395</v>
      </c>
      <c r="C215" s="47">
        <v>2016</v>
      </c>
      <c r="D215" s="47">
        <v>1</v>
      </c>
      <c r="E215" s="48" t="s">
        <v>53</v>
      </c>
      <c r="F215" s="49">
        <v>42398</v>
      </c>
      <c r="G215" s="49">
        <v>42400</v>
      </c>
      <c r="H215" s="50">
        <f t="shared" ca="1" si="41"/>
        <v>0</v>
      </c>
      <c r="I215" s="46" t="s">
        <v>74</v>
      </c>
      <c r="J215" s="46" t="s">
        <v>146</v>
      </c>
      <c r="K215" s="46" t="s">
        <v>392</v>
      </c>
      <c r="L215" s="51" t="str">
        <f t="shared" ca="1" si="69"/>
        <v>Completed</v>
      </c>
      <c r="M215" s="47" t="s">
        <v>57</v>
      </c>
      <c r="N215" s="47" t="s">
        <v>58</v>
      </c>
      <c r="O215" s="47" t="s">
        <v>78</v>
      </c>
      <c r="P215" s="47" t="s">
        <v>60</v>
      </c>
      <c r="Q215" s="47" t="s">
        <v>79</v>
      </c>
      <c r="R215" s="47" t="s">
        <v>79</v>
      </c>
      <c r="S215" s="52">
        <v>2.25</v>
      </c>
      <c r="T215" s="52">
        <v>4.5</v>
      </c>
      <c r="U215" s="53">
        <v>150000</v>
      </c>
      <c r="V215" s="53">
        <v>150071</v>
      </c>
      <c r="W215" s="51">
        <f t="shared" si="70"/>
        <v>0</v>
      </c>
      <c r="X215" s="51">
        <f t="shared" si="71"/>
        <v>150000</v>
      </c>
      <c r="Y215" s="53">
        <v>2134</v>
      </c>
      <c r="Z215" s="54">
        <f t="shared" si="72"/>
        <v>1.421993589700875E-2</v>
      </c>
      <c r="AA215" s="55">
        <f t="shared" si="73"/>
        <v>0.31630740393626994</v>
      </c>
      <c r="AB215" s="56">
        <f t="shared" si="74"/>
        <v>337.5</v>
      </c>
      <c r="AC215" s="72">
        <f t="shared" si="75"/>
        <v>337.5</v>
      </c>
      <c r="AD215" s="56">
        <f t="shared" si="76"/>
        <v>0</v>
      </c>
      <c r="AE215" s="58">
        <f t="shared" si="52"/>
        <v>675</v>
      </c>
      <c r="AF215" s="59">
        <f>IF((SUMIF($K$10:$K$1048576,K215,$V$10:$V$1048576))&gt;(SUMIF($K$10:$K$1048576,K215,$U$10:$U$1048576)),AE215,(IF(P215="cpv",(V215*T215),(V215*T215/1000))))</f>
        <v>675</v>
      </c>
      <c r="AG215" s="60">
        <f t="shared" si="53"/>
        <v>0</v>
      </c>
      <c r="AH215" s="60">
        <v>0</v>
      </c>
      <c r="AI215" s="60">
        <f t="shared" si="49"/>
        <v>337.5</v>
      </c>
      <c r="AJ215" s="61">
        <f t="shared" si="50"/>
        <v>0.5</v>
      </c>
      <c r="AL215"/>
    </row>
    <row r="216" spans="2:38" x14ac:dyDescent="0.25">
      <c r="B216" s="46" t="s">
        <v>410</v>
      </c>
      <c r="C216" s="47">
        <v>2016</v>
      </c>
      <c r="D216" s="47">
        <v>1</v>
      </c>
      <c r="E216" s="48" t="s">
        <v>53</v>
      </c>
      <c r="F216" s="49">
        <v>42398</v>
      </c>
      <c r="G216" s="49">
        <v>42400</v>
      </c>
      <c r="H216" s="50">
        <f t="shared" ca="1" si="41"/>
        <v>0</v>
      </c>
      <c r="I216" s="46" t="s">
        <v>74</v>
      </c>
      <c r="J216" s="46" t="s">
        <v>152</v>
      </c>
      <c r="K216" s="46" t="s">
        <v>410</v>
      </c>
      <c r="L216" s="51" t="str">
        <f t="shared" ref="L216:L218" ca="1" si="77">IF(G216=0,$M$3,(IF(H216=0,$M$1,$M$2)))</f>
        <v>Completed</v>
      </c>
      <c r="M216" s="47" t="s">
        <v>157</v>
      </c>
      <c r="N216" s="47" t="s">
        <v>58</v>
      </c>
      <c r="O216" s="47" t="s">
        <v>59</v>
      </c>
      <c r="P216" s="47" t="s">
        <v>42</v>
      </c>
      <c r="Q216" s="47" t="s">
        <v>61</v>
      </c>
      <c r="R216" s="47" t="s">
        <v>62</v>
      </c>
      <c r="S216" s="52">
        <v>0.3</v>
      </c>
      <c r="T216" s="52"/>
      <c r="U216" s="53">
        <v>722</v>
      </c>
      <c r="V216" s="53">
        <v>722</v>
      </c>
      <c r="W216" s="51">
        <f t="shared" ref="W216:W218" si="78">IF(V216&gt;U216,0,U216-V216)</f>
        <v>0</v>
      </c>
      <c r="X216" s="51">
        <f t="shared" ref="X216:X218" si="79">IF(V216&gt;U216,U216,V216)</f>
        <v>722</v>
      </c>
      <c r="Y216" s="53">
        <v>722</v>
      </c>
      <c r="Z216" s="54">
        <f t="shared" ref="Z216:Z218" si="80">Y216/V216</f>
        <v>1</v>
      </c>
      <c r="AA216" s="55">
        <f t="shared" ref="AA216:AA218" si="81">AF216/Y216</f>
        <v>0</v>
      </c>
      <c r="AB216" s="56">
        <f t="shared" ref="AB216:AB218" si="82">IF(P216="cpv",(U216*S216),(U216/1000*S216))</f>
        <v>0.21659999999999999</v>
      </c>
      <c r="AC216" s="72">
        <v>216</v>
      </c>
      <c r="AD216" s="56">
        <f t="shared" ref="AD216:AD218" si="83">AC216-AB216</f>
        <v>215.7834</v>
      </c>
      <c r="AE216" s="58">
        <f t="shared" si="52"/>
        <v>0</v>
      </c>
      <c r="AF216" s="59">
        <f>IF((SUMIF($K$10:$K$1048576,K216,$V$10:$V$1048576))&gt;(SUMIF($K$10:$K$1048576,K216,$U$10:$U$1048576)),AE216,(IF(P216="cpv",(V216*T216),(V216*T216/1000))))</f>
        <v>0</v>
      </c>
      <c r="AG216" s="60">
        <f t="shared" si="53"/>
        <v>0</v>
      </c>
      <c r="AH216" s="60">
        <v>0</v>
      </c>
      <c r="AI216" s="60">
        <f t="shared" si="49"/>
        <v>-216</v>
      </c>
      <c r="AJ216" s="61" t="e">
        <f t="shared" si="50"/>
        <v>#DIV/0!</v>
      </c>
      <c r="AL216"/>
    </row>
    <row r="217" spans="2:38" ht="15.75" thickBot="1" x14ac:dyDescent="0.3">
      <c r="B217" s="74" t="s">
        <v>411</v>
      </c>
      <c r="C217" s="75">
        <v>2016</v>
      </c>
      <c r="D217" s="75">
        <v>1</v>
      </c>
      <c r="E217" s="76" t="s">
        <v>53</v>
      </c>
      <c r="F217" s="77">
        <v>42398</v>
      </c>
      <c r="G217" s="77">
        <v>42400</v>
      </c>
      <c r="H217" s="78">
        <f t="shared" ca="1" si="41"/>
        <v>0</v>
      </c>
      <c r="I217" s="74" t="s">
        <v>84</v>
      </c>
      <c r="J217" s="74" t="s">
        <v>85</v>
      </c>
      <c r="K217" s="74" t="s">
        <v>411</v>
      </c>
      <c r="L217" s="79" t="str">
        <f t="shared" ca="1" si="77"/>
        <v>Completed</v>
      </c>
      <c r="M217" s="75" t="s">
        <v>157</v>
      </c>
      <c r="N217" s="75" t="s">
        <v>58</v>
      </c>
      <c r="O217" s="75" t="s">
        <v>59</v>
      </c>
      <c r="P217" s="75" t="s">
        <v>42</v>
      </c>
      <c r="Q217" s="75" t="s">
        <v>61</v>
      </c>
      <c r="R217" s="75" t="s">
        <v>62</v>
      </c>
      <c r="S217" s="80">
        <v>0.3</v>
      </c>
      <c r="T217" s="80"/>
      <c r="U217" s="81">
        <v>3121</v>
      </c>
      <c r="V217" s="81">
        <v>3121</v>
      </c>
      <c r="W217" s="79">
        <f t="shared" si="78"/>
        <v>0</v>
      </c>
      <c r="X217" s="79">
        <f t="shared" si="79"/>
        <v>3121</v>
      </c>
      <c r="Y217" s="81">
        <v>3121</v>
      </c>
      <c r="Z217" s="82">
        <f t="shared" si="80"/>
        <v>1</v>
      </c>
      <c r="AA217" s="83">
        <f t="shared" si="81"/>
        <v>0</v>
      </c>
      <c r="AB217" s="84">
        <f t="shared" si="82"/>
        <v>0.93629999999999991</v>
      </c>
      <c r="AC217" s="85">
        <v>936</v>
      </c>
      <c r="AD217" s="84">
        <f t="shared" si="83"/>
        <v>935.06370000000004</v>
      </c>
      <c r="AE217" s="86">
        <f t="shared" si="52"/>
        <v>0</v>
      </c>
      <c r="AF217" s="87">
        <f>IF((SUMIF($K$10:$K$1048576,K217,$V$10:$V$1048576))&gt;(SUMIF($K$10:$K$1048576,K217,$U$10:$U$1048576)),AE217,(IF(P217="cpv",(V217*T217),(V217*T217/1000))))</f>
        <v>0</v>
      </c>
      <c r="AG217" s="88">
        <f t="shared" si="53"/>
        <v>0</v>
      </c>
      <c r="AH217" s="88">
        <v>0</v>
      </c>
      <c r="AI217" s="88">
        <f t="shared" si="49"/>
        <v>-936</v>
      </c>
      <c r="AJ217" s="89" t="e">
        <f t="shared" si="50"/>
        <v>#DIV/0!</v>
      </c>
      <c r="AL217"/>
    </row>
    <row r="218" spans="2:38" x14ac:dyDescent="0.25">
      <c r="B218" s="281" t="s">
        <v>413</v>
      </c>
      <c r="C218" s="105">
        <v>2016</v>
      </c>
      <c r="D218" s="105">
        <v>2</v>
      </c>
      <c r="E218" s="106" t="s">
        <v>53</v>
      </c>
      <c r="F218" s="107">
        <v>42401</v>
      </c>
      <c r="G218" s="107">
        <v>42401</v>
      </c>
      <c r="H218" s="108">
        <f t="shared" ca="1" si="41"/>
        <v>0</v>
      </c>
      <c r="I218" s="109" t="s">
        <v>84</v>
      </c>
      <c r="J218" s="109" t="s">
        <v>172</v>
      </c>
      <c r="K218" s="109" t="s">
        <v>412</v>
      </c>
      <c r="L218" s="110" t="str">
        <f t="shared" ca="1" si="77"/>
        <v>Completed</v>
      </c>
      <c r="M218" s="105" t="s">
        <v>82</v>
      </c>
      <c r="N218" s="105" t="s">
        <v>58</v>
      </c>
      <c r="O218" s="105" t="s">
        <v>175</v>
      </c>
      <c r="P218" s="105" t="s">
        <v>60</v>
      </c>
      <c r="Q218" s="105" t="s">
        <v>61</v>
      </c>
      <c r="R218" s="105" t="s">
        <v>62</v>
      </c>
      <c r="S218" s="111">
        <v>0.1</v>
      </c>
      <c r="T218" s="111">
        <v>1.3</v>
      </c>
      <c r="U218" s="112">
        <v>2900000</v>
      </c>
      <c r="V218" s="112">
        <v>3158447</v>
      </c>
      <c r="W218" s="110">
        <f t="shared" si="78"/>
        <v>0</v>
      </c>
      <c r="X218" s="110">
        <f t="shared" si="79"/>
        <v>2900000</v>
      </c>
      <c r="Y218" s="112"/>
      <c r="Z218" s="113">
        <f t="shared" si="80"/>
        <v>0</v>
      </c>
      <c r="AA218" s="114" t="e">
        <f t="shared" si="81"/>
        <v>#DIV/0!</v>
      </c>
      <c r="AB218" s="115">
        <f t="shared" si="82"/>
        <v>290</v>
      </c>
      <c r="AC218" s="116">
        <f t="shared" ref="AC218" si="84">IF(P218="cpv",(IF(W218&gt;0,V218*S218,AB218)),(IF(W218&gt;0,V218/1000*S218,AB218)))</f>
        <v>290</v>
      </c>
      <c r="AD218" s="115">
        <f t="shared" si="83"/>
        <v>0</v>
      </c>
      <c r="AE218" s="117">
        <f t="shared" si="52"/>
        <v>3770</v>
      </c>
      <c r="AF218" s="286">
        <v>0</v>
      </c>
      <c r="AG218" s="118">
        <f t="shared" si="53"/>
        <v>-3770</v>
      </c>
      <c r="AH218" s="118">
        <v>0</v>
      </c>
      <c r="AI218" s="118">
        <f t="shared" si="49"/>
        <v>-290</v>
      </c>
      <c r="AJ218" s="119" t="e">
        <f t="shared" si="50"/>
        <v>#DIV/0!</v>
      </c>
      <c r="AL218"/>
    </row>
    <row r="219" spans="2:38" ht="15.75" thickBot="1" x14ac:dyDescent="0.3">
      <c r="B219" s="282" t="s">
        <v>414</v>
      </c>
      <c r="C219" s="120">
        <v>2016</v>
      </c>
      <c r="D219" s="120">
        <v>2</v>
      </c>
      <c r="E219" s="121" t="s">
        <v>53</v>
      </c>
      <c r="F219" s="122">
        <v>42401</v>
      </c>
      <c r="G219" s="122">
        <v>42401</v>
      </c>
      <c r="H219" s="123">
        <f t="shared" ref="H219:H220" ca="1" si="85">IF($O$1&gt;G219,0,(G219-$O$1))</f>
        <v>0</v>
      </c>
      <c r="I219" s="124" t="s">
        <v>84</v>
      </c>
      <c r="J219" s="124" t="s">
        <v>172</v>
      </c>
      <c r="K219" s="124" t="s">
        <v>412</v>
      </c>
      <c r="L219" s="125" t="str">
        <f t="shared" ref="L219:L220" ca="1" si="86">IF(G219=0,$M$3,(IF(H219=0,$M$1,$M$2)))</f>
        <v>Completed</v>
      </c>
      <c r="M219" s="120" t="s">
        <v>188</v>
      </c>
      <c r="N219" s="120" t="s">
        <v>58</v>
      </c>
      <c r="O219" s="120" t="s">
        <v>175</v>
      </c>
      <c r="P219" s="120" t="s">
        <v>60</v>
      </c>
      <c r="Q219" s="120" t="s">
        <v>61</v>
      </c>
      <c r="R219" s="120" t="s">
        <v>62</v>
      </c>
      <c r="S219" s="126">
        <v>0.15</v>
      </c>
      <c r="T219" s="126">
        <v>1.3</v>
      </c>
      <c r="U219" s="127">
        <v>2000000</v>
      </c>
      <c r="V219" s="127">
        <v>2133781</v>
      </c>
      <c r="W219" s="125">
        <f t="shared" ref="W219:W220" si="87">IF(V219&gt;U219,0,U219-V219)</f>
        <v>0</v>
      </c>
      <c r="X219" s="125">
        <f t="shared" ref="X219:X220" si="88">IF(V219&gt;U219,U219,V219)</f>
        <v>2000000</v>
      </c>
      <c r="Y219" s="127"/>
      <c r="Z219" s="128">
        <f t="shared" ref="Z219:Z220" si="89">Y219/V219</f>
        <v>0</v>
      </c>
      <c r="AA219" s="129" t="e">
        <f t="shared" ref="AA219:AA220" si="90">AF219/Y219</f>
        <v>#DIV/0!</v>
      </c>
      <c r="AB219" s="130">
        <f t="shared" ref="AB219:AB220" si="91">IF(P219="cpv",(U219*S219),(U219/1000*S219))</f>
        <v>300</v>
      </c>
      <c r="AC219" s="131">
        <f t="shared" ref="AC219:AC220" si="92">IF(P219="cpv",(IF(W219&gt;0,V219*S219,AB219)),(IF(W219&gt;0,V219/1000*S219,AB219)))</f>
        <v>300</v>
      </c>
      <c r="AD219" s="130">
        <f t="shared" ref="AD219:AD220" si="93">AC219-AB219</f>
        <v>0</v>
      </c>
      <c r="AE219" s="132">
        <f t="shared" ref="AE219:AE220" si="94">IF(P219="cpv",(U219*T219),(U219/1000*T219))</f>
        <v>2600</v>
      </c>
      <c r="AF219" s="287">
        <v>0</v>
      </c>
      <c r="AG219" s="133">
        <f t="shared" ref="AG219:AG220" si="95">AF219-AE219</f>
        <v>-2600</v>
      </c>
      <c r="AH219" s="133">
        <v>0</v>
      </c>
      <c r="AI219" s="133">
        <f t="shared" si="49"/>
        <v>-300</v>
      </c>
      <c r="AJ219" s="134" t="e">
        <f t="shared" si="50"/>
        <v>#DIV/0!</v>
      </c>
      <c r="AL219"/>
    </row>
    <row r="220" spans="2:38" ht="15.75" thickBot="1" x14ac:dyDescent="0.3">
      <c r="B220" s="283" t="s">
        <v>415</v>
      </c>
      <c r="C220" s="135">
        <v>2016</v>
      </c>
      <c r="D220" s="135">
        <v>2</v>
      </c>
      <c r="E220" s="136" t="s">
        <v>53</v>
      </c>
      <c r="F220" s="137">
        <v>42401</v>
      </c>
      <c r="G220" s="137">
        <v>42401</v>
      </c>
      <c r="H220" s="138">
        <f t="shared" ca="1" si="85"/>
        <v>0</v>
      </c>
      <c r="I220" s="139" t="s">
        <v>84</v>
      </c>
      <c r="J220" s="139" t="s">
        <v>172</v>
      </c>
      <c r="K220" s="139" t="s">
        <v>416</v>
      </c>
      <c r="L220" s="140" t="str">
        <f t="shared" ca="1" si="86"/>
        <v>Completed</v>
      </c>
      <c r="M220" s="135" t="s">
        <v>188</v>
      </c>
      <c r="N220" s="135" t="s">
        <v>58</v>
      </c>
      <c r="O220" s="135" t="s">
        <v>59</v>
      </c>
      <c r="P220" s="135" t="s">
        <v>60</v>
      </c>
      <c r="Q220" s="135" t="s">
        <v>61</v>
      </c>
      <c r="R220" s="135" t="s">
        <v>62</v>
      </c>
      <c r="S220" s="126">
        <v>0.15</v>
      </c>
      <c r="T220" s="141">
        <v>0.8</v>
      </c>
      <c r="U220" s="142">
        <v>2000000</v>
      </c>
      <c r="V220" s="142">
        <v>2228991</v>
      </c>
      <c r="W220" s="140">
        <f t="shared" si="87"/>
        <v>0</v>
      </c>
      <c r="X220" s="140">
        <f t="shared" si="88"/>
        <v>2000000</v>
      </c>
      <c r="Y220" s="142"/>
      <c r="Z220" s="143">
        <f t="shared" si="89"/>
        <v>0</v>
      </c>
      <c r="AA220" s="144" t="e">
        <f t="shared" si="90"/>
        <v>#DIV/0!</v>
      </c>
      <c r="AB220" s="145">
        <f t="shared" si="91"/>
        <v>300</v>
      </c>
      <c r="AC220" s="146">
        <f t="shared" si="92"/>
        <v>300</v>
      </c>
      <c r="AD220" s="145">
        <f t="shared" si="93"/>
        <v>0</v>
      </c>
      <c r="AE220" s="147">
        <f t="shared" si="94"/>
        <v>1600</v>
      </c>
      <c r="AF220" s="288">
        <v>0</v>
      </c>
      <c r="AG220" s="148">
        <f t="shared" si="95"/>
        <v>-1600</v>
      </c>
      <c r="AH220" s="148">
        <v>0</v>
      </c>
      <c r="AI220" s="148">
        <f t="shared" si="49"/>
        <v>-300</v>
      </c>
      <c r="AJ220" s="149" t="e">
        <f t="shared" si="50"/>
        <v>#DIV/0!</v>
      </c>
      <c r="AL220"/>
    </row>
    <row r="221" spans="2:38" x14ac:dyDescent="0.25">
      <c r="B221" s="281" t="s">
        <v>417</v>
      </c>
      <c r="C221" s="105">
        <v>2016</v>
      </c>
      <c r="D221" s="105">
        <v>2</v>
      </c>
      <c r="E221" s="106" t="s">
        <v>53</v>
      </c>
      <c r="F221" s="107">
        <v>42409</v>
      </c>
      <c r="G221" s="107">
        <v>42414</v>
      </c>
      <c r="H221" s="108">
        <f t="shared" ref="H221:H222" ca="1" si="96">IF($O$1&gt;G221,0,(G221-$O$1))</f>
        <v>0</v>
      </c>
      <c r="I221" s="109" t="s">
        <v>74</v>
      </c>
      <c r="J221" s="109" t="s">
        <v>418</v>
      </c>
      <c r="K221" s="109" t="s">
        <v>419</v>
      </c>
      <c r="L221" s="110" t="str">
        <f t="shared" ref="L221:L222" ca="1" si="97">IF(G221=0,$M$3,(IF(H221=0,$M$1,$M$2)))</f>
        <v>Completed</v>
      </c>
      <c r="M221" s="105" t="s">
        <v>72</v>
      </c>
      <c r="N221" s="105" t="s">
        <v>58</v>
      </c>
      <c r="O221" s="105" t="s">
        <v>109</v>
      </c>
      <c r="P221" s="105" t="s">
        <v>110</v>
      </c>
      <c r="Q221" s="105" t="s">
        <v>101</v>
      </c>
      <c r="R221" s="105" t="s">
        <v>102</v>
      </c>
      <c r="S221" s="111">
        <v>0.02</v>
      </c>
      <c r="T221" s="111">
        <v>3.2500000000000001E-2</v>
      </c>
      <c r="U221" s="112">
        <v>10000</v>
      </c>
      <c r="V221" s="112">
        <v>20399</v>
      </c>
      <c r="W221" s="110">
        <f t="shared" ref="W221:W222" si="98">IF(V221&gt;U221,0,U221-V221)</f>
        <v>0</v>
      </c>
      <c r="X221" s="110">
        <f t="shared" ref="X221:X222" si="99">IF(V221&gt;U221,U221,V221)</f>
        <v>10000</v>
      </c>
      <c r="Y221" s="112">
        <v>149</v>
      </c>
      <c r="Z221" s="113">
        <f t="shared" ref="Z221:Z222" si="100">Y221/V221</f>
        <v>7.3042796215500756E-3</v>
      </c>
      <c r="AA221" s="114">
        <f t="shared" ref="AA221:AA222" si="101">AF221/Y221</f>
        <v>4.4494463087248324</v>
      </c>
      <c r="AB221" s="115">
        <f t="shared" ref="AB221:AB222" si="102">IF(P221="cpv",(U221*S221),(U221/1000*S221))</f>
        <v>200</v>
      </c>
      <c r="AC221" s="116">
        <f t="shared" ref="AC221:AC222" si="103">IF(P221="cpv",(IF(W221&gt;0,V221*S221,AB221)),(IF(W221&gt;0,V221/1000*S221,AB221)))</f>
        <v>200</v>
      </c>
      <c r="AD221" s="115">
        <f t="shared" ref="AD221:AD222" si="104">AC221-AB221</f>
        <v>0</v>
      </c>
      <c r="AE221" s="117">
        <f t="shared" ref="AE221:AE222" si="105">IF(P221="cpv",(U221*T221),(U221/1000*T221))</f>
        <v>325</v>
      </c>
      <c r="AF221" s="286">
        <f>IF((SUMIF($K$10:$K$1048576,K221,$V$10:$V$1048576))&gt;(SUMIF($K$10:$K$1048576,K221,$U$10:$U$1048576)),AE221,(IF(P221="cpv",(V221*T221),(V221*T221/1000))))</f>
        <v>662.96749999999997</v>
      </c>
      <c r="AG221" s="118">
        <f t="shared" ref="AG221:AG222" si="106">AF221-AE221</f>
        <v>337.96749999999997</v>
      </c>
      <c r="AH221" s="118">
        <v>0</v>
      </c>
      <c r="AI221" s="118">
        <f t="shared" si="49"/>
        <v>462.96749999999997</v>
      </c>
      <c r="AJ221" s="119">
        <f t="shared" si="50"/>
        <v>0.69832608687454512</v>
      </c>
      <c r="AL221"/>
    </row>
    <row r="222" spans="2:38" x14ac:dyDescent="0.25">
      <c r="B222" s="284" t="s">
        <v>421</v>
      </c>
      <c r="C222" s="47">
        <v>2016</v>
      </c>
      <c r="D222" s="47">
        <v>2</v>
      </c>
      <c r="E222" s="48" t="s">
        <v>53</v>
      </c>
      <c r="F222" s="49">
        <v>42409</v>
      </c>
      <c r="G222" s="49">
        <v>42414</v>
      </c>
      <c r="H222" s="50">
        <f t="shared" ca="1" si="96"/>
        <v>0</v>
      </c>
      <c r="I222" s="90" t="s">
        <v>74</v>
      </c>
      <c r="J222" s="90" t="s">
        <v>418</v>
      </c>
      <c r="K222" s="90" t="s">
        <v>419</v>
      </c>
      <c r="L222" s="51" t="str">
        <f t="shared" ca="1" si="97"/>
        <v>Completed</v>
      </c>
      <c r="M222" s="47" t="s">
        <v>255</v>
      </c>
      <c r="N222" s="91" t="s">
        <v>58</v>
      </c>
      <c r="O222" s="91" t="s">
        <v>109</v>
      </c>
      <c r="P222" s="91" t="s">
        <v>110</v>
      </c>
      <c r="Q222" s="91" t="s">
        <v>101</v>
      </c>
      <c r="R222" s="91" t="s">
        <v>102</v>
      </c>
      <c r="S222" s="52"/>
      <c r="T222" s="96">
        <v>3.2500000000000001E-2</v>
      </c>
      <c r="U222" s="53">
        <v>10000</v>
      </c>
      <c r="V222" s="53">
        <v>305</v>
      </c>
      <c r="W222" s="51">
        <f t="shared" si="98"/>
        <v>9695</v>
      </c>
      <c r="X222" s="51">
        <f t="shared" si="99"/>
        <v>305</v>
      </c>
      <c r="Y222" s="53">
        <v>25</v>
      </c>
      <c r="Z222" s="54">
        <f t="shared" si="100"/>
        <v>8.1967213114754092E-2</v>
      </c>
      <c r="AA222" s="55">
        <f t="shared" si="101"/>
        <v>0.39649999999999996</v>
      </c>
      <c r="AB222" s="56">
        <f t="shared" si="102"/>
        <v>0</v>
      </c>
      <c r="AC222" s="57">
        <f t="shared" si="103"/>
        <v>0</v>
      </c>
      <c r="AD222" s="56">
        <f t="shared" si="104"/>
        <v>0</v>
      </c>
      <c r="AE222" s="58">
        <f t="shared" si="105"/>
        <v>325</v>
      </c>
      <c r="AF222" s="289">
        <f>IF((SUMIF($K$10:$K$1048576,K222,$V$10:$V$1048576))&gt;(SUMIF($K$10:$K$1048576,K222,$U$10:$U$1048576)),AE222,(IF(P222="cpv",(V222*T222),(V222*T222/1000))))</f>
        <v>9.9124999999999996</v>
      </c>
      <c r="AG222" s="60">
        <f t="shared" si="106"/>
        <v>-315.08749999999998</v>
      </c>
      <c r="AH222" s="60">
        <v>0</v>
      </c>
      <c r="AI222" s="60">
        <f t="shared" si="49"/>
        <v>9.9124999999999996</v>
      </c>
      <c r="AJ222" s="61">
        <f t="shared" si="50"/>
        <v>1</v>
      </c>
      <c r="AL222"/>
    </row>
    <row r="223" spans="2:38" x14ac:dyDescent="0.25">
      <c r="B223" s="284" t="s">
        <v>422</v>
      </c>
      <c r="C223" s="47">
        <v>2016</v>
      </c>
      <c r="D223" s="47">
        <v>2</v>
      </c>
      <c r="E223" s="48" t="s">
        <v>53</v>
      </c>
      <c r="F223" s="49">
        <v>42409</v>
      </c>
      <c r="G223" s="49">
        <v>42414</v>
      </c>
      <c r="H223" s="50">
        <f t="shared" ref="H223:H226" ca="1" si="107">IF($O$1&gt;G223,0,(G223-$O$1))</f>
        <v>0</v>
      </c>
      <c r="I223" s="90" t="s">
        <v>74</v>
      </c>
      <c r="J223" s="90" t="s">
        <v>418</v>
      </c>
      <c r="K223" s="90" t="s">
        <v>419</v>
      </c>
      <c r="L223" s="51" t="str">
        <f t="shared" ref="L223:L226" ca="1" si="108">IF(G223=0,$M$3,(IF(H223=0,$M$1,$M$2)))</f>
        <v>Completed</v>
      </c>
      <c r="M223" s="47" t="s">
        <v>77</v>
      </c>
      <c r="N223" s="91" t="s">
        <v>58</v>
      </c>
      <c r="O223" s="91" t="s">
        <v>109</v>
      </c>
      <c r="P223" s="91" t="s">
        <v>110</v>
      </c>
      <c r="Q223" s="91" t="s">
        <v>101</v>
      </c>
      <c r="R223" s="91" t="s">
        <v>102</v>
      </c>
      <c r="S223" s="52">
        <v>0.01</v>
      </c>
      <c r="T223" s="96">
        <v>3.2500000000000001E-2</v>
      </c>
      <c r="U223" s="53">
        <v>100000</v>
      </c>
      <c r="V223" s="53">
        <v>100081</v>
      </c>
      <c r="W223" s="51">
        <f t="shared" ref="W223:W226" si="109">IF(V223&gt;U223,0,U223-V223)</f>
        <v>0</v>
      </c>
      <c r="X223" s="51">
        <f t="shared" ref="X223:X226" si="110">IF(V223&gt;U223,U223,V223)</f>
        <v>100000</v>
      </c>
      <c r="Y223" s="53">
        <v>5769</v>
      </c>
      <c r="Z223" s="54">
        <f t="shared" ref="Z223:Z226" si="111">Y223/V223</f>
        <v>5.7643308919774983E-2</v>
      </c>
      <c r="AA223" s="55">
        <f t="shared" ref="AA223:AA226" si="112">AF223/Y223</f>
        <v>0.33211995146472528</v>
      </c>
      <c r="AB223" s="56">
        <f t="shared" ref="AB223:AB226" si="113">IF(P223="cpv",(U223*S223),(U223/1000*S223))</f>
        <v>1000</v>
      </c>
      <c r="AC223" s="57">
        <v>0</v>
      </c>
      <c r="AD223" s="56">
        <f t="shared" ref="AD223:AD226" si="114">AC223-AB223</f>
        <v>-1000</v>
      </c>
      <c r="AE223" s="58">
        <f t="shared" ref="AE223:AE226" si="115">IF(P223="cpv",(U223*T223),(U223/1000*T223))</f>
        <v>3250</v>
      </c>
      <c r="AF223" s="289">
        <v>1916</v>
      </c>
      <c r="AG223" s="60">
        <f t="shared" ref="AG223:AG226" si="116">AF223-AE223</f>
        <v>-1334</v>
      </c>
      <c r="AH223" s="60">
        <v>0</v>
      </c>
      <c r="AI223" s="60">
        <f t="shared" si="49"/>
        <v>1916</v>
      </c>
      <c r="AJ223" s="61">
        <f t="shared" si="50"/>
        <v>1</v>
      </c>
      <c r="AL223"/>
    </row>
    <row r="224" spans="2:38" x14ac:dyDescent="0.25">
      <c r="B224" s="284" t="s">
        <v>423</v>
      </c>
      <c r="C224" s="47">
        <v>2016</v>
      </c>
      <c r="D224" s="47">
        <v>2</v>
      </c>
      <c r="E224" s="48" t="s">
        <v>53</v>
      </c>
      <c r="F224" s="49">
        <v>42409</v>
      </c>
      <c r="G224" s="49">
        <v>42414</v>
      </c>
      <c r="H224" s="50">
        <f t="shared" ca="1" si="107"/>
        <v>0</v>
      </c>
      <c r="I224" s="90" t="s">
        <v>74</v>
      </c>
      <c r="J224" s="90" t="s">
        <v>418</v>
      </c>
      <c r="K224" s="90" t="s">
        <v>419</v>
      </c>
      <c r="L224" s="51" t="str">
        <f t="shared" ca="1" si="108"/>
        <v>Completed</v>
      </c>
      <c r="M224" s="47" t="s">
        <v>64</v>
      </c>
      <c r="N224" s="91" t="s">
        <v>58</v>
      </c>
      <c r="O224" s="91" t="s">
        <v>109</v>
      </c>
      <c r="P224" s="91" t="s">
        <v>110</v>
      </c>
      <c r="Q224" s="91" t="s">
        <v>101</v>
      </c>
      <c r="R224" s="91" t="s">
        <v>102</v>
      </c>
      <c r="S224" s="52">
        <v>6.0000000000000001E-3</v>
      </c>
      <c r="T224" s="96">
        <v>3.2500000000000001E-2</v>
      </c>
      <c r="U224" s="53">
        <v>50000</v>
      </c>
      <c r="V224" s="53">
        <v>26203</v>
      </c>
      <c r="W224" s="51">
        <f t="shared" si="109"/>
        <v>23797</v>
      </c>
      <c r="X224" s="51">
        <f t="shared" si="110"/>
        <v>26203</v>
      </c>
      <c r="Y224" s="53">
        <v>731</v>
      </c>
      <c r="Z224" s="54">
        <f t="shared" si="111"/>
        <v>2.7897568980651072E-2</v>
      </c>
      <c r="AA224" s="55">
        <f t="shared" si="112"/>
        <v>1.1649760601915187</v>
      </c>
      <c r="AB224" s="56">
        <f t="shared" si="113"/>
        <v>300</v>
      </c>
      <c r="AC224" s="57">
        <f t="shared" ref="AC224:AC226" si="117">IF(P224="cpv",(IF(W224&gt;0,V224*S224,AB224)),(IF(W224&gt;0,V224/1000*S224,AB224)))</f>
        <v>157.21799999999999</v>
      </c>
      <c r="AD224" s="56">
        <f t="shared" si="114"/>
        <v>-142.78200000000001</v>
      </c>
      <c r="AE224" s="58">
        <f t="shared" si="115"/>
        <v>1625</v>
      </c>
      <c r="AF224" s="289">
        <f>IF((SUMIF($K$10:$K$1048576,K224,$V$10:$V$1048576))&gt;(SUMIF($K$10:$K$1048576,K224,$U$10:$U$1048576)),AE224,(IF(P224="cpv",(V224*T224),(V224*T224/1000))))</f>
        <v>851.59750000000008</v>
      </c>
      <c r="AG224" s="60">
        <f t="shared" si="116"/>
        <v>-773.40249999999992</v>
      </c>
      <c r="AH224" s="60">
        <v>0</v>
      </c>
      <c r="AI224" s="60">
        <f t="shared" si="49"/>
        <v>694.37950000000012</v>
      </c>
      <c r="AJ224" s="61">
        <f t="shared" si="50"/>
        <v>0.81538461538461549</v>
      </c>
      <c r="AL224"/>
    </row>
    <row r="225" spans="2:38" x14ac:dyDescent="0.25">
      <c r="B225" s="284" t="s">
        <v>424</v>
      </c>
      <c r="C225" s="47">
        <v>2016</v>
      </c>
      <c r="D225" s="47">
        <v>2</v>
      </c>
      <c r="E225" s="48" t="s">
        <v>53</v>
      </c>
      <c r="F225" s="49">
        <v>42409</v>
      </c>
      <c r="G225" s="49">
        <v>42414</v>
      </c>
      <c r="H225" s="50">
        <f t="shared" ca="1" si="107"/>
        <v>0</v>
      </c>
      <c r="I225" s="90" t="s">
        <v>74</v>
      </c>
      <c r="J225" s="90" t="s">
        <v>418</v>
      </c>
      <c r="K225" s="90" t="s">
        <v>419</v>
      </c>
      <c r="L225" s="51" t="str">
        <f t="shared" ca="1" si="108"/>
        <v>Completed</v>
      </c>
      <c r="M225" s="47" t="s">
        <v>134</v>
      </c>
      <c r="N225" s="91" t="s">
        <v>58</v>
      </c>
      <c r="O225" s="91" t="s">
        <v>109</v>
      </c>
      <c r="P225" s="91" t="s">
        <v>110</v>
      </c>
      <c r="Q225" s="91" t="s">
        <v>101</v>
      </c>
      <c r="R225" s="91" t="s">
        <v>102</v>
      </c>
      <c r="S225" s="52">
        <v>5.0000000000000001E-3</v>
      </c>
      <c r="T225" s="96">
        <v>3.2500000000000001E-2</v>
      </c>
      <c r="U225" s="53">
        <v>40000</v>
      </c>
      <c r="V225" s="53">
        <v>41533</v>
      </c>
      <c r="W225" s="51">
        <f t="shared" si="109"/>
        <v>0</v>
      </c>
      <c r="X225" s="51">
        <f t="shared" si="110"/>
        <v>40000</v>
      </c>
      <c r="Y225" s="53">
        <v>2501</v>
      </c>
      <c r="Z225" s="54">
        <f t="shared" si="111"/>
        <v>6.0217176702862786E-2</v>
      </c>
      <c r="AA225" s="55">
        <f t="shared" si="112"/>
        <v>0.53971311475409833</v>
      </c>
      <c r="AB225" s="56">
        <f t="shared" si="113"/>
        <v>200</v>
      </c>
      <c r="AC225" s="57">
        <f t="shared" si="117"/>
        <v>200</v>
      </c>
      <c r="AD225" s="56">
        <f t="shared" si="114"/>
        <v>0</v>
      </c>
      <c r="AE225" s="58">
        <f t="shared" si="115"/>
        <v>1300</v>
      </c>
      <c r="AF225" s="289">
        <f>IF((SUMIF($K$10:$K$1048576,K225,$V$10:$V$1048576))&gt;(SUMIF($K$10:$K$1048576,K225,$U$10:$U$1048576)),AE225,(IF(P225="cpv",(V225*T225),(V225*T225/1000))))</f>
        <v>1349.8225</v>
      </c>
      <c r="AG225" s="60">
        <f t="shared" si="116"/>
        <v>49.822499999999991</v>
      </c>
      <c r="AH225" s="60">
        <v>0</v>
      </c>
      <c r="AI225" s="60">
        <f t="shared" si="49"/>
        <v>1149.8225</v>
      </c>
      <c r="AJ225" s="61">
        <f t="shared" si="50"/>
        <v>0.85183237055242444</v>
      </c>
      <c r="AL225"/>
    </row>
    <row r="226" spans="2:38" ht="15.75" thickBot="1" x14ac:dyDescent="0.3">
      <c r="B226" s="285" t="s">
        <v>425</v>
      </c>
      <c r="C226" s="120">
        <v>2016</v>
      </c>
      <c r="D226" s="120">
        <v>2</v>
      </c>
      <c r="E226" s="121" t="s">
        <v>53</v>
      </c>
      <c r="F226" s="122">
        <v>42409</v>
      </c>
      <c r="G226" s="122">
        <v>42414</v>
      </c>
      <c r="H226" s="123">
        <f t="shared" ca="1" si="107"/>
        <v>0</v>
      </c>
      <c r="I226" s="150" t="s">
        <v>74</v>
      </c>
      <c r="J226" s="150" t="s">
        <v>418</v>
      </c>
      <c r="K226" s="150" t="s">
        <v>419</v>
      </c>
      <c r="L226" s="125" t="str">
        <f t="shared" ca="1" si="108"/>
        <v>Completed</v>
      </c>
      <c r="M226" s="120" t="s">
        <v>420</v>
      </c>
      <c r="N226" s="151" t="s">
        <v>58</v>
      </c>
      <c r="O226" s="151" t="s">
        <v>109</v>
      </c>
      <c r="P226" s="151" t="s">
        <v>110</v>
      </c>
      <c r="Q226" s="151" t="s">
        <v>101</v>
      </c>
      <c r="R226" s="151" t="s">
        <v>102</v>
      </c>
      <c r="S226" s="126">
        <v>0.02</v>
      </c>
      <c r="T226" s="152">
        <v>3.2500000000000001E-2</v>
      </c>
      <c r="U226" s="127">
        <v>5000</v>
      </c>
      <c r="V226" s="127">
        <v>6478</v>
      </c>
      <c r="W226" s="125">
        <f t="shared" si="109"/>
        <v>0</v>
      </c>
      <c r="X226" s="125">
        <f t="shared" si="110"/>
        <v>5000</v>
      </c>
      <c r="Y226" s="127">
        <v>73</v>
      </c>
      <c r="Z226" s="128">
        <f t="shared" si="111"/>
        <v>1.1268910157456005E-2</v>
      </c>
      <c r="AA226" s="129">
        <f t="shared" si="112"/>
        <v>2.884041095890411</v>
      </c>
      <c r="AB226" s="130">
        <f t="shared" si="113"/>
        <v>100</v>
      </c>
      <c r="AC226" s="131">
        <f t="shared" si="117"/>
        <v>100</v>
      </c>
      <c r="AD226" s="130">
        <f t="shared" si="114"/>
        <v>0</v>
      </c>
      <c r="AE226" s="132">
        <f t="shared" si="115"/>
        <v>162.5</v>
      </c>
      <c r="AF226" s="287">
        <f>IF((SUMIF($K$10:$K$1048576,K226,$V$10:$V$1048576))&gt;(SUMIF($K$10:$K$1048576,K226,$U$10:$U$1048576)),AE226,(IF(P226="cpv",(V226*T226),(V226*T226/1000))))</f>
        <v>210.535</v>
      </c>
      <c r="AG226" s="133">
        <f t="shared" si="116"/>
        <v>48.034999999999997</v>
      </c>
      <c r="AH226" s="133">
        <v>0</v>
      </c>
      <c r="AI226" s="133">
        <f t="shared" si="49"/>
        <v>110.535</v>
      </c>
      <c r="AJ226" s="134">
        <f t="shared" si="50"/>
        <v>0.52501959294179112</v>
      </c>
      <c r="AL226"/>
    </row>
    <row r="227" spans="2:38" x14ac:dyDescent="0.25">
      <c r="B227" s="281" t="s">
        <v>427</v>
      </c>
      <c r="C227" s="105">
        <v>2016</v>
      </c>
      <c r="D227" s="105">
        <v>2</v>
      </c>
      <c r="E227" s="106" t="s">
        <v>53</v>
      </c>
      <c r="F227" s="107">
        <v>42409</v>
      </c>
      <c r="G227" s="107">
        <v>42414</v>
      </c>
      <c r="H227" s="108">
        <f t="shared" ref="H227:H230" ca="1" si="118">IF($O$1&gt;G227,0,(G227-$O$1))</f>
        <v>0</v>
      </c>
      <c r="I227" s="109" t="s">
        <v>74</v>
      </c>
      <c r="J227" s="109" t="s">
        <v>418</v>
      </c>
      <c r="K227" s="109" t="s">
        <v>426</v>
      </c>
      <c r="L227" s="110" t="str">
        <f t="shared" ref="L227:L230" ca="1" si="119">IF(G227=0,$M$3,(IF(H227=0,$M$1,$M$2)))</f>
        <v>Completed</v>
      </c>
      <c r="M227" s="105" t="s">
        <v>255</v>
      </c>
      <c r="N227" s="105" t="s">
        <v>58</v>
      </c>
      <c r="O227" s="105" t="s">
        <v>59</v>
      </c>
      <c r="P227" s="105" t="s">
        <v>60</v>
      </c>
      <c r="Q227" s="105" t="s">
        <v>61</v>
      </c>
      <c r="R227" s="105" t="s">
        <v>62</v>
      </c>
      <c r="S227" s="111">
        <v>0.5</v>
      </c>
      <c r="T227" s="111">
        <v>0.8</v>
      </c>
      <c r="U227" s="112">
        <v>100000</v>
      </c>
      <c r="V227" s="112">
        <v>0</v>
      </c>
      <c r="W227" s="110">
        <f t="shared" ref="W227:W230" si="120">IF(V227&gt;U227,0,U227-V227)</f>
        <v>100000</v>
      </c>
      <c r="X227" s="110">
        <f t="shared" ref="X227:X230" si="121">IF(V227&gt;U227,U227,V227)</f>
        <v>0</v>
      </c>
      <c r="Y227" s="112">
        <v>0</v>
      </c>
      <c r="Z227" s="113" t="e">
        <f t="shared" ref="Z227:Z230" si="122">Y227/V227</f>
        <v>#DIV/0!</v>
      </c>
      <c r="AA227" s="114" t="e">
        <f t="shared" ref="AA227:AA230" si="123">AF227/Y227</f>
        <v>#DIV/0!</v>
      </c>
      <c r="AB227" s="115">
        <f t="shared" ref="AB227:AB230" si="124">IF(P227="cpv",(U227*S227),(U227/1000*S227))</f>
        <v>50</v>
      </c>
      <c r="AC227" s="116">
        <f t="shared" ref="AC227:AC230" si="125">IF(P227="cpv",(IF(W227&gt;0,V227*S227,AB227)),(IF(W227&gt;0,V227/1000*S227,AB227)))</f>
        <v>0</v>
      </c>
      <c r="AD227" s="115">
        <f t="shared" ref="AD227:AD230" si="126">AC227-AB227</f>
        <v>-50</v>
      </c>
      <c r="AE227" s="117">
        <f t="shared" ref="AE227:AE230" si="127">IF(P227="cpv",(U227*T227),(U227/1000*T227))</f>
        <v>80</v>
      </c>
      <c r="AF227" s="286">
        <f>IF((SUMIF($K$10:$K$1048576,K227,$V$10:$V$1048576))&gt;(SUMIF($K$10:$K$1048576,K227,$U$10:$U$1048576)),AE227,(IF(P227="cpv",(V227*T227),(V227*T227/1000))))</f>
        <v>0</v>
      </c>
      <c r="AG227" s="118">
        <f t="shared" ref="AG227:AG230" si="128">AF227-AE227</f>
        <v>-80</v>
      </c>
      <c r="AH227" s="118">
        <v>0</v>
      </c>
      <c r="AI227" s="118">
        <f t="shared" si="49"/>
        <v>0</v>
      </c>
      <c r="AJ227" s="119" t="e">
        <f t="shared" si="50"/>
        <v>#DIV/0!</v>
      </c>
      <c r="AL227"/>
    </row>
    <row r="228" spans="2:38" ht="15.75" thickBot="1" x14ac:dyDescent="0.3">
      <c r="B228" s="284" t="s">
        <v>428</v>
      </c>
      <c r="C228" s="47">
        <v>2016</v>
      </c>
      <c r="D228" s="47">
        <v>2</v>
      </c>
      <c r="E228" s="48" t="s">
        <v>53</v>
      </c>
      <c r="F228" s="93">
        <v>42409</v>
      </c>
      <c r="G228" s="93">
        <v>42414</v>
      </c>
      <c r="H228" s="50">
        <f t="shared" ca="1" si="118"/>
        <v>0</v>
      </c>
      <c r="I228" s="90" t="s">
        <v>74</v>
      </c>
      <c r="J228" s="90" t="s">
        <v>418</v>
      </c>
      <c r="K228" s="90" t="s">
        <v>426</v>
      </c>
      <c r="L228" s="51" t="str">
        <f t="shared" ca="1" si="119"/>
        <v>Completed</v>
      </c>
      <c r="M228" s="47" t="s">
        <v>68</v>
      </c>
      <c r="N228" s="91" t="s">
        <v>58</v>
      </c>
      <c r="O228" s="91" t="s">
        <v>59</v>
      </c>
      <c r="P228" s="91" t="s">
        <v>60</v>
      </c>
      <c r="Q228" s="91" t="s">
        <v>61</v>
      </c>
      <c r="R228" s="91" t="s">
        <v>62</v>
      </c>
      <c r="S228" s="52">
        <v>1</v>
      </c>
      <c r="T228" s="96">
        <v>0.8</v>
      </c>
      <c r="U228" s="53">
        <v>1000000</v>
      </c>
      <c r="V228" s="53">
        <v>279000</v>
      </c>
      <c r="W228" s="51">
        <f t="shared" si="120"/>
        <v>721000</v>
      </c>
      <c r="X228" s="51">
        <f t="shared" si="121"/>
        <v>279000</v>
      </c>
      <c r="Y228" s="53"/>
      <c r="Z228" s="54">
        <f t="shared" si="122"/>
        <v>0</v>
      </c>
      <c r="AA228" s="55" t="e">
        <f t="shared" si="123"/>
        <v>#DIV/0!</v>
      </c>
      <c r="AB228" s="56">
        <f t="shared" si="124"/>
        <v>1000</v>
      </c>
      <c r="AC228" s="57">
        <f t="shared" si="125"/>
        <v>279</v>
      </c>
      <c r="AD228" s="56">
        <f t="shared" si="126"/>
        <v>-721</v>
      </c>
      <c r="AE228" s="58">
        <f t="shared" si="127"/>
        <v>800</v>
      </c>
      <c r="AF228" s="289">
        <f>IF((SUMIF($K$10:$K$1048576,K228,$V$10:$V$1048576))&gt;(SUMIF($K$10:$K$1048576,K228,$U$10:$U$1048576)),AE228,(IF(P228="cpv",(V228*T228),(V228*T228/1000))))</f>
        <v>223.2</v>
      </c>
      <c r="AG228" s="60">
        <f t="shared" si="128"/>
        <v>-576.79999999999995</v>
      </c>
      <c r="AH228" s="60">
        <v>0</v>
      </c>
      <c r="AI228" s="60">
        <f t="shared" si="49"/>
        <v>-55.800000000000011</v>
      </c>
      <c r="AJ228" s="61">
        <f t="shared" si="50"/>
        <v>-0.25000000000000006</v>
      </c>
      <c r="AL228"/>
    </row>
    <row r="229" spans="2:38" x14ac:dyDescent="0.25">
      <c r="B229" s="284" t="s">
        <v>429</v>
      </c>
      <c r="C229" s="47">
        <v>2016</v>
      </c>
      <c r="D229" s="47">
        <v>2</v>
      </c>
      <c r="E229" s="48" t="s">
        <v>53</v>
      </c>
      <c r="F229" s="93">
        <v>42409</v>
      </c>
      <c r="G229" s="93">
        <v>42414</v>
      </c>
      <c r="H229" s="50">
        <f t="shared" ca="1" si="118"/>
        <v>0</v>
      </c>
      <c r="I229" s="90" t="s">
        <v>74</v>
      </c>
      <c r="J229" s="90" t="s">
        <v>418</v>
      </c>
      <c r="K229" s="90" t="s">
        <v>426</v>
      </c>
      <c r="L229" s="51" t="str">
        <f t="shared" ca="1" si="119"/>
        <v>Completed</v>
      </c>
      <c r="M229" s="47" t="s">
        <v>82</v>
      </c>
      <c r="N229" s="91" t="s">
        <v>58</v>
      </c>
      <c r="O229" s="91" t="s">
        <v>59</v>
      </c>
      <c r="P229" s="91" t="s">
        <v>60</v>
      </c>
      <c r="Q229" s="91" t="s">
        <v>61</v>
      </c>
      <c r="R229" s="91" t="s">
        <v>62</v>
      </c>
      <c r="S229" s="111">
        <v>0.1</v>
      </c>
      <c r="T229" s="96">
        <v>0.8</v>
      </c>
      <c r="U229" s="53">
        <v>2000000</v>
      </c>
      <c r="V229" s="53">
        <v>2055329</v>
      </c>
      <c r="W229" s="51">
        <f t="shared" si="120"/>
        <v>0</v>
      </c>
      <c r="X229" s="51">
        <f t="shared" si="121"/>
        <v>2000000</v>
      </c>
      <c r="Y229" s="53"/>
      <c r="Z229" s="54">
        <f t="shared" si="122"/>
        <v>0</v>
      </c>
      <c r="AA229" s="55" t="e">
        <f t="shared" si="123"/>
        <v>#DIV/0!</v>
      </c>
      <c r="AB229" s="56">
        <f t="shared" si="124"/>
        <v>200</v>
      </c>
      <c r="AC229" s="57">
        <f t="shared" si="125"/>
        <v>200</v>
      </c>
      <c r="AD229" s="56">
        <f t="shared" si="126"/>
        <v>0</v>
      </c>
      <c r="AE229" s="58">
        <f t="shared" si="127"/>
        <v>1600</v>
      </c>
      <c r="AF229" s="289">
        <v>936</v>
      </c>
      <c r="AG229" s="60">
        <f t="shared" si="128"/>
        <v>-664</v>
      </c>
      <c r="AH229" s="60">
        <v>0</v>
      </c>
      <c r="AI229" s="60">
        <f t="shared" si="49"/>
        <v>736</v>
      </c>
      <c r="AJ229" s="61">
        <f t="shared" si="50"/>
        <v>0.78632478632478631</v>
      </c>
      <c r="AL229"/>
    </row>
    <row r="230" spans="2:38" x14ac:dyDescent="0.25">
      <c r="B230" s="284" t="s">
        <v>432</v>
      </c>
      <c r="C230" s="47">
        <v>2016</v>
      </c>
      <c r="D230" s="47">
        <v>2</v>
      </c>
      <c r="E230" s="48" t="s">
        <v>53</v>
      </c>
      <c r="F230" s="93">
        <v>42409</v>
      </c>
      <c r="G230" s="93">
        <v>42414</v>
      </c>
      <c r="H230" s="50">
        <f t="shared" ca="1" si="118"/>
        <v>0</v>
      </c>
      <c r="I230" s="90" t="s">
        <v>74</v>
      </c>
      <c r="J230" s="90" t="s">
        <v>418</v>
      </c>
      <c r="K230" s="90" t="s">
        <v>426</v>
      </c>
      <c r="L230" s="51" t="str">
        <f t="shared" ca="1" si="119"/>
        <v>Completed</v>
      </c>
      <c r="M230" s="47" t="s">
        <v>64</v>
      </c>
      <c r="N230" s="91" t="s">
        <v>58</v>
      </c>
      <c r="O230" s="91" t="s">
        <v>59</v>
      </c>
      <c r="P230" s="91" t="s">
        <v>60</v>
      </c>
      <c r="Q230" s="91" t="s">
        <v>61</v>
      </c>
      <c r="R230" s="91" t="s">
        <v>62</v>
      </c>
      <c r="S230" s="52">
        <v>0.2</v>
      </c>
      <c r="T230" s="96">
        <v>0.8</v>
      </c>
      <c r="U230" s="53">
        <v>2500000</v>
      </c>
      <c r="V230" s="53">
        <v>2506146</v>
      </c>
      <c r="W230" s="51">
        <f t="shared" si="120"/>
        <v>0</v>
      </c>
      <c r="X230" s="51">
        <f t="shared" si="121"/>
        <v>2500000</v>
      </c>
      <c r="Y230" s="53">
        <v>1056</v>
      </c>
      <c r="Z230" s="54">
        <f t="shared" si="122"/>
        <v>4.2136411845119956E-4</v>
      </c>
      <c r="AA230" s="55">
        <f t="shared" si="123"/>
        <v>1.8985954545454544</v>
      </c>
      <c r="AB230" s="56">
        <f t="shared" si="124"/>
        <v>500</v>
      </c>
      <c r="AC230" s="57">
        <f t="shared" si="125"/>
        <v>500</v>
      </c>
      <c r="AD230" s="56">
        <f t="shared" si="126"/>
        <v>0</v>
      </c>
      <c r="AE230" s="58">
        <f t="shared" si="127"/>
        <v>2000</v>
      </c>
      <c r="AF230" s="289">
        <f>IF((SUMIF($K$10:$K$1048576,K230,$V$10:$V$1048576))&gt;(SUMIF($K$10:$K$1048576,K230,$U$10:$U$1048576)),AE230,(IF(P230="cpv",(V230*T230),(V230*T230/1000))))</f>
        <v>2004.9168</v>
      </c>
      <c r="AG230" s="60">
        <f t="shared" si="128"/>
        <v>4.9167999999999665</v>
      </c>
      <c r="AH230" s="60">
        <v>0</v>
      </c>
      <c r="AI230" s="60">
        <f t="shared" si="49"/>
        <v>1504.9168</v>
      </c>
      <c r="AJ230" s="61">
        <f t="shared" si="50"/>
        <v>0.75061309277272747</v>
      </c>
      <c r="AL230"/>
    </row>
    <row r="231" spans="2:38" x14ac:dyDescent="0.25">
      <c r="B231" s="284" t="s">
        <v>430</v>
      </c>
      <c r="C231" s="47">
        <v>2016</v>
      </c>
      <c r="D231" s="47">
        <v>2</v>
      </c>
      <c r="E231" s="48" t="s">
        <v>53</v>
      </c>
      <c r="F231" s="93">
        <v>42409</v>
      </c>
      <c r="G231" s="93">
        <v>42414</v>
      </c>
      <c r="H231" s="50">
        <f t="shared" ref="H231:H234" ca="1" si="129">IF($O$1&gt;G231,0,(G231-$O$1))</f>
        <v>0</v>
      </c>
      <c r="I231" s="90" t="s">
        <v>74</v>
      </c>
      <c r="J231" s="90" t="s">
        <v>418</v>
      </c>
      <c r="K231" s="90" t="s">
        <v>426</v>
      </c>
      <c r="L231" s="51" t="str">
        <f t="shared" ref="L231:L234" ca="1" si="130">IF(G231=0,$M$3,(IF(H231=0,$M$1,$M$2)))</f>
        <v>Completed</v>
      </c>
      <c r="M231" s="47" t="s">
        <v>93</v>
      </c>
      <c r="N231" s="91" t="s">
        <v>58</v>
      </c>
      <c r="O231" s="91" t="s">
        <v>59</v>
      </c>
      <c r="P231" s="91" t="s">
        <v>60</v>
      </c>
      <c r="Q231" s="91" t="s">
        <v>61</v>
      </c>
      <c r="R231" s="91" t="s">
        <v>62</v>
      </c>
      <c r="S231" s="52">
        <v>0.1</v>
      </c>
      <c r="T231" s="96">
        <v>0.8</v>
      </c>
      <c r="U231" s="53">
        <v>500000</v>
      </c>
      <c r="V231" s="53">
        <v>507437</v>
      </c>
      <c r="W231" s="51">
        <f t="shared" ref="W231:W234" si="131">IF(V231&gt;U231,0,U231-V231)</f>
        <v>0</v>
      </c>
      <c r="X231" s="51">
        <f t="shared" ref="X231:X234" si="132">IF(V231&gt;U231,U231,V231)</f>
        <v>500000</v>
      </c>
      <c r="Y231" s="53"/>
      <c r="Z231" s="54">
        <f t="shared" ref="Z231:Z234" si="133">Y231/V231</f>
        <v>0</v>
      </c>
      <c r="AA231" s="55" t="e">
        <f t="shared" ref="AA231:AA234" si="134">AF231/Y231</f>
        <v>#DIV/0!</v>
      </c>
      <c r="AB231" s="56">
        <f t="shared" ref="AB231:AB234" si="135">IF(P231="cpv",(U231*S231),(U231/1000*S231))</f>
        <v>50</v>
      </c>
      <c r="AC231" s="57">
        <f t="shared" ref="AC231:AC234" si="136">IF(P231="cpv",(IF(W231&gt;0,V231*S231,AB231)),(IF(W231&gt;0,V231/1000*S231,AB231)))</f>
        <v>50</v>
      </c>
      <c r="AD231" s="56">
        <f t="shared" ref="AD231:AD234" si="137">AC231-AB231</f>
        <v>0</v>
      </c>
      <c r="AE231" s="58">
        <f t="shared" ref="AE231:AE234" si="138">IF(P231="cpv",(U231*T231),(U231/1000*T231))</f>
        <v>400</v>
      </c>
      <c r="AF231" s="289">
        <f>IF((SUMIF($K$10:$K$1048576,K231,$V$10:$V$1048576))&gt;(SUMIF($K$10:$K$1048576,K231,$U$10:$U$1048576)),AE231,(IF(P231="cpv",(V231*T231),(V231*T231/1000))))</f>
        <v>405.94960000000003</v>
      </c>
      <c r="AG231" s="60">
        <f t="shared" ref="AG231:AG234" si="139">AF231-AE231</f>
        <v>5.9496000000000322</v>
      </c>
      <c r="AH231" s="60">
        <v>0</v>
      </c>
      <c r="AI231" s="60">
        <f t="shared" si="49"/>
        <v>355.94960000000003</v>
      </c>
      <c r="AJ231" s="61">
        <f t="shared" si="50"/>
        <v>0.87683200081980617</v>
      </c>
      <c r="AL231"/>
    </row>
    <row r="232" spans="2:38" ht="15.75" thickBot="1" x14ac:dyDescent="0.3">
      <c r="B232" s="285" t="s">
        <v>431</v>
      </c>
      <c r="C232" s="120">
        <v>2016</v>
      </c>
      <c r="D232" s="120">
        <v>2</v>
      </c>
      <c r="E232" s="121" t="s">
        <v>53</v>
      </c>
      <c r="F232" s="153">
        <v>42409</v>
      </c>
      <c r="G232" s="153">
        <v>42414</v>
      </c>
      <c r="H232" s="123">
        <f t="shared" ca="1" si="129"/>
        <v>0</v>
      </c>
      <c r="I232" s="150" t="s">
        <v>74</v>
      </c>
      <c r="J232" s="150" t="s">
        <v>418</v>
      </c>
      <c r="K232" s="150" t="s">
        <v>426</v>
      </c>
      <c r="L232" s="125" t="str">
        <f t="shared" ca="1" si="130"/>
        <v>Completed</v>
      </c>
      <c r="M232" s="120" t="s">
        <v>90</v>
      </c>
      <c r="N232" s="151" t="s">
        <v>58</v>
      </c>
      <c r="O232" s="151" t="s">
        <v>59</v>
      </c>
      <c r="P232" s="151" t="s">
        <v>60</v>
      </c>
      <c r="Q232" s="151" t="s">
        <v>61</v>
      </c>
      <c r="R232" s="151" t="s">
        <v>62</v>
      </c>
      <c r="S232" s="126">
        <v>0.1</v>
      </c>
      <c r="T232" s="152">
        <v>0.8</v>
      </c>
      <c r="U232" s="127">
        <v>500000</v>
      </c>
      <c r="V232" s="127">
        <v>538291</v>
      </c>
      <c r="W232" s="125">
        <f t="shared" si="131"/>
        <v>0</v>
      </c>
      <c r="X232" s="125">
        <f t="shared" si="132"/>
        <v>500000</v>
      </c>
      <c r="Y232" s="127"/>
      <c r="Z232" s="128">
        <f t="shared" si="133"/>
        <v>0</v>
      </c>
      <c r="AA232" s="129" t="e">
        <f t="shared" si="134"/>
        <v>#DIV/0!</v>
      </c>
      <c r="AB232" s="130">
        <f t="shared" si="135"/>
        <v>50</v>
      </c>
      <c r="AC232" s="131">
        <f t="shared" si="136"/>
        <v>50</v>
      </c>
      <c r="AD232" s="130">
        <f t="shared" si="137"/>
        <v>0</v>
      </c>
      <c r="AE232" s="132">
        <f t="shared" si="138"/>
        <v>400</v>
      </c>
      <c r="AF232" s="287">
        <f>IF((SUMIF($K$10:$K$1048576,K232,$V$10:$V$1048576))&gt;(SUMIF($K$10:$K$1048576,K232,$U$10:$U$1048576)),AE232,(IF(P232="cpv",(V232*T232),(V232*T232/1000))))</f>
        <v>430.63280000000003</v>
      </c>
      <c r="AG232" s="133">
        <f t="shared" si="139"/>
        <v>30.632800000000032</v>
      </c>
      <c r="AH232" s="133">
        <v>0</v>
      </c>
      <c r="AI232" s="133">
        <f t="shared" si="49"/>
        <v>380.63280000000003</v>
      </c>
      <c r="AJ232" s="134">
        <f t="shared" si="50"/>
        <v>0.88389179830240516</v>
      </c>
      <c r="AL232"/>
    </row>
    <row r="233" spans="2:38" x14ac:dyDescent="0.25">
      <c r="B233" s="281" t="s">
        <v>433</v>
      </c>
      <c r="C233" s="105">
        <v>2016</v>
      </c>
      <c r="D233" s="105">
        <v>2</v>
      </c>
      <c r="E233" s="106" t="s">
        <v>53</v>
      </c>
      <c r="F233" s="107">
        <v>42409</v>
      </c>
      <c r="G233" s="107">
        <v>42414</v>
      </c>
      <c r="H233" s="108">
        <f t="shared" ca="1" si="129"/>
        <v>0</v>
      </c>
      <c r="I233" s="109" t="s">
        <v>74</v>
      </c>
      <c r="J233" s="109" t="s">
        <v>418</v>
      </c>
      <c r="K233" s="109" t="s">
        <v>434</v>
      </c>
      <c r="L233" s="110" t="str">
        <f t="shared" ca="1" si="130"/>
        <v>Completed</v>
      </c>
      <c r="M233" s="105" t="s">
        <v>255</v>
      </c>
      <c r="N233" s="105" t="s">
        <v>58</v>
      </c>
      <c r="O233" s="105" t="s">
        <v>78</v>
      </c>
      <c r="P233" s="105" t="s">
        <v>60</v>
      </c>
      <c r="Q233" s="105" t="s">
        <v>79</v>
      </c>
      <c r="R233" s="105" t="s">
        <v>79</v>
      </c>
      <c r="S233" s="111">
        <v>2.5</v>
      </c>
      <c r="T233" s="111">
        <v>4</v>
      </c>
      <c r="U233" s="112">
        <v>100000</v>
      </c>
      <c r="V233" s="112">
        <v>44102</v>
      </c>
      <c r="W233" s="110">
        <f t="shared" si="131"/>
        <v>55898</v>
      </c>
      <c r="X233" s="110">
        <f t="shared" si="132"/>
        <v>44102</v>
      </c>
      <c r="Y233" s="112">
        <v>4086</v>
      </c>
      <c r="Z233" s="113">
        <f t="shared" si="133"/>
        <v>9.2648859462155911E-2</v>
      </c>
      <c r="AA233" s="114">
        <f t="shared" si="134"/>
        <v>4.3173764072442486E-2</v>
      </c>
      <c r="AB233" s="115">
        <f t="shared" si="135"/>
        <v>250</v>
      </c>
      <c r="AC233" s="116">
        <f t="shared" si="136"/>
        <v>110.255</v>
      </c>
      <c r="AD233" s="115">
        <f t="shared" si="137"/>
        <v>-139.745</v>
      </c>
      <c r="AE233" s="117">
        <f t="shared" si="138"/>
        <v>400</v>
      </c>
      <c r="AF233" s="286">
        <f>IF((SUMIF($K$10:$K$1048576,K233,$V$10:$V$1048576))&gt;(SUMIF($K$10:$K$1048576,K233,$U$10:$U$1048576)),AE233,(IF(P233="cpv",(V233*T233),(V233*T233/1000))))</f>
        <v>176.40799999999999</v>
      </c>
      <c r="AG233" s="118">
        <f t="shared" si="139"/>
        <v>-223.59200000000001</v>
      </c>
      <c r="AH233" s="118">
        <v>0</v>
      </c>
      <c r="AI233" s="118">
        <f t="shared" si="49"/>
        <v>66.152999999999992</v>
      </c>
      <c r="AJ233" s="119">
        <f t="shared" si="50"/>
        <v>0.375</v>
      </c>
      <c r="AL233"/>
    </row>
    <row r="234" spans="2:38" x14ac:dyDescent="0.25">
      <c r="B234" s="284" t="s">
        <v>435</v>
      </c>
      <c r="C234" s="47">
        <v>2016</v>
      </c>
      <c r="D234" s="47">
        <v>2</v>
      </c>
      <c r="E234" s="48" t="s">
        <v>53</v>
      </c>
      <c r="F234" s="49">
        <v>42409</v>
      </c>
      <c r="G234" s="49">
        <v>42414</v>
      </c>
      <c r="H234" s="50">
        <f t="shared" ca="1" si="129"/>
        <v>0</v>
      </c>
      <c r="I234" s="46" t="s">
        <v>74</v>
      </c>
      <c r="J234" s="46" t="s">
        <v>418</v>
      </c>
      <c r="K234" s="90" t="s">
        <v>434</v>
      </c>
      <c r="L234" s="51" t="str">
        <f t="shared" ca="1" si="130"/>
        <v>Completed</v>
      </c>
      <c r="M234" s="47" t="s">
        <v>72</v>
      </c>
      <c r="N234" s="91" t="s">
        <v>58</v>
      </c>
      <c r="O234" s="91" t="s">
        <v>78</v>
      </c>
      <c r="P234" s="91" t="s">
        <v>60</v>
      </c>
      <c r="Q234" s="91" t="s">
        <v>79</v>
      </c>
      <c r="R234" s="91" t="s">
        <v>79</v>
      </c>
      <c r="S234" s="52">
        <v>1.5</v>
      </c>
      <c r="T234" s="96">
        <v>4</v>
      </c>
      <c r="U234" s="53">
        <v>50000</v>
      </c>
      <c r="V234" s="53">
        <v>52856</v>
      </c>
      <c r="W234" s="51">
        <f t="shared" si="131"/>
        <v>0</v>
      </c>
      <c r="X234" s="51">
        <f t="shared" si="132"/>
        <v>50000</v>
      </c>
      <c r="Y234" s="53">
        <v>186</v>
      </c>
      <c r="Z234" s="54">
        <f t="shared" si="133"/>
        <v>3.5189950052974118E-3</v>
      </c>
      <c r="AA234" s="55">
        <f t="shared" si="134"/>
        <v>1.1366881720430109</v>
      </c>
      <c r="AB234" s="56">
        <f t="shared" si="135"/>
        <v>75</v>
      </c>
      <c r="AC234" s="57">
        <f t="shared" si="136"/>
        <v>75</v>
      </c>
      <c r="AD234" s="56">
        <f t="shared" si="137"/>
        <v>0</v>
      </c>
      <c r="AE234" s="58">
        <f t="shared" si="138"/>
        <v>200</v>
      </c>
      <c r="AF234" s="289">
        <f>IF((SUMIF($K$10:$K$1048576,K234,$V$10:$V$1048576))&gt;(SUMIF($K$10:$K$1048576,K234,$U$10:$U$1048576)),AE234,(IF(P234="cpv",(V234*T234),(V234*T234/1000))))</f>
        <v>211.42400000000001</v>
      </c>
      <c r="AG234" s="60">
        <f t="shared" si="139"/>
        <v>11.424000000000007</v>
      </c>
      <c r="AH234" s="60">
        <v>0</v>
      </c>
      <c r="AI234" s="60">
        <f t="shared" si="49"/>
        <v>136.42400000000001</v>
      </c>
      <c r="AJ234" s="61">
        <f t="shared" si="50"/>
        <v>0.64526260027243831</v>
      </c>
      <c r="AL234"/>
    </row>
    <row r="235" spans="2:38" x14ac:dyDescent="0.25">
      <c r="B235" s="284" t="s">
        <v>436</v>
      </c>
      <c r="C235" s="47">
        <v>2016</v>
      </c>
      <c r="D235" s="47">
        <v>2</v>
      </c>
      <c r="E235" s="48" t="s">
        <v>53</v>
      </c>
      <c r="F235" s="49">
        <v>42409</v>
      </c>
      <c r="G235" s="49">
        <v>42414</v>
      </c>
      <c r="H235" s="50">
        <f t="shared" ref="H235:H238" ca="1" si="140">IF($O$1&gt;G235,0,(G235-$O$1))</f>
        <v>0</v>
      </c>
      <c r="I235" s="46" t="s">
        <v>74</v>
      </c>
      <c r="J235" s="46" t="s">
        <v>418</v>
      </c>
      <c r="K235" s="90" t="s">
        <v>434</v>
      </c>
      <c r="L235" s="51" t="str">
        <f t="shared" ref="L235:L238" ca="1" si="141">IF(G235=0,$M$3,(IF(H235=0,$M$1,$M$2)))</f>
        <v>Completed</v>
      </c>
      <c r="M235" s="47" t="s">
        <v>77</v>
      </c>
      <c r="N235" s="91" t="s">
        <v>58</v>
      </c>
      <c r="O235" s="91" t="s">
        <v>78</v>
      </c>
      <c r="P235" s="91" t="s">
        <v>60</v>
      </c>
      <c r="Q235" s="91" t="s">
        <v>79</v>
      </c>
      <c r="R235" s="91" t="s">
        <v>79</v>
      </c>
      <c r="S235" s="52">
        <v>1.5</v>
      </c>
      <c r="T235" s="96">
        <v>4</v>
      </c>
      <c r="U235" s="53">
        <v>550000</v>
      </c>
      <c r="V235" s="53">
        <v>556125</v>
      </c>
      <c r="W235" s="51">
        <f t="shared" ref="W235:W238" si="142">IF(V235&gt;U235,0,U235-V235)</f>
        <v>0</v>
      </c>
      <c r="X235" s="51">
        <f t="shared" ref="X235:X238" si="143">IF(V235&gt;U235,U235,V235)</f>
        <v>550000</v>
      </c>
      <c r="Y235" s="53">
        <v>3922</v>
      </c>
      <c r="Z235" s="54">
        <f t="shared" ref="Z235:Z238" si="144">Y235/V235</f>
        <v>7.0523713193976177E-3</v>
      </c>
      <c r="AA235" s="55">
        <f t="shared" ref="AA235:AA238" si="145">AF235/Y235</f>
        <v>0.51121876593574711</v>
      </c>
      <c r="AB235" s="56">
        <f t="shared" ref="AB235:AB238" si="146">IF(P235="cpv",(U235*S235),(U235/1000*S235))</f>
        <v>825</v>
      </c>
      <c r="AC235" s="57">
        <v>0</v>
      </c>
      <c r="AD235" s="56">
        <f t="shared" ref="AD235:AD238" si="147">AC235-AB235</f>
        <v>-825</v>
      </c>
      <c r="AE235" s="58">
        <f t="shared" ref="AE235:AE238" si="148">IF(P235="cpv",(U235*T235),(U235/1000*T235))</f>
        <v>2200</v>
      </c>
      <c r="AF235" s="289">
        <v>2005</v>
      </c>
      <c r="AG235" s="60">
        <f t="shared" ref="AG235:AG238" si="149">AF235-AE235</f>
        <v>-195</v>
      </c>
      <c r="AH235" s="60">
        <v>0</v>
      </c>
      <c r="AI235" s="60">
        <f t="shared" si="49"/>
        <v>2005</v>
      </c>
      <c r="AJ235" s="61">
        <f t="shared" si="50"/>
        <v>1</v>
      </c>
      <c r="AL235"/>
    </row>
    <row r="236" spans="2:38" x14ac:dyDescent="0.25">
      <c r="B236" s="284" t="s">
        <v>437</v>
      </c>
      <c r="C236" s="47">
        <v>2016</v>
      </c>
      <c r="D236" s="47">
        <v>2</v>
      </c>
      <c r="E236" s="48" t="s">
        <v>53</v>
      </c>
      <c r="F236" s="49">
        <v>42409</v>
      </c>
      <c r="G236" s="49">
        <v>42414</v>
      </c>
      <c r="H236" s="50">
        <f t="shared" ca="1" si="140"/>
        <v>0</v>
      </c>
      <c r="I236" s="46" t="s">
        <v>74</v>
      </c>
      <c r="J236" s="46" t="s">
        <v>418</v>
      </c>
      <c r="K236" s="90" t="s">
        <v>434</v>
      </c>
      <c r="L236" s="51" t="str">
        <f t="shared" ca="1" si="141"/>
        <v>Completed</v>
      </c>
      <c r="M236" s="47" t="s">
        <v>82</v>
      </c>
      <c r="N236" s="91" t="s">
        <v>58</v>
      </c>
      <c r="O236" s="91" t="s">
        <v>78</v>
      </c>
      <c r="P236" s="91" t="s">
        <v>60</v>
      </c>
      <c r="Q236" s="91" t="s">
        <v>79</v>
      </c>
      <c r="R236" s="91" t="s">
        <v>79</v>
      </c>
      <c r="S236" s="52">
        <v>0.5</v>
      </c>
      <c r="T236" s="96">
        <v>4</v>
      </c>
      <c r="U236" s="53">
        <v>500000</v>
      </c>
      <c r="V236" s="53">
        <v>501326</v>
      </c>
      <c r="W236" s="51">
        <f t="shared" si="142"/>
        <v>0</v>
      </c>
      <c r="X236" s="51">
        <f t="shared" si="143"/>
        <v>500000</v>
      </c>
      <c r="Y236" s="53">
        <v>3921</v>
      </c>
      <c r="Z236" s="54">
        <f t="shared" si="144"/>
        <v>7.8212580237210921E-3</v>
      </c>
      <c r="AA236" s="55">
        <f t="shared" si="145"/>
        <v>0.51142667686814591</v>
      </c>
      <c r="AB236" s="56">
        <f t="shared" si="146"/>
        <v>250</v>
      </c>
      <c r="AC236" s="57">
        <f t="shared" ref="AC236:AC238" si="150">IF(P236="cpv",(IF(W236&gt;0,V236*S236,AB236)),(IF(W236&gt;0,V236/1000*S236,AB236)))</f>
        <v>250</v>
      </c>
      <c r="AD236" s="56">
        <f t="shared" si="147"/>
        <v>0</v>
      </c>
      <c r="AE236" s="58">
        <f t="shared" si="148"/>
        <v>2000</v>
      </c>
      <c r="AF236" s="289">
        <f>IF((SUMIF($K$10:$K$1048576,K236,$V$10:$V$1048576))&gt;(SUMIF($K$10:$K$1048576,K236,$U$10:$U$1048576)),AE236,(IF(P236="cpv",(V236*T236),(V236*T236/1000))))</f>
        <v>2005.3040000000001</v>
      </c>
      <c r="AG236" s="60">
        <f t="shared" si="149"/>
        <v>5.3040000000000873</v>
      </c>
      <c r="AH236" s="60">
        <v>0</v>
      </c>
      <c r="AI236" s="60">
        <f t="shared" si="49"/>
        <v>1755.3040000000001</v>
      </c>
      <c r="AJ236" s="61">
        <f t="shared" si="50"/>
        <v>0.87533062318730726</v>
      </c>
      <c r="AL236"/>
    </row>
    <row r="237" spans="2:38" ht="15.75" thickBot="1" x14ac:dyDescent="0.3">
      <c r="B237" s="285" t="s">
        <v>438</v>
      </c>
      <c r="C237" s="120">
        <v>2016</v>
      </c>
      <c r="D237" s="120">
        <v>2</v>
      </c>
      <c r="E237" s="121" t="s">
        <v>53</v>
      </c>
      <c r="F237" s="122">
        <v>42409</v>
      </c>
      <c r="G237" s="122">
        <v>42414</v>
      </c>
      <c r="H237" s="123">
        <f t="shared" ca="1" si="140"/>
        <v>0</v>
      </c>
      <c r="I237" s="124" t="s">
        <v>74</v>
      </c>
      <c r="J237" s="124" t="s">
        <v>418</v>
      </c>
      <c r="K237" s="150" t="s">
        <v>434</v>
      </c>
      <c r="L237" s="125" t="str">
        <f t="shared" ca="1" si="141"/>
        <v>Completed</v>
      </c>
      <c r="M237" s="120" t="s">
        <v>64</v>
      </c>
      <c r="N237" s="151" t="s">
        <v>58</v>
      </c>
      <c r="O237" s="151" t="s">
        <v>78</v>
      </c>
      <c r="P237" s="151" t="s">
        <v>60</v>
      </c>
      <c r="Q237" s="151" t="s">
        <v>79</v>
      </c>
      <c r="R237" s="151" t="s">
        <v>79</v>
      </c>
      <c r="S237" s="126">
        <v>2.5</v>
      </c>
      <c r="T237" s="152">
        <v>4</v>
      </c>
      <c r="U237" s="127">
        <v>150000</v>
      </c>
      <c r="V237" s="127">
        <v>150643</v>
      </c>
      <c r="W237" s="125">
        <f t="shared" si="142"/>
        <v>0</v>
      </c>
      <c r="X237" s="125">
        <f t="shared" si="143"/>
        <v>150000</v>
      </c>
      <c r="Y237" s="127">
        <v>1055</v>
      </c>
      <c r="Z237" s="128">
        <f t="shared" si="144"/>
        <v>7.0033124672238337E-3</v>
      </c>
      <c r="AA237" s="129">
        <f t="shared" si="145"/>
        <v>0.57115829383886252</v>
      </c>
      <c r="AB237" s="130">
        <f t="shared" si="146"/>
        <v>375</v>
      </c>
      <c r="AC237" s="131">
        <f t="shared" si="150"/>
        <v>375</v>
      </c>
      <c r="AD237" s="130">
        <f t="shared" si="147"/>
        <v>0</v>
      </c>
      <c r="AE237" s="132">
        <f t="shared" si="148"/>
        <v>600</v>
      </c>
      <c r="AF237" s="287">
        <f>IF((SUMIF($K$10:$K$1048576,K237,$V$10:$V$1048576))&gt;(SUMIF($K$10:$K$1048576,K237,$U$10:$U$1048576)),AE237,(IF(P237="cpv",(V237*T237),(V237*T237/1000))))</f>
        <v>602.572</v>
      </c>
      <c r="AG237" s="133">
        <f t="shared" si="149"/>
        <v>2.5720000000000027</v>
      </c>
      <c r="AH237" s="133">
        <v>0</v>
      </c>
      <c r="AI237" s="133">
        <f t="shared" si="49"/>
        <v>227.572</v>
      </c>
      <c r="AJ237" s="134">
        <f t="shared" si="50"/>
        <v>0.37766773099314271</v>
      </c>
      <c r="AL237"/>
    </row>
    <row r="238" spans="2:38" ht="15.75" thickBot="1" x14ac:dyDescent="0.3">
      <c r="B238" s="300" t="s">
        <v>439</v>
      </c>
      <c r="C238" s="266">
        <v>2016</v>
      </c>
      <c r="D238" s="266">
        <v>2</v>
      </c>
      <c r="E238" s="267" t="s">
        <v>53</v>
      </c>
      <c r="F238" s="268">
        <v>42401</v>
      </c>
      <c r="G238" s="268">
        <v>42429</v>
      </c>
      <c r="H238" s="269">
        <f t="shared" ca="1" si="140"/>
        <v>0</v>
      </c>
      <c r="I238" s="270" t="s">
        <v>74</v>
      </c>
      <c r="J238" s="270" t="s">
        <v>362</v>
      </c>
      <c r="K238" s="270" t="s">
        <v>440</v>
      </c>
      <c r="L238" s="271" t="str">
        <f t="shared" ca="1" si="141"/>
        <v>Completed</v>
      </c>
      <c r="M238" s="266" t="s">
        <v>255</v>
      </c>
      <c r="N238" s="266" t="s">
        <v>58</v>
      </c>
      <c r="O238" s="266" t="s">
        <v>59</v>
      </c>
      <c r="P238" s="266" t="s">
        <v>60</v>
      </c>
      <c r="Q238" s="266" t="s">
        <v>61</v>
      </c>
      <c r="R238" s="266" t="s">
        <v>62</v>
      </c>
      <c r="S238" s="111">
        <v>0.5</v>
      </c>
      <c r="T238" s="272">
        <v>1.6</v>
      </c>
      <c r="U238" s="273">
        <v>750000</v>
      </c>
      <c r="V238" s="273">
        <v>16804</v>
      </c>
      <c r="W238" s="271">
        <f t="shared" si="142"/>
        <v>733196</v>
      </c>
      <c r="X238" s="271">
        <f t="shared" si="143"/>
        <v>16804</v>
      </c>
      <c r="Y238" s="273">
        <v>719</v>
      </c>
      <c r="Z238" s="274">
        <f t="shared" si="144"/>
        <v>4.2787431563913354E-2</v>
      </c>
      <c r="AA238" s="275">
        <f t="shared" si="145"/>
        <v>3.7394158553546594E-2</v>
      </c>
      <c r="AB238" s="276">
        <f t="shared" si="146"/>
        <v>375</v>
      </c>
      <c r="AC238" s="277">
        <f t="shared" si="150"/>
        <v>8.4019999999999992</v>
      </c>
      <c r="AD238" s="276">
        <f t="shared" si="147"/>
        <v>-366.59800000000001</v>
      </c>
      <c r="AE238" s="278">
        <f t="shared" si="148"/>
        <v>1200</v>
      </c>
      <c r="AF238" s="290">
        <f>IF((SUMIF($K$10:$K$1048576,K238,$V$10:$V$1048576))&gt;(SUMIF($K$10:$K$1048576,K238,$U$10:$U$1048576)),AE238,(IF(P238="cpv",(V238*T238),(V238*T238/1000))))</f>
        <v>26.886400000000002</v>
      </c>
      <c r="AG238" s="279">
        <f t="shared" si="149"/>
        <v>-1173.1135999999999</v>
      </c>
      <c r="AH238" s="279">
        <v>0</v>
      </c>
      <c r="AI238" s="279">
        <f t="shared" si="49"/>
        <v>18.484400000000001</v>
      </c>
      <c r="AJ238" s="280">
        <f t="shared" si="50"/>
        <v>0.6875</v>
      </c>
      <c r="AL238"/>
    </row>
    <row r="239" spans="2:38" x14ac:dyDescent="0.25">
      <c r="B239" s="284" t="s">
        <v>439</v>
      </c>
      <c r="C239" s="91">
        <v>2016</v>
      </c>
      <c r="D239" s="91">
        <v>2</v>
      </c>
      <c r="E239" s="92" t="s">
        <v>53</v>
      </c>
      <c r="F239" s="93">
        <v>42401</v>
      </c>
      <c r="G239" s="93">
        <v>42429</v>
      </c>
      <c r="H239" s="94">
        <f t="shared" ref="H239" ca="1" si="151">IF($O$1&gt;G239,0,(G239-$O$1))</f>
        <v>0</v>
      </c>
      <c r="I239" s="90" t="s">
        <v>74</v>
      </c>
      <c r="J239" s="90" t="s">
        <v>362</v>
      </c>
      <c r="K239" s="90" t="s">
        <v>440</v>
      </c>
      <c r="L239" s="95" t="str">
        <f t="shared" ref="L239" ca="1" si="152">IF(G239=0,$M$3,(IF(H239=0,$M$1,$M$2)))</f>
        <v>Completed</v>
      </c>
      <c r="M239" s="91" t="s">
        <v>255</v>
      </c>
      <c r="N239" s="91" t="s">
        <v>58</v>
      </c>
      <c r="O239" s="91" t="s">
        <v>59</v>
      </c>
      <c r="P239" s="91" t="s">
        <v>42</v>
      </c>
      <c r="Q239" s="91" t="s">
        <v>61</v>
      </c>
      <c r="R239" s="91" t="s">
        <v>62</v>
      </c>
      <c r="S239" s="111">
        <v>0.5</v>
      </c>
      <c r="T239" s="96">
        <v>1.6</v>
      </c>
      <c r="U239" s="97">
        <v>5000</v>
      </c>
      <c r="V239" s="97">
        <v>757</v>
      </c>
      <c r="W239" s="95">
        <f t="shared" ref="W239" si="153">IF(V239&gt;U239,0,U239-V239)</f>
        <v>4243</v>
      </c>
      <c r="X239" s="95">
        <f t="shared" ref="X239" si="154">IF(V239&gt;U239,U239,V239)</f>
        <v>757</v>
      </c>
      <c r="Y239" s="97"/>
      <c r="Z239" s="98">
        <f t="shared" ref="Z239" si="155">Y239/V239</f>
        <v>0</v>
      </c>
      <c r="AA239" s="99" t="e">
        <f t="shared" ref="AA239" si="156">AF239/Y239</f>
        <v>#DIV/0!</v>
      </c>
      <c r="AB239" s="100">
        <f t="shared" ref="AB239" si="157">IF(P239="cpv",(U239*S239),(U239/1000*S239))</f>
        <v>2.5</v>
      </c>
      <c r="AC239" s="101">
        <v>151</v>
      </c>
      <c r="AD239" s="100">
        <f t="shared" ref="AD239" si="158">AC239-AB239</f>
        <v>148.5</v>
      </c>
      <c r="AE239" s="102">
        <f t="shared" ref="AE239" si="159">IF(P239="cpv",(U239*T239),(U239/1000*T239))</f>
        <v>8</v>
      </c>
      <c r="AF239" s="291">
        <f>IF((SUMIF($K$10:$K$1048576,K239,$V$10:$V$1048576))&gt;(SUMIF($K$10:$K$1048576,K239,$U$10:$U$1048576)),AE239,(IF(P239="cpv",(V239*T239),(V239*T239/1000))))</f>
        <v>1.2112000000000001</v>
      </c>
      <c r="AG239" s="103">
        <f t="shared" ref="AG239" si="160">AF239-AE239</f>
        <v>-6.7888000000000002</v>
      </c>
      <c r="AH239" s="103">
        <v>0</v>
      </c>
      <c r="AI239" s="103">
        <f t="shared" si="49"/>
        <v>-149.78880000000001</v>
      </c>
      <c r="AJ239" s="104">
        <f t="shared" si="50"/>
        <v>-123.66974900924703</v>
      </c>
      <c r="AL239"/>
    </row>
    <row r="240" spans="2:38" ht="15.75" thickBot="1" x14ac:dyDescent="0.3">
      <c r="B240" s="284" t="s">
        <v>441</v>
      </c>
      <c r="C240" s="47">
        <v>2016</v>
      </c>
      <c r="D240" s="47">
        <v>2</v>
      </c>
      <c r="E240" s="48" t="s">
        <v>53</v>
      </c>
      <c r="F240" s="49">
        <v>42401</v>
      </c>
      <c r="G240" s="49">
        <v>42429</v>
      </c>
      <c r="H240" s="50">
        <f t="shared" ref="H240:H242" ca="1" si="161">IF($O$1&gt;G240,0,(G240-$O$1))</f>
        <v>0</v>
      </c>
      <c r="I240" s="90" t="s">
        <v>74</v>
      </c>
      <c r="J240" s="90" t="s">
        <v>362</v>
      </c>
      <c r="K240" s="90" t="s">
        <v>440</v>
      </c>
      <c r="L240" s="51" t="str">
        <f t="shared" ref="L240:L242" ca="1" si="162">IF(G240=0,$M$3,(IF(H240=0,$M$1,$M$2)))</f>
        <v>Completed</v>
      </c>
      <c r="M240" s="47" t="s">
        <v>64</v>
      </c>
      <c r="N240" s="91" t="s">
        <v>58</v>
      </c>
      <c r="O240" s="91" t="s">
        <v>59</v>
      </c>
      <c r="P240" s="91" t="s">
        <v>60</v>
      </c>
      <c r="Q240" s="91" t="s">
        <v>61</v>
      </c>
      <c r="R240" s="91" t="s">
        <v>62</v>
      </c>
      <c r="S240" s="52">
        <v>0.2</v>
      </c>
      <c r="T240" s="96">
        <v>1.6</v>
      </c>
      <c r="U240" s="53">
        <v>400000</v>
      </c>
      <c r="V240" s="53">
        <v>363457</v>
      </c>
      <c r="W240" s="51">
        <f t="shared" ref="W240:W242" si="163">IF(V240&gt;U240,0,U240-V240)</f>
        <v>36543</v>
      </c>
      <c r="X240" s="51">
        <f t="shared" ref="X240:X242" si="164">IF(V240&gt;U240,U240,V240)</f>
        <v>363457</v>
      </c>
      <c r="Y240" s="53">
        <v>135</v>
      </c>
      <c r="Z240" s="54">
        <f t="shared" ref="Z240:Z242" si="165">Y240/V240</f>
        <v>3.7143320943055163E-4</v>
      </c>
      <c r="AA240" s="55">
        <f t="shared" ref="AA240:AA242" si="166">AF240/Y240</f>
        <v>4.3076385185185195</v>
      </c>
      <c r="AB240" s="56">
        <f t="shared" ref="AB240:AB242" si="167">IF(P240="cpv",(U240*S240),(U240/1000*S240))</f>
        <v>80</v>
      </c>
      <c r="AC240" s="57">
        <f t="shared" ref="AC240:AC242" si="168">IF(P240="cpv",(IF(W240&gt;0,V240*S240,AB240)),(IF(W240&gt;0,V240/1000*S240,AB240)))</f>
        <v>72.691400000000002</v>
      </c>
      <c r="AD240" s="56">
        <f t="shared" ref="AD240:AD242" si="169">AC240-AB240</f>
        <v>-7.3085999999999984</v>
      </c>
      <c r="AE240" s="58">
        <f t="shared" ref="AE240:AE242" si="170">IF(P240="cpv",(U240*T240),(U240/1000*T240))</f>
        <v>640</v>
      </c>
      <c r="AF240" s="289">
        <f>IF((SUMIF($K$10:$K$1048576,K240,$V$10:$V$1048576))&gt;(SUMIF($K$10:$K$1048576,K240,$U$10:$U$1048576)),AE240,(IF(P240="cpv",(V240*T240),(V240*T240/1000))))</f>
        <v>581.53120000000013</v>
      </c>
      <c r="AG240" s="60">
        <f t="shared" ref="AG240:AG242" si="171">AF240-AE240</f>
        <v>-58.468799999999874</v>
      </c>
      <c r="AH240" s="60">
        <v>0</v>
      </c>
      <c r="AI240" s="60">
        <f t="shared" si="49"/>
        <v>508.83980000000014</v>
      </c>
      <c r="AJ240" s="61">
        <f t="shared" si="50"/>
        <v>0.875</v>
      </c>
      <c r="AL240"/>
    </row>
    <row r="241" spans="2:38" x14ac:dyDescent="0.25">
      <c r="B241" s="284" t="s">
        <v>442</v>
      </c>
      <c r="C241" s="47">
        <v>2016</v>
      </c>
      <c r="D241" s="47">
        <v>2</v>
      </c>
      <c r="E241" s="48" t="s">
        <v>53</v>
      </c>
      <c r="F241" s="49">
        <v>42401</v>
      </c>
      <c r="G241" s="49">
        <v>42429</v>
      </c>
      <c r="H241" s="50">
        <f t="shared" ca="1" si="161"/>
        <v>0</v>
      </c>
      <c r="I241" s="90" t="s">
        <v>74</v>
      </c>
      <c r="J241" s="90" t="s">
        <v>362</v>
      </c>
      <c r="K241" s="90" t="s">
        <v>440</v>
      </c>
      <c r="L241" s="51" t="str">
        <f t="shared" ca="1" si="162"/>
        <v>Completed</v>
      </c>
      <c r="M241" s="47" t="s">
        <v>82</v>
      </c>
      <c r="N241" s="91" t="s">
        <v>58</v>
      </c>
      <c r="O241" s="91" t="s">
        <v>59</v>
      </c>
      <c r="P241" s="91" t="s">
        <v>60</v>
      </c>
      <c r="Q241" s="91" t="s">
        <v>61</v>
      </c>
      <c r="R241" s="91" t="s">
        <v>62</v>
      </c>
      <c r="S241" s="111">
        <v>0.1</v>
      </c>
      <c r="T241" s="96">
        <v>1.6</v>
      </c>
      <c r="U241" s="53">
        <v>1500000</v>
      </c>
      <c r="V241" s="53">
        <v>1645208</v>
      </c>
      <c r="W241" s="51">
        <f t="shared" si="163"/>
        <v>0</v>
      </c>
      <c r="X241" s="51">
        <f t="shared" si="164"/>
        <v>1500000</v>
      </c>
      <c r="Y241" s="53"/>
      <c r="Z241" s="54">
        <f t="shared" si="165"/>
        <v>0</v>
      </c>
      <c r="AA241" s="55" t="e">
        <f t="shared" si="166"/>
        <v>#DIV/0!</v>
      </c>
      <c r="AB241" s="56">
        <f t="shared" si="167"/>
        <v>150</v>
      </c>
      <c r="AC241" s="57">
        <f t="shared" si="168"/>
        <v>150</v>
      </c>
      <c r="AD241" s="56">
        <f t="shared" si="169"/>
        <v>0</v>
      </c>
      <c r="AE241" s="58">
        <f t="shared" si="170"/>
        <v>2400</v>
      </c>
      <c r="AF241" s="289">
        <v>1615</v>
      </c>
      <c r="AG241" s="60">
        <f t="shared" si="171"/>
        <v>-785</v>
      </c>
      <c r="AH241" s="60">
        <v>0</v>
      </c>
      <c r="AI241" s="60">
        <f t="shared" si="49"/>
        <v>1465</v>
      </c>
      <c r="AJ241" s="61">
        <f t="shared" si="50"/>
        <v>0.90712074303405577</v>
      </c>
      <c r="AL241"/>
    </row>
    <row r="242" spans="2:38" ht="15.75" thickBot="1" x14ac:dyDescent="0.3">
      <c r="B242" s="285" t="s">
        <v>443</v>
      </c>
      <c r="C242" s="120">
        <v>2016</v>
      </c>
      <c r="D242" s="120">
        <v>2</v>
      </c>
      <c r="E242" s="121" t="s">
        <v>53</v>
      </c>
      <c r="F242" s="122">
        <v>42401</v>
      </c>
      <c r="G242" s="122">
        <v>42429</v>
      </c>
      <c r="H242" s="123">
        <f t="shared" ca="1" si="161"/>
        <v>0</v>
      </c>
      <c r="I242" s="150" t="s">
        <v>74</v>
      </c>
      <c r="J242" s="150" t="s">
        <v>362</v>
      </c>
      <c r="K242" s="150" t="s">
        <v>440</v>
      </c>
      <c r="L242" s="125" t="str">
        <f t="shared" ca="1" si="162"/>
        <v>Completed</v>
      </c>
      <c r="M242" s="120" t="s">
        <v>57</v>
      </c>
      <c r="N242" s="151" t="s">
        <v>58</v>
      </c>
      <c r="O242" s="151" t="s">
        <v>59</v>
      </c>
      <c r="P242" s="151" t="s">
        <v>60</v>
      </c>
      <c r="Q242" s="151" t="s">
        <v>61</v>
      </c>
      <c r="R242" s="151" t="s">
        <v>62</v>
      </c>
      <c r="S242" s="126">
        <v>0.5</v>
      </c>
      <c r="T242" s="152">
        <v>1.6</v>
      </c>
      <c r="U242" s="127">
        <v>250000</v>
      </c>
      <c r="V242" s="127">
        <v>250446</v>
      </c>
      <c r="W242" s="125">
        <f t="shared" si="163"/>
        <v>0</v>
      </c>
      <c r="X242" s="125">
        <f t="shared" si="164"/>
        <v>250000</v>
      </c>
      <c r="Y242" s="127"/>
      <c r="Z242" s="128">
        <f t="shared" si="165"/>
        <v>0</v>
      </c>
      <c r="AA242" s="129" t="e">
        <f t="shared" si="166"/>
        <v>#DIV/0!</v>
      </c>
      <c r="AB242" s="130">
        <f t="shared" si="167"/>
        <v>125</v>
      </c>
      <c r="AC242" s="131">
        <f t="shared" si="168"/>
        <v>125</v>
      </c>
      <c r="AD242" s="130">
        <f t="shared" si="169"/>
        <v>0</v>
      </c>
      <c r="AE242" s="132">
        <f t="shared" si="170"/>
        <v>400</v>
      </c>
      <c r="AF242" s="287">
        <f>IF((SUMIF($K$10:$K$1048576,K242,$V$10:$V$1048576))&gt;(SUMIF($K$10:$K$1048576,K242,$U$10:$U$1048576)),AE242,(IF(P242="cpv",(V242*T242),(V242*T242/1000))))</f>
        <v>400.71360000000004</v>
      </c>
      <c r="AG242" s="133">
        <f t="shared" si="171"/>
        <v>0.7136000000000422</v>
      </c>
      <c r="AH242" s="133">
        <v>0</v>
      </c>
      <c r="AI242" s="133">
        <f t="shared" si="49"/>
        <v>275.71360000000004</v>
      </c>
      <c r="AJ242" s="134">
        <f t="shared" si="50"/>
        <v>0.68805650719117095</v>
      </c>
      <c r="AL242"/>
    </row>
    <row r="243" spans="2:38" ht="15.75" thickBot="1" x14ac:dyDescent="0.3">
      <c r="B243" s="301" t="s">
        <v>444</v>
      </c>
      <c r="C243" s="155">
        <v>2016</v>
      </c>
      <c r="D243" s="155">
        <v>2</v>
      </c>
      <c r="E243" s="156" t="s">
        <v>53</v>
      </c>
      <c r="F243" s="157">
        <v>42401</v>
      </c>
      <c r="G243" s="157">
        <v>42429</v>
      </c>
      <c r="H243" s="158">
        <f t="shared" ref="H243:H244" ca="1" si="172">IF($O$1&gt;G243,0,(G243-$O$1))</f>
        <v>0</v>
      </c>
      <c r="I243" s="154" t="s">
        <v>74</v>
      </c>
      <c r="J243" s="154" t="s">
        <v>362</v>
      </c>
      <c r="K243" s="154" t="s">
        <v>445</v>
      </c>
      <c r="L243" s="159" t="str">
        <f t="shared" ref="L243:L244" ca="1" si="173">IF(G243=0,$M$3,(IF(H243=0,$M$1,$M$2)))</f>
        <v>Completed</v>
      </c>
      <c r="M243" s="155" t="s">
        <v>68</v>
      </c>
      <c r="N243" s="155" t="s">
        <v>58</v>
      </c>
      <c r="O243" s="155" t="s">
        <v>87</v>
      </c>
      <c r="P243" s="155" t="s">
        <v>60</v>
      </c>
      <c r="Q243" s="155" t="s">
        <v>61</v>
      </c>
      <c r="R243" s="155" t="s">
        <v>62</v>
      </c>
      <c r="S243" s="160">
        <v>1</v>
      </c>
      <c r="T243" s="160">
        <v>3</v>
      </c>
      <c r="U243" s="161">
        <v>190000</v>
      </c>
      <c r="V243" s="161">
        <v>190947</v>
      </c>
      <c r="W243" s="159">
        <f t="shared" ref="W243:W244" si="174">IF(V243&gt;U243,0,U243-V243)</f>
        <v>0</v>
      </c>
      <c r="X243" s="159">
        <f t="shared" ref="X243:X244" si="175">IF(V243&gt;U243,U243,V243)</f>
        <v>190000</v>
      </c>
      <c r="Y243" s="161"/>
      <c r="Z243" s="162">
        <f t="shared" ref="Z243:Z244" si="176">Y243/V243</f>
        <v>0</v>
      </c>
      <c r="AA243" s="163" t="e">
        <f t="shared" ref="AA243:AA244" si="177">AF243/Y243</f>
        <v>#DIV/0!</v>
      </c>
      <c r="AB243" s="164">
        <f t="shared" ref="AB243:AB244" si="178">IF(P243="cpv",(U243*S243),(U243/1000*S243))</f>
        <v>190</v>
      </c>
      <c r="AC243" s="165">
        <f t="shared" ref="AC243:AC244" si="179">IF(P243="cpv",(IF(W243&gt;0,V243*S243,AB243)),(IF(W243&gt;0,V243/1000*S243,AB243)))</f>
        <v>190</v>
      </c>
      <c r="AD243" s="164">
        <f t="shared" ref="AD243:AD244" si="180">AC243-AB243</f>
        <v>0</v>
      </c>
      <c r="AE243" s="166">
        <f t="shared" ref="AE243:AE244" si="181">IF(P243="cpv",(U243*T243),(U243/1000*T243))</f>
        <v>570</v>
      </c>
      <c r="AF243" s="292">
        <f>IF((SUMIF($K$10:$K$1048576,K243,$V$10:$V$1048576))&gt;(SUMIF($K$10:$K$1048576,K243,$U$10:$U$1048576)),AE243,(IF(P243="cpv",(V243*T243),(V243*T243/1000))))</f>
        <v>570</v>
      </c>
      <c r="AG243" s="167">
        <f t="shared" ref="AG243:AG244" si="182">AF243-AE243</f>
        <v>0</v>
      </c>
      <c r="AH243" s="167">
        <v>0</v>
      </c>
      <c r="AI243" s="167">
        <f t="shared" si="49"/>
        <v>380</v>
      </c>
      <c r="AJ243" s="168">
        <f t="shared" si="50"/>
        <v>0.66666666666666663</v>
      </c>
      <c r="AL243"/>
    </row>
    <row r="244" spans="2:38" x14ac:dyDescent="0.25">
      <c r="B244" s="302" t="s">
        <v>446</v>
      </c>
      <c r="C244" s="170">
        <v>2016</v>
      </c>
      <c r="D244" s="170">
        <v>2</v>
      </c>
      <c r="E244" s="171" t="s">
        <v>53</v>
      </c>
      <c r="F244" s="172">
        <v>42403</v>
      </c>
      <c r="G244" s="172">
        <v>42404</v>
      </c>
      <c r="H244" s="173">
        <f t="shared" ca="1" si="172"/>
        <v>0</v>
      </c>
      <c r="I244" s="169" t="s">
        <v>74</v>
      </c>
      <c r="J244" s="169" t="s">
        <v>146</v>
      </c>
      <c r="K244" s="169" t="s">
        <v>447</v>
      </c>
      <c r="L244" s="174" t="str">
        <f t="shared" ca="1" si="173"/>
        <v>Completed</v>
      </c>
      <c r="M244" s="170" t="s">
        <v>82</v>
      </c>
      <c r="N244" s="170" t="s">
        <v>58</v>
      </c>
      <c r="O244" s="170" t="s">
        <v>78</v>
      </c>
      <c r="P244" s="170" t="s">
        <v>60</v>
      </c>
      <c r="Q244" s="170" t="s">
        <v>79</v>
      </c>
      <c r="R244" s="170" t="s">
        <v>79</v>
      </c>
      <c r="S244" s="52">
        <v>0.5</v>
      </c>
      <c r="T244" s="175">
        <v>4.5</v>
      </c>
      <c r="U244" s="176">
        <v>250000</v>
      </c>
      <c r="V244" s="176">
        <v>260895</v>
      </c>
      <c r="W244" s="174">
        <f t="shared" si="174"/>
        <v>0</v>
      </c>
      <c r="X244" s="174">
        <f t="shared" si="175"/>
        <v>250000</v>
      </c>
      <c r="Y244" s="176">
        <v>1677</v>
      </c>
      <c r="Z244" s="177">
        <f t="shared" si="176"/>
        <v>6.4278732823549707E-3</v>
      </c>
      <c r="AA244" s="178">
        <f t="shared" si="177"/>
        <v>0.67084078711985684</v>
      </c>
      <c r="AB244" s="179">
        <f t="shared" si="178"/>
        <v>125</v>
      </c>
      <c r="AC244" s="180">
        <f t="shared" si="179"/>
        <v>125</v>
      </c>
      <c r="AD244" s="179">
        <f t="shared" si="180"/>
        <v>0</v>
      </c>
      <c r="AE244" s="181">
        <f t="shared" si="181"/>
        <v>1125</v>
      </c>
      <c r="AF244" s="293">
        <f>IF((SUMIF($K$10:$K$1048576,K244,$V$10:$V$1048576))&gt;(SUMIF($K$10:$K$1048576,K244,$U$10:$U$1048576)),AE244,(IF(P244="cpv",(V244*T244),(V244*T244/1000))))</f>
        <v>1125</v>
      </c>
      <c r="AG244" s="182">
        <f t="shared" si="182"/>
        <v>0</v>
      </c>
      <c r="AH244" s="182">
        <v>0</v>
      </c>
      <c r="AI244" s="182">
        <f t="shared" si="49"/>
        <v>1000</v>
      </c>
      <c r="AJ244" s="183">
        <f t="shared" si="50"/>
        <v>0.88888888888888884</v>
      </c>
      <c r="AL244"/>
    </row>
    <row r="245" spans="2:38" x14ac:dyDescent="0.25">
      <c r="B245" s="303" t="s">
        <v>448</v>
      </c>
      <c r="C245" s="185">
        <v>2016</v>
      </c>
      <c r="D245" s="185">
        <v>2</v>
      </c>
      <c r="E245" s="186" t="s">
        <v>53</v>
      </c>
      <c r="F245" s="187">
        <v>42403</v>
      </c>
      <c r="G245" s="187">
        <v>42404</v>
      </c>
      <c r="H245" s="188">
        <f t="shared" ref="H245:H247" ca="1" si="183">IF($O$1&gt;G245,0,(G245-$O$1))</f>
        <v>0</v>
      </c>
      <c r="I245" s="184" t="s">
        <v>74</v>
      </c>
      <c r="J245" s="184" t="s">
        <v>146</v>
      </c>
      <c r="K245" s="184" t="s">
        <v>447</v>
      </c>
      <c r="L245" s="189" t="str">
        <f t="shared" ref="L245:L247" ca="1" si="184">IF(G245=0,$M$3,(IF(H245=0,$M$1,$M$2)))</f>
        <v>Completed</v>
      </c>
      <c r="M245" s="185" t="s">
        <v>57</v>
      </c>
      <c r="N245" s="190" t="s">
        <v>58</v>
      </c>
      <c r="O245" s="190" t="s">
        <v>78</v>
      </c>
      <c r="P245" s="190" t="s">
        <v>60</v>
      </c>
      <c r="Q245" s="190" t="s">
        <v>79</v>
      </c>
      <c r="R245" s="190" t="s">
        <v>79</v>
      </c>
      <c r="S245" s="52">
        <v>2.25</v>
      </c>
      <c r="T245" s="192">
        <v>4.5</v>
      </c>
      <c r="U245" s="193">
        <v>150000</v>
      </c>
      <c r="V245" s="193">
        <v>151148</v>
      </c>
      <c r="W245" s="189">
        <f t="shared" ref="W245:W247" si="185">IF(V245&gt;U245,0,U245-V245)</f>
        <v>0</v>
      </c>
      <c r="X245" s="189">
        <f t="shared" ref="X245:X247" si="186">IF(V245&gt;U245,U245,V245)</f>
        <v>150000</v>
      </c>
      <c r="Y245" s="193">
        <v>1013</v>
      </c>
      <c r="Z245" s="194">
        <f t="shared" ref="Z245:Z247" si="187">Y245/V245</f>
        <v>6.7020403842591369E-3</v>
      </c>
      <c r="AA245" s="195">
        <f t="shared" ref="AA245:AA247" si="188">AF245/Y245</f>
        <v>0.49358341559723595</v>
      </c>
      <c r="AB245" s="196">
        <f t="shared" ref="AB245:AB247" si="189">IF(P245="cpv",(U245*S245),(U245/1000*S245))</f>
        <v>337.5</v>
      </c>
      <c r="AC245" s="197">
        <f t="shared" ref="AC245:AC246" si="190">IF(P245="cpv",(IF(W245&gt;0,V245*S245,AB245)),(IF(W245&gt;0,V245/1000*S245,AB245)))</f>
        <v>337.5</v>
      </c>
      <c r="AD245" s="196">
        <f t="shared" ref="AD245:AD247" si="191">AC245-AB245</f>
        <v>0</v>
      </c>
      <c r="AE245" s="198">
        <f t="shared" ref="AE245:AE247" si="192">IF(P245="cpv",(U245*T245),(U245/1000*T245))</f>
        <v>675</v>
      </c>
      <c r="AF245" s="294">
        <v>500</v>
      </c>
      <c r="AG245" s="199">
        <f t="shared" ref="AG245:AG247" si="193">AF245-AE245</f>
        <v>-175</v>
      </c>
      <c r="AH245" s="199">
        <v>0</v>
      </c>
      <c r="AI245" s="199">
        <f t="shared" si="49"/>
        <v>162.5</v>
      </c>
      <c r="AJ245" s="200">
        <f t="shared" si="50"/>
        <v>0.32500000000000001</v>
      </c>
      <c r="AL245"/>
    </row>
    <row r="246" spans="2:38" ht="15.75" thickBot="1" x14ac:dyDescent="0.3">
      <c r="B246" s="303" t="s">
        <v>449</v>
      </c>
      <c r="C246" s="185">
        <v>2016</v>
      </c>
      <c r="D246" s="185">
        <v>2</v>
      </c>
      <c r="E246" s="186" t="s">
        <v>53</v>
      </c>
      <c r="F246" s="187">
        <v>42403</v>
      </c>
      <c r="G246" s="187">
        <v>42404</v>
      </c>
      <c r="H246" s="188">
        <f t="shared" ca="1" si="183"/>
        <v>0</v>
      </c>
      <c r="I246" s="184" t="s">
        <v>74</v>
      </c>
      <c r="J246" s="184" t="s">
        <v>146</v>
      </c>
      <c r="K246" s="184" t="s">
        <v>447</v>
      </c>
      <c r="L246" s="189" t="str">
        <f t="shared" ca="1" si="184"/>
        <v>Completed</v>
      </c>
      <c r="M246" s="185" t="s">
        <v>64</v>
      </c>
      <c r="N246" s="190" t="s">
        <v>58</v>
      </c>
      <c r="O246" s="190" t="s">
        <v>78</v>
      </c>
      <c r="P246" s="190" t="s">
        <v>60</v>
      </c>
      <c r="Q246" s="190" t="s">
        <v>79</v>
      </c>
      <c r="R246" s="190" t="s">
        <v>79</v>
      </c>
      <c r="S246" s="126">
        <v>2.5</v>
      </c>
      <c r="T246" s="192">
        <v>4.5</v>
      </c>
      <c r="U246" s="193">
        <v>250000</v>
      </c>
      <c r="V246" s="193">
        <v>252157</v>
      </c>
      <c r="W246" s="189">
        <f t="shared" si="185"/>
        <v>0</v>
      </c>
      <c r="X246" s="189">
        <f t="shared" si="186"/>
        <v>250000</v>
      </c>
      <c r="Y246" s="193">
        <v>1696</v>
      </c>
      <c r="Z246" s="194">
        <f t="shared" si="187"/>
        <v>6.725968345118319E-3</v>
      </c>
      <c r="AA246" s="195">
        <f t="shared" si="188"/>
        <v>0.66332547169811318</v>
      </c>
      <c r="AB246" s="196">
        <f t="shared" si="189"/>
        <v>625</v>
      </c>
      <c r="AC246" s="197">
        <f t="shared" si="190"/>
        <v>625</v>
      </c>
      <c r="AD246" s="196">
        <f t="shared" si="191"/>
        <v>0</v>
      </c>
      <c r="AE246" s="198">
        <f t="shared" si="192"/>
        <v>1125</v>
      </c>
      <c r="AF246" s="294">
        <f>IF((SUMIF($K$10:$K$1048576,K246,$V$10:$V$1048576))&gt;(SUMIF($K$10:$K$1048576,K246,$U$10:$U$1048576)),AE246,(IF(P246="cpv",(V246*T246),(V246*T246/1000))))</f>
        <v>1125</v>
      </c>
      <c r="AG246" s="199">
        <f t="shared" si="193"/>
        <v>0</v>
      </c>
      <c r="AH246" s="199">
        <v>0</v>
      </c>
      <c r="AI246" s="199">
        <f t="shared" si="49"/>
        <v>500</v>
      </c>
      <c r="AJ246" s="200">
        <f t="shared" si="50"/>
        <v>0.44444444444444442</v>
      </c>
      <c r="AL246"/>
    </row>
    <row r="247" spans="2:38" ht="15.75" thickBot="1" x14ac:dyDescent="0.3">
      <c r="B247" s="304" t="s">
        <v>450</v>
      </c>
      <c r="C247" s="202">
        <v>2016</v>
      </c>
      <c r="D247" s="202">
        <v>2</v>
      </c>
      <c r="E247" s="203" t="s">
        <v>53</v>
      </c>
      <c r="F247" s="204">
        <v>42403</v>
      </c>
      <c r="G247" s="204">
        <v>42404</v>
      </c>
      <c r="H247" s="205">
        <f t="shared" ca="1" si="183"/>
        <v>0</v>
      </c>
      <c r="I247" s="201" t="s">
        <v>74</v>
      </c>
      <c r="J247" s="201" t="s">
        <v>146</v>
      </c>
      <c r="K247" s="201" t="s">
        <v>447</v>
      </c>
      <c r="L247" s="206" t="str">
        <f t="shared" ca="1" si="184"/>
        <v>Completed</v>
      </c>
      <c r="M247" s="202" t="s">
        <v>77</v>
      </c>
      <c r="N247" s="207" t="s">
        <v>58</v>
      </c>
      <c r="O247" s="207" t="s">
        <v>78</v>
      </c>
      <c r="P247" s="207" t="s">
        <v>60</v>
      </c>
      <c r="Q247" s="207" t="s">
        <v>79</v>
      </c>
      <c r="R247" s="207" t="s">
        <v>79</v>
      </c>
      <c r="S247" s="52">
        <v>1.5</v>
      </c>
      <c r="T247" s="209">
        <v>4.5</v>
      </c>
      <c r="U247" s="210">
        <v>500000</v>
      </c>
      <c r="V247" s="210">
        <v>501944</v>
      </c>
      <c r="W247" s="206">
        <f t="shared" si="185"/>
        <v>0</v>
      </c>
      <c r="X247" s="206">
        <f t="shared" si="186"/>
        <v>500000</v>
      </c>
      <c r="Y247" s="210">
        <v>1375</v>
      </c>
      <c r="Z247" s="211">
        <f t="shared" si="187"/>
        <v>2.7393494094958802E-3</v>
      </c>
      <c r="AA247" s="212">
        <f t="shared" si="188"/>
        <v>1.6363636363636365</v>
      </c>
      <c r="AB247" s="213">
        <f t="shared" si="189"/>
        <v>750</v>
      </c>
      <c r="AC247" s="57">
        <v>0</v>
      </c>
      <c r="AD247" s="213">
        <f t="shared" si="191"/>
        <v>-750</v>
      </c>
      <c r="AE247" s="215">
        <f t="shared" si="192"/>
        <v>2250</v>
      </c>
      <c r="AF247" s="295">
        <f>IF((SUMIF($K$10:$K$1048576,K247,$V$10:$V$1048576))&gt;(SUMIF($K$10:$K$1048576,K247,$U$10:$U$1048576)),AE247,(IF(P247="cpv",(V247*T247),(V247*T247/1000))))</f>
        <v>2250</v>
      </c>
      <c r="AG247" s="216">
        <f t="shared" si="193"/>
        <v>0</v>
      </c>
      <c r="AH247" s="216">
        <v>0</v>
      </c>
      <c r="AI247" s="216">
        <f t="shared" si="49"/>
        <v>2250</v>
      </c>
      <c r="AJ247" s="217">
        <f t="shared" si="50"/>
        <v>1</v>
      </c>
      <c r="AL247"/>
    </row>
    <row r="248" spans="2:38" x14ac:dyDescent="0.25">
      <c r="B248" s="302" t="s">
        <v>451</v>
      </c>
      <c r="C248" s="170">
        <v>2016</v>
      </c>
      <c r="D248" s="170">
        <v>2</v>
      </c>
      <c r="E248" s="171" t="s">
        <v>53</v>
      </c>
      <c r="F248" s="172">
        <v>42404</v>
      </c>
      <c r="G248" s="172">
        <v>42407</v>
      </c>
      <c r="H248" s="173">
        <f t="shared" ref="H248:H249" ca="1" si="194">IF($O$1&gt;G248,0,(G248-$O$1))</f>
        <v>0</v>
      </c>
      <c r="I248" s="169" t="s">
        <v>74</v>
      </c>
      <c r="J248" s="169" t="s">
        <v>146</v>
      </c>
      <c r="K248" s="169" t="s">
        <v>452</v>
      </c>
      <c r="L248" s="174" t="str">
        <f t="shared" ref="L248:L249" ca="1" si="195">IF(G248=0,$M$3,(IF(H248=0,$M$1,$M$2)))</f>
        <v>Completed</v>
      </c>
      <c r="M248" s="170" t="s">
        <v>82</v>
      </c>
      <c r="N248" s="170" t="s">
        <v>58</v>
      </c>
      <c r="O248" s="170" t="s">
        <v>78</v>
      </c>
      <c r="P248" s="170" t="s">
        <v>60</v>
      </c>
      <c r="Q248" s="170" t="s">
        <v>79</v>
      </c>
      <c r="R248" s="170" t="s">
        <v>79</v>
      </c>
      <c r="S248" s="52">
        <v>0.5</v>
      </c>
      <c r="T248" s="175">
        <v>4.5</v>
      </c>
      <c r="U248" s="176">
        <v>250000</v>
      </c>
      <c r="V248" s="176">
        <v>258779</v>
      </c>
      <c r="W248" s="174">
        <f t="shared" ref="W248:W249" si="196">IF(V248&gt;U248,0,U248-V248)</f>
        <v>0</v>
      </c>
      <c r="X248" s="174">
        <f t="shared" ref="X248:X249" si="197">IF(V248&gt;U248,U248,V248)</f>
        <v>250000</v>
      </c>
      <c r="Y248" s="176">
        <v>2932</v>
      </c>
      <c r="Z248" s="177">
        <f t="shared" ref="Z248:Z249" si="198">Y248/V248</f>
        <v>1.1330131115739685E-2</v>
      </c>
      <c r="AA248" s="178">
        <f t="shared" ref="AA248:AA249" si="199">AF248/Y248</f>
        <v>0.38369713506139153</v>
      </c>
      <c r="AB248" s="179">
        <f t="shared" ref="AB248:AB249" si="200">IF(P248="cpv",(U248*S248),(U248/1000*S248))</f>
        <v>125</v>
      </c>
      <c r="AC248" s="180">
        <f t="shared" ref="AC248" si="201">IF(P248="cpv",(IF(W248&gt;0,V248*S248,AB248)),(IF(W248&gt;0,V248/1000*S248,AB248)))</f>
        <v>125</v>
      </c>
      <c r="AD248" s="179">
        <f t="shared" ref="AD248:AD249" si="202">AC248-AB248</f>
        <v>0</v>
      </c>
      <c r="AE248" s="181">
        <f t="shared" ref="AE248:AE249" si="203">IF(P248="cpv",(U248*T248),(U248/1000*T248))</f>
        <v>1125</v>
      </c>
      <c r="AF248" s="293">
        <f>IF((SUMIF($K$10:$K$1048576,K248,$V$10:$V$1048576))&gt;(SUMIF($K$10:$K$1048576,K248,$U$10:$U$1048576)),AE248,(IF(P248="cpv",(V248*T248),(V248*T248/1000))))</f>
        <v>1125</v>
      </c>
      <c r="AG248" s="182">
        <f t="shared" ref="AG248:AG249" si="204">AF248-AE248</f>
        <v>0</v>
      </c>
      <c r="AH248" s="182">
        <v>0</v>
      </c>
      <c r="AI248" s="182">
        <f t="shared" si="49"/>
        <v>1000</v>
      </c>
      <c r="AJ248" s="183">
        <f t="shared" si="50"/>
        <v>0.88888888888888884</v>
      </c>
      <c r="AL248"/>
    </row>
    <row r="249" spans="2:38" x14ac:dyDescent="0.25">
      <c r="B249" s="303" t="s">
        <v>453</v>
      </c>
      <c r="C249" s="185">
        <v>2016</v>
      </c>
      <c r="D249" s="185">
        <v>2</v>
      </c>
      <c r="E249" s="186" t="s">
        <v>53</v>
      </c>
      <c r="F249" s="187">
        <v>42404</v>
      </c>
      <c r="G249" s="187">
        <v>42407</v>
      </c>
      <c r="H249" s="188">
        <f t="shared" ca="1" si="194"/>
        <v>0</v>
      </c>
      <c r="I249" s="218" t="s">
        <v>74</v>
      </c>
      <c r="J249" s="218" t="s">
        <v>146</v>
      </c>
      <c r="K249" s="184" t="s">
        <v>452</v>
      </c>
      <c r="L249" s="189" t="str">
        <f t="shared" ca="1" si="195"/>
        <v>Completed</v>
      </c>
      <c r="M249" s="190" t="s">
        <v>77</v>
      </c>
      <c r="N249" s="190" t="s">
        <v>58</v>
      </c>
      <c r="O249" s="190" t="s">
        <v>78</v>
      </c>
      <c r="P249" s="190" t="s">
        <v>60</v>
      </c>
      <c r="Q249" s="190" t="s">
        <v>79</v>
      </c>
      <c r="R249" s="190" t="s">
        <v>79</v>
      </c>
      <c r="S249" s="52">
        <v>1.5</v>
      </c>
      <c r="T249" s="192">
        <v>4.5</v>
      </c>
      <c r="U249" s="193">
        <v>500000</v>
      </c>
      <c r="V249" s="193">
        <v>505928</v>
      </c>
      <c r="W249" s="189">
        <f t="shared" si="196"/>
        <v>0</v>
      </c>
      <c r="X249" s="189">
        <f t="shared" si="197"/>
        <v>500000</v>
      </c>
      <c r="Y249" s="193">
        <v>4646</v>
      </c>
      <c r="Z249" s="194">
        <f t="shared" si="198"/>
        <v>9.1831248715232208E-3</v>
      </c>
      <c r="AA249" s="195">
        <f t="shared" si="199"/>
        <v>0.48428755919070166</v>
      </c>
      <c r="AB249" s="196">
        <f t="shared" si="200"/>
        <v>750</v>
      </c>
      <c r="AC249" s="57">
        <v>0</v>
      </c>
      <c r="AD249" s="196">
        <f t="shared" si="202"/>
        <v>-750</v>
      </c>
      <c r="AE249" s="198">
        <f t="shared" si="203"/>
        <v>2250</v>
      </c>
      <c r="AF249" s="294">
        <f>IF((SUMIF($K$10:$K$1048576,K249,$V$10:$V$1048576))&gt;(SUMIF($K$10:$K$1048576,K249,$U$10:$U$1048576)),AE249,(IF(P249="cpv",(V249*T249),(V249*T249/1000))))</f>
        <v>2250</v>
      </c>
      <c r="AG249" s="199">
        <f t="shared" si="204"/>
        <v>0</v>
      </c>
      <c r="AH249" s="199">
        <v>0</v>
      </c>
      <c r="AI249" s="199">
        <f t="shared" si="49"/>
        <v>2250</v>
      </c>
      <c r="AJ249" s="200">
        <f t="shared" si="50"/>
        <v>1</v>
      </c>
      <c r="AL249"/>
    </row>
    <row r="250" spans="2:38" ht="15.75" thickBot="1" x14ac:dyDescent="0.3">
      <c r="B250" s="304" t="s">
        <v>454</v>
      </c>
      <c r="C250" s="202">
        <v>2016</v>
      </c>
      <c r="D250" s="202">
        <v>2</v>
      </c>
      <c r="E250" s="203" t="s">
        <v>53</v>
      </c>
      <c r="F250" s="204">
        <v>42404</v>
      </c>
      <c r="G250" s="204">
        <v>42407</v>
      </c>
      <c r="H250" s="205">
        <f t="shared" ref="H250:H253" ca="1" si="205">IF($O$1&gt;G250,0,(G250-$O$1))</f>
        <v>0</v>
      </c>
      <c r="I250" s="219" t="s">
        <v>74</v>
      </c>
      <c r="J250" s="219" t="s">
        <v>146</v>
      </c>
      <c r="K250" s="201" t="s">
        <v>452</v>
      </c>
      <c r="L250" s="206" t="str">
        <f t="shared" ref="L250:L253" ca="1" si="206">IF(G250=0,$M$3,(IF(H250=0,$M$1,$M$2)))</f>
        <v>Completed</v>
      </c>
      <c r="M250" s="207" t="s">
        <v>64</v>
      </c>
      <c r="N250" s="207" t="s">
        <v>58</v>
      </c>
      <c r="O250" s="207" t="s">
        <v>78</v>
      </c>
      <c r="P250" s="207" t="s">
        <v>60</v>
      </c>
      <c r="Q250" s="207" t="s">
        <v>79</v>
      </c>
      <c r="R250" s="207" t="s">
        <v>79</v>
      </c>
      <c r="S250" s="126">
        <v>2.5</v>
      </c>
      <c r="T250" s="209">
        <v>4.5</v>
      </c>
      <c r="U250" s="210">
        <v>250000</v>
      </c>
      <c r="V250" s="210">
        <v>250943</v>
      </c>
      <c r="W250" s="206">
        <f t="shared" ref="W250:W253" si="207">IF(V250&gt;U250,0,U250-V250)</f>
        <v>0</v>
      </c>
      <c r="X250" s="206">
        <f t="shared" ref="X250:X253" si="208">IF(V250&gt;U250,U250,V250)</f>
        <v>250000</v>
      </c>
      <c r="Y250" s="210">
        <v>1941</v>
      </c>
      <c r="Z250" s="211">
        <f t="shared" ref="Z250:Z253" si="209">Y250/V250</f>
        <v>7.7348242429555718E-3</v>
      </c>
      <c r="AA250" s="212">
        <f t="shared" ref="AA250:AA253" si="210">AF250/Y250</f>
        <v>0.57959814528593512</v>
      </c>
      <c r="AB250" s="213">
        <f t="shared" ref="AB250:AB253" si="211">IF(P250="cpv",(U250*S250),(U250/1000*S250))</f>
        <v>625</v>
      </c>
      <c r="AC250" s="214">
        <f t="shared" ref="AC250:AC253" si="212">IF(P250="cpv",(IF(W250&gt;0,V250*S250,AB250)),(IF(W250&gt;0,V250/1000*S250,AB250)))</f>
        <v>625</v>
      </c>
      <c r="AD250" s="213">
        <f t="shared" ref="AD250:AD253" si="213">AC250-AB250</f>
        <v>0</v>
      </c>
      <c r="AE250" s="215">
        <f t="shared" ref="AE250:AE253" si="214">IF(P250="cpv",(U250*T250),(U250/1000*T250))</f>
        <v>1125</v>
      </c>
      <c r="AF250" s="295">
        <f>IF((SUMIF($K$10:$K$1048576,K250,$V$10:$V$1048576))&gt;(SUMIF($K$10:$K$1048576,K250,$U$10:$U$1048576)),AE250,(IF(P250="cpv",(V250*T250),(V250*T250/1000))))</f>
        <v>1125</v>
      </c>
      <c r="AG250" s="216">
        <f t="shared" ref="AG250:AG253" si="215">AF250-AE250</f>
        <v>0</v>
      </c>
      <c r="AH250" s="216">
        <v>0</v>
      </c>
      <c r="AI250" s="216">
        <f t="shared" si="49"/>
        <v>500</v>
      </c>
      <c r="AJ250" s="217">
        <f t="shared" si="50"/>
        <v>0.44444444444444442</v>
      </c>
      <c r="AL250"/>
    </row>
    <row r="251" spans="2:38" x14ac:dyDescent="0.25">
      <c r="B251" s="302" t="s">
        <v>455</v>
      </c>
      <c r="C251" s="170">
        <v>2016</v>
      </c>
      <c r="D251" s="170">
        <v>2</v>
      </c>
      <c r="E251" s="171" t="s">
        <v>53</v>
      </c>
      <c r="F251" s="172">
        <v>42403</v>
      </c>
      <c r="G251" s="172">
        <v>42429</v>
      </c>
      <c r="H251" s="173">
        <f t="shared" ca="1" si="205"/>
        <v>0</v>
      </c>
      <c r="I251" s="169" t="s">
        <v>74</v>
      </c>
      <c r="J251" s="169" t="s">
        <v>241</v>
      </c>
      <c r="K251" s="169" t="s">
        <v>456</v>
      </c>
      <c r="L251" s="174" t="str">
        <f t="shared" ca="1" si="206"/>
        <v>Completed</v>
      </c>
      <c r="M251" s="170" t="s">
        <v>72</v>
      </c>
      <c r="N251" s="170" t="s">
        <v>58</v>
      </c>
      <c r="O251" s="170" t="s">
        <v>109</v>
      </c>
      <c r="P251" s="170" t="s">
        <v>110</v>
      </c>
      <c r="Q251" s="170" t="s">
        <v>101</v>
      </c>
      <c r="R251" s="170" t="s">
        <v>102</v>
      </c>
      <c r="S251" s="111">
        <v>0.02</v>
      </c>
      <c r="T251" s="175">
        <v>0.03</v>
      </c>
      <c r="U251" s="176">
        <v>5000</v>
      </c>
      <c r="V251" s="176">
        <v>0</v>
      </c>
      <c r="W251" s="174">
        <f t="shared" si="207"/>
        <v>5000</v>
      </c>
      <c r="X251" s="174">
        <f t="shared" si="208"/>
        <v>0</v>
      </c>
      <c r="Y251" s="176">
        <v>0</v>
      </c>
      <c r="Z251" s="177" t="e">
        <f t="shared" si="209"/>
        <v>#DIV/0!</v>
      </c>
      <c r="AA251" s="178" t="e">
        <f t="shared" si="210"/>
        <v>#DIV/0!</v>
      </c>
      <c r="AB251" s="179">
        <f t="shared" si="211"/>
        <v>100</v>
      </c>
      <c r="AC251" s="180">
        <f t="shared" si="212"/>
        <v>0</v>
      </c>
      <c r="AD251" s="179">
        <f t="shared" si="213"/>
        <v>-100</v>
      </c>
      <c r="AE251" s="181">
        <f t="shared" si="214"/>
        <v>150</v>
      </c>
      <c r="AF251" s="293">
        <f>IF((SUMIF($K$10:$K$1048576,K251,$V$10:$V$1048576))&gt;(SUMIF($K$10:$K$1048576,K251,$U$10:$U$1048576)),AE251,(IF(P251="cpv",(V251*T251),(V251*T251/1000))))</f>
        <v>0</v>
      </c>
      <c r="AG251" s="182">
        <f t="shared" si="215"/>
        <v>-150</v>
      </c>
      <c r="AH251" s="182">
        <v>0</v>
      </c>
      <c r="AI251" s="182">
        <f t="shared" si="49"/>
        <v>0</v>
      </c>
      <c r="AJ251" s="183" t="e">
        <f t="shared" si="50"/>
        <v>#DIV/0!</v>
      </c>
      <c r="AL251"/>
    </row>
    <row r="252" spans="2:38" ht="15.75" thickBot="1" x14ac:dyDescent="0.3">
      <c r="B252" s="303" t="s">
        <v>457</v>
      </c>
      <c r="C252" s="185">
        <v>2016</v>
      </c>
      <c r="D252" s="185">
        <v>2</v>
      </c>
      <c r="E252" s="186" t="s">
        <v>53</v>
      </c>
      <c r="F252" s="187">
        <v>42403</v>
      </c>
      <c r="G252" s="220">
        <v>42429</v>
      </c>
      <c r="H252" s="188">
        <f t="shared" ca="1" si="205"/>
        <v>0</v>
      </c>
      <c r="I252" s="184" t="s">
        <v>74</v>
      </c>
      <c r="J252" s="184" t="s">
        <v>241</v>
      </c>
      <c r="K252" s="184" t="s">
        <v>456</v>
      </c>
      <c r="L252" s="189" t="str">
        <f t="shared" ca="1" si="206"/>
        <v>Completed</v>
      </c>
      <c r="M252" s="185" t="s">
        <v>420</v>
      </c>
      <c r="N252" s="185" t="s">
        <v>58</v>
      </c>
      <c r="O252" s="190" t="s">
        <v>109</v>
      </c>
      <c r="P252" s="190" t="s">
        <v>110</v>
      </c>
      <c r="Q252" s="190" t="s">
        <v>101</v>
      </c>
      <c r="R252" s="190" t="s">
        <v>102</v>
      </c>
      <c r="S252" s="126">
        <v>0.02</v>
      </c>
      <c r="T252" s="192">
        <v>0.03</v>
      </c>
      <c r="U252" s="193">
        <v>5000</v>
      </c>
      <c r="V252" s="193">
        <v>0</v>
      </c>
      <c r="W252" s="189">
        <f t="shared" si="207"/>
        <v>5000</v>
      </c>
      <c r="X252" s="189">
        <f t="shared" si="208"/>
        <v>0</v>
      </c>
      <c r="Y252" s="193">
        <v>0</v>
      </c>
      <c r="Z252" s="194" t="e">
        <f t="shared" si="209"/>
        <v>#DIV/0!</v>
      </c>
      <c r="AA252" s="195" t="e">
        <f t="shared" si="210"/>
        <v>#DIV/0!</v>
      </c>
      <c r="AB252" s="196">
        <f t="shared" si="211"/>
        <v>100</v>
      </c>
      <c r="AC252" s="197">
        <f t="shared" si="212"/>
        <v>0</v>
      </c>
      <c r="AD252" s="196">
        <f t="shared" si="213"/>
        <v>-100</v>
      </c>
      <c r="AE252" s="198">
        <f t="shared" si="214"/>
        <v>150</v>
      </c>
      <c r="AF252" s="294">
        <f>IF((SUMIF($K$10:$K$1048576,K252,$V$10:$V$1048576))&gt;(SUMIF($K$10:$K$1048576,K252,$U$10:$U$1048576)),AE252,(IF(P252="cpv",(V252*T252),(V252*T252/1000))))</f>
        <v>0</v>
      </c>
      <c r="AG252" s="199">
        <f t="shared" si="215"/>
        <v>-150</v>
      </c>
      <c r="AH252" s="199">
        <v>0</v>
      </c>
      <c r="AI252" s="199">
        <f t="shared" si="49"/>
        <v>0</v>
      </c>
      <c r="AJ252" s="200" t="e">
        <f t="shared" si="50"/>
        <v>#DIV/0!</v>
      </c>
      <c r="AL252"/>
    </row>
    <row r="253" spans="2:38" x14ac:dyDescent="0.25">
      <c r="B253" s="303" t="s">
        <v>458</v>
      </c>
      <c r="C253" s="185">
        <v>2016</v>
      </c>
      <c r="D253" s="185">
        <v>2</v>
      </c>
      <c r="E253" s="186" t="s">
        <v>53</v>
      </c>
      <c r="F253" s="187">
        <v>42403</v>
      </c>
      <c r="G253" s="220">
        <v>42429</v>
      </c>
      <c r="H253" s="188">
        <f t="shared" ca="1" si="205"/>
        <v>0</v>
      </c>
      <c r="I253" s="184" t="s">
        <v>74</v>
      </c>
      <c r="J253" s="184" t="s">
        <v>241</v>
      </c>
      <c r="K253" s="184" t="s">
        <v>456</v>
      </c>
      <c r="L253" s="189" t="str">
        <f t="shared" ca="1" si="206"/>
        <v>Completed</v>
      </c>
      <c r="M253" s="185" t="s">
        <v>64</v>
      </c>
      <c r="N253" s="185" t="s">
        <v>58</v>
      </c>
      <c r="O253" s="190" t="s">
        <v>109</v>
      </c>
      <c r="P253" s="190" t="s">
        <v>110</v>
      </c>
      <c r="Q253" s="190" t="s">
        <v>101</v>
      </c>
      <c r="R253" s="190" t="s">
        <v>102</v>
      </c>
      <c r="S253" s="52">
        <v>6.0000000000000001E-3</v>
      </c>
      <c r="T253" s="192">
        <v>0.03</v>
      </c>
      <c r="U253" s="193">
        <v>15000</v>
      </c>
      <c r="V253" s="193">
        <v>0</v>
      </c>
      <c r="W253" s="189">
        <f t="shared" si="207"/>
        <v>15000</v>
      </c>
      <c r="X253" s="189">
        <f t="shared" si="208"/>
        <v>0</v>
      </c>
      <c r="Y253" s="193">
        <v>0</v>
      </c>
      <c r="Z253" s="194" t="e">
        <f t="shared" si="209"/>
        <v>#DIV/0!</v>
      </c>
      <c r="AA253" s="195" t="e">
        <f t="shared" si="210"/>
        <v>#DIV/0!</v>
      </c>
      <c r="AB253" s="196">
        <f t="shared" si="211"/>
        <v>90</v>
      </c>
      <c r="AC253" s="197">
        <f t="shared" si="212"/>
        <v>0</v>
      </c>
      <c r="AD253" s="196">
        <f t="shared" si="213"/>
        <v>-90</v>
      </c>
      <c r="AE253" s="198">
        <f t="shared" si="214"/>
        <v>450</v>
      </c>
      <c r="AF253" s="294">
        <f>IF((SUMIF($K$10:$K$1048576,K253,$V$10:$V$1048576))&gt;(SUMIF($K$10:$K$1048576,K253,$U$10:$U$1048576)),AE253,(IF(P253="cpv",(V253*T253),(V253*T253/1000))))</f>
        <v>0</v>
      </c>
      <c r="AG253" s="199">
        <f t="shared" si="215"/>
        <v>-450</v>
      </c>
      <c r="AH253" s="199">
        <v>0</v>
      </c>
      <c r="AI253" s="199">
        <f t="shared" si="49"/>
        <v>0</v>
      </c>
      <c r="AJ253" s="200" t="e">
        <f t="shared" si="50"/>
        <v>#DIV/0!</v>
      </c>
      <c r="AL253"/>
    </row>
    <row r="254" spans="2:38" x14ac:dyDescent="0.25">
      <c r="B254" s="303" t="s">
        <v>459</v>
      </c>
      <c r="C254" s="185">
        <v>2016</v>
      </c>
      <c r="D254" s="185">
        <v>2</v>
      </c>
      <c r="E254" s="186" t="s">
        <v>53</v>
      </c>
      <c r="F254" s="187">
        <v>42403</v>
      </c>
      <c r="G254" s="220">
        <v>42429</v>
      </c>
      <c r="H254" s="188">
        <f t="shared" ref="H254:H256" ca="1" si="216">IF($O$1&gt;G254,0,(G254-$O$1))</f>
        <v>0</v>
      </c>
      <c r="I254" s="184" t="s">
        <v>74</v>
      </c>
      <c r="J254" s="184" t="s">
        <v>241</v>
      </c>
      <c r="K254" s="184" t="s">
        <v>456</v>
      </c>
      <c r="L254" s="189" t="str">
        <f t="shared" ref="L254:L256" ca="1" si="217">IF(G254=0,$M$3,(IF(H254=0,$M$1,$M$2)))</f>
        <v>Completed</v>
      </c>
      <c r="M254" s="185" t="s">
        <v>255</v>
      </c>
      <c r="N254" s="185" t="s">
        <v>58</v>
      </c>
      <c r="O254" s="190" t="s">
        <v>109</v>
      </c>
      <c r="P254" s="190" t="s">
        <v>110</v>
      </c>
      <c r="Q254" s="190" t="s">
        <v>101</v>
      </c>
      <c r="R254" s="190" t="s">
        <v>102</v>
      </c>
      <c r="S254" s="191"/>
      <c r="T254" s="192">
        <v>0.03</v>
      </c>
      <c r="U254" s="193">
        <v>15000</v>
      </c>
      <c r="V254" s="193">
        <v>278</v>
      </c>
      <c r="W254" s="189">
        <f t="shared" ref="W254:W256" si="218">IF(V254&gt;U254,0,U254-V254)</f>
        <v>14722</v>
      </c>
      <c r="X254" s="189">
        <f t="shared" ref="X254:X256" si="219">IF(V254&gt;U254,U254,V254)</f>
        <v>278</v>
      </c>
      <c r="Y254" s="193"/>
      <c r="Z254" s="194">
        <f t="shared" ref="Z254:Z256" si="220">Y254/V254</f>
        <v>0</v>
      </c>
      <c r="AA254" s="195" t="e">
        <f t="shared" ref="AA254:AA256" si="221">AF254/Y254</f>
        <v>#DIV/0!</v>
      </c>
      <c r="AB254" s="196">
        <f t="shared" ref="AB254:AB256" si="222">IF(P254="cpv",(U254*S254),(U254/1000*S254))</f>
        <v>0</v>
      </c>
      <c r="AC254" s="197">
        <f t="shared" ref="AC254:AC256" si="223">IF(P254="cpv",(IF(W254&gt;0,V254*S254,AB254)),(IF(W254&gt;0,V254/1000*S254,AB254)))</f>
        <v>0</v>
      </c>
      <c r="AD254" s="196">
        <f t="shared" ref="AD254:AD256" si="224">AC254-AB254</f>
        <v>0</v>
      </c>
      <c r="AE254" s="198">
        <f t="shared" ref="AE254:AE256" si="225">IF(P254="cpv",(U254*T254),(U254/1000*T254))</f>
        <v>450</v>
      </c>
      <c r="AF254" s="294">
        <f>IF((SUMIF($K$10:$K$1048576,K254,$V$10:$V$1048576))&gt;(SUMIF($K$10:$K$1048576,K254,$U$10:$U$1048576)),AE254,(IF(P254="cpv",(V254*T254),(V254*T254/1000))))</f>
        <v>8.34</v>
      </c>
      <c r="AG254" s="199">
        <f t="shared" ref="AG254:AG256" si="226">AF254-AE254</f>
        <v>-441.66</v>
      </c>
      <c r="AH254" s="199">
        <v>0</v>
      </c>
      <c r="AI254" s="199">
        <f t="shared" si="49"/>
        <v>8.34</v>
      </c>
      <c r="AJ254" s="200">
        <f t="shared" si="50"/>
        <v>1</v>
      </c>
      <c r="AL254"/>
    </row>
    <row r="255" spans="2:38" x14ac:dyDescent="0.25">
      <c r="B255" s="303" t="s">
        <v>460</v>
      </c>
      <c r="C255" s="185">
        <v>2016</v>
      </c>
      <c r="D255" s="185">
        <v>2</v>
      </c>
      <c r="E255" s="186" t="s">
        <v>53</v>
      </c>
      <c r="F255" s="187">
        <v>42403</v>
      </c>
      <c r="G255" s="220">
        <v>42429</v>
      </c>
      <c r="H255" s="188">
        <f t="shared" ca="1" si="216"/>
        <v>0</v>
      </c>
      <c r="I255" s="184" t="s">
        <v>74</v>
      </c>
      <c r="J255" s="184" t="s">
        <v>241</v>
      </c>
      <c r="K255" s="184" t="s">
        <v>456</v>
      </c>
      <c r="L255" s="189" t="str">
        <f t="shared" ca="1" si="217"/>
        <v>Completed</v>
      </c>
      <c r="M255" s="185" t="s">
        <v>77</v>
      </c>
      <c r="N255" s="185" t="s">
        <v>58</v>
      </c>
      <c r="O255" s="190" t="s">
        <v>109</v>
      </c>
      <c r="P255" s="190" t="s">
        <v>110</v>
      </c>
      <c r="Q255" s="190" t="s">
        <v>101</v>
      </c>
      <c r="R255" s="190" t="s">
        <v>102</v>
      </c>
      <c r="S255" s="52">
        <v>0.01</v>
      </c>
      <c r="T255" s="192">
        <v>0.03</v>
      </c>
      <c r="U255" s="193">
        <v>25000</v>
      </c>
      <c r="V255" s="193">
        <v>35329</v>
      </c>
      <c r="W255" s="189">
        <f t="shared" si="218"/>
        <v>0</v>
      </c>
      <c r="X255" s="189">
        <f t="shared" si="219"/>
        <v>25000</v>
      </c>
      <c r="Y255" s="193">
        <v>8400</v>
      </c>
      <c r="Z255" s="194">
        <f t="shared" si="220"/>
        <v>0.23776500891618785</v>
      </c>
      <c r="AA255" s="195">
        <f t="shared" si="221"/>
        <v>0.10714285714285714</v>
      </c>
      <c r="AB255" s="196">
        <f t="shared" si="222"/>
        <v>250</v>
      </c>
      <c r="AC255" s="57">
        <v>0</v>
      </c>
      <c r="AD255" s="196">
        <f t="shared" si="224"/>
        <v>-250</v>
      </c>
      <c r="AE255" s="198">
        <f t="shared" si="225"/>
        <v>750</v>
      </c>
      <c r="AF255" s="294">
        <v>900</v>
      </c>
      <c r="AG255" s="199">
        <f t="shared" si="226"/>
        <v>150</v>
      </c>
      <c r="AH255" s="199">
        <v>0</v>
      </c>
      <c r="AI255" s="199">
        <f t="shared" si="49"/>
        <v>900</v>
      </c>
      <c r="AJ255" s="200">
        <f t="shared" si="50"/>
        <v>1</v>
      </c>
      <c r="AL255"/>
    </row>
    <row r="256" spans="2:38" ht="15.75" thickBot="1" x14ac:dyDescent="0.3">
      <c r="B256" s="304" t="s">
        <v>461</v>
      </c>
      <c r="C256" s="202">
        <v>2016</v>
      </c>
      <c r="D256" s="202">
        <v>2</v>
      </c>
      <c r="E256" s="203" t="s">
        <v>53</v>
      </c>
      <c r="F256" s="204">
        <v>42403</v>
      </c>
      <c r="G256" s="221">
        <v>42429</v>
      </c>
      <c r="H256" s="205">
        <f t="shared" ca="1" si="216"/>
        <v>0</v>
      </c>
      <c r="I256" s="201" t="s">
        <v>74</v>
      </c>
      <c r="J256" s="201" t="s">
        <v>241</v>
      </c>
      <c r="K256" s="201" t="s">
        <v>456</v>
      </c>
      <c r="L256" s="206" t="str">
        <f t="shared" ca="1" si="217"/>
        <v>Completed</v>
      </c>
      <c r="M256" s="202" t="s">
        <v>93</v>
      </c>
      <c r="N256" s="202" t="s">
        <v>58</v>
      </c>
      <c r="O256" s="207" t="s">
        <v>109</v>
      </c>
      <c r="P256" s="207" t="s">
        <v>110</v>
      </c>
      <c r="Q256" s="207" t="s">
        <v>101</v>
      </c>
      <c r="R256" s="207" t="s">
        <v>102</v>
      </c>
      <c r="S256" s="208">
        <v>1.2E-2</v>
      </c>
      <c r="T256" s="209">
        <v>0.03</v>
      </c>
      <c r="U256" s="210">
        <v>50000</v>
      </c>
      <c r="V256" s="210">
        <v>6076</v>
      </c>
      <c r="W256" s="206">
        <f t="shared" si="218"/>
        <v>43924</v>
      </c>
      <c r="X256" s="206">
        <f t="shared" si="219"/>
        <v>6076</v>
      </c>
      <c r="Y256" s="210">
        <v>2151</v>
      </c>
      <c r="Z256" s="211">
        <f t="shared" si="220"/>
        <v>0.35401579986833442</v>
      </c>
      <c r="AA256" s="212">
        <f t="shared" si="221"/>
        <v>4.6490004649000466E-2</v>
      </c>
      <c r="AB256" s="213">
        <f t="shared" si="222"/>
        <v>600</v>
      </c>
      <c r="AC256" s="214">
        <f t="shared" si="223"/>
        <v>72.912000000000006</v>
      </c>
      <c r="AD256" s="213">
        <f t="shared" si="224"/>
        <v>-527.08799999999997</v>
      </c>
      <c r="AE256" s="215">
        <f t="shared" si="225"/>
        <v>1500</v>
      </c>
      <c r="AF256" s="295">
        <v>100</v>
      </c>
      <c r="AG256" s="216">
        <f t="shared" si="226"/>
        <v>-1400</v>
      </c>
      <c r="AH256" s="216">
        <v>0</v>
      </c>
      <c r="AI256" s="216">
        <f t="shared" si="49"/>
        <v>27.087999999999994</v>
      </c>
      <c r="AJ256" s="217">
        <f t="shared" si="50"/>
        <v>0.27087999999999995</v>
      </c>
      <c r="AL256"/>
    </row>
    <row r="257" spans="2:38" x14ac:dyDescent="0.25">
      <c r="B257" s="302" t="s">
        <v>462</v>
      </c>
      <c r="C257" s="170">
        <v>2016</v>
      </c>
      <c r="D257" s="170">
        <v>2</v>
      </c>
      <c r="E257" s="171" t="s">
        <v>53</v>
      </c>
      <c r="F257" s="172">
        <v>42401</v>
      </c>
      <c r="G257" s="172">
        <v>42414</v>
      </c>
      <c r="H257" s="173">
        <f t="shared" ref="H257:H259" ca="1" si="227">IF($O$1&gt;G257,0,(G257-$O$1))</f>
        <v>0</v>
      </c>
      <c r="I257" s="169" t="s">
        <v>74</v>
      </c>
      <c r="J257" s="169" t="s">
        <v>463</v>
      </c>
      <c r="K257" s="169" t="s">
        <v>464</v>
      </c>
      <c r="L257" s="174" t="str">
        <f t="shared" ref="L257:L259" ca="1" si="228">IF(G257=0,$M$3,(IF(H257=0,$M$1,$M$2)))</f>
        <v>Completed</v>
      </c>
      <c r="M257" s="170" t="s">
        <v>77</v>
      </c>
      <c r="N257" s="170" t="s">
        <v>58</v>
      </c>
      <c r="O257" s="170" t="s">
        <v>78</v>
      </c>
      <c r="P257" s="170" t="s">
        <v>60</v>
      </c>
      <c r="Q257" s="170" t="s">
        <v>79</v>
      </c>
      <c r="R257" s="170" t="s">
        <v>79</v>
      </c>
      <c r="S257" s="52">
        <v>1.5</v>
      </c>
      <c r="T257" s="175">
        <v>4.25</v>
      </c>
      <c r="U257" s="176">
        <v>950000</v>
      </c>
      <c r="V257" s="176">
        <v>953098</v>
      </c>
      <c r="W257" s="174">
        <f t="shared" ref="W257:W259" si="229">IF(V257&gt;U257,0,U257-V257)</f>
        <v>0</v>
      </c>
      <c r="X257" s="174">
        <f t="shared" ref="X257:X259" si="230">IF(V257&gt;U257,U257,V257)</f>
        <v>950000</v>
      </c>
      <c r="Y257" s="176">
        <v>9723</v>
      </c>
      <c r="Z257" s="177">
        <f t="shared" ref="Z257:Z259" si="231">Y257/V257</f>
        <v>1.0201469313753675E-2</v>
      </c>
      <c r="AA257" s="178">
        <f t="shared" ref="AA257:AA259" si="232">AF257/Y257</f>
        <v>0.41660665432479688</v>
      </c>
      <c r="AB257" s="179">
        <f t="shared" ref="AB257:AB259" si="233">IF(P257="cpv",(U257*S257),(U257/1000*S257))</f>
        <v>1425</v>
      </c>
      <c r="AC257" s="57">
        <v>0</v>
      </c>
      <c r="AD257" s="179">
        <f t="shared" ref="AD257:AD259" si="234">AC257-AB257</f>
        <v>-1425</v>
      </c>
      <c r="AE257" s="181">
        <f t="shared" ref="AE257:AE259" si="235">IF(P257="cpv",(U257*T257),(U257/1000*T257))</f>
        <v>4037.5</v>
      </c>
      <c r="AF257" s="293">
        <f>IF((SUMIF($K$10:$K$1048576,K257,$V$10:$V$1048576))&gt;(SUMIF($K$10:$K$1048576,K257,$U$10:$U$1048576)),AE257,(IF(P257="cpv",(V257*T257),(V257*T257/1000))))</f>
        <v>4050.6664999999998</v>
      </c>
      <c r="AG257" s="182">
        <f t="shared" ref="AG257:AG259" si="236">AF257-AE257</f>
        <v>13.166499999999814</v>
      </c>
      <c r="AH257" s="182">
        <v>0</v>
      </c>
      <c r="AI257" s="182">
        <f t="shared" si="49"/>
        <v>4050.6664999999998</v>
      </c>
      <c r="AJ257" s="183">
        <f t="shared" si="50"/>
        <v>1</v>
      </c>
      <c r="AL257"/>
    </row>
    <row r="258" spans="2:38" x14ac:dyDescent="0.25">
      <c r="B258" s="303" t="s">
        <v>465</v>
      </c>
      <c r="C258" s="185">
        <v>2016</v>
      </c>
      <c r="D258" s="185">
        <v>2</v>
      </c>
      <c r="E258" s="186" t="s">
        <v>53</v>
      </c>
      <c r="F258" s="187">
        <v>42401</v>
      </c>
      <c r="G258" s="220">
        <v>42414</v>
      </c>
      <c r="H258" s="188">
        <f t="shared" ca="1" si="227"/>
        <v>0</v>
      </c>
      <c r="I258" s="184" t="s">
        <v>74</v>
      </c>
      <c r="J258" s="184" t="s">
        <v>463</v>
      </c>
      <c r="K258" s="184" t="s">
        <v>464</v>
      </c>
      <c r="L258" s="189" t="str">
        <f t="shared" ca="1" si="228"/>
        <v>Completed</v>
      </c>
      <c r="M258" s="185" t="s">
        <v>82</v>
      </c>
      <c r="N258" s="190" t="s">
        <v>58</v>
      </c>
      <c r="O258" s="190" t="s">
        <v>78</v>
      </c>
      <c r="P258" s="190" t="s">
        <v>60</v>
      </c>
      <c r="Q258" s="190" t="s">
        <v>79</v>
      </c>
      <c r="R258" s="190" t="s">
        <v>79</v>
      </c>
      <c r="S258" s="52">
        <v>0.5</v>
      </c>
      <c r="T258" s="192">
        <v>4.25</v>
      </c>
      <c r="U258" s="193">
        <v>500000</v>
      </c>
      <c r="V258" s="193">
        <v>467116</v>
      </c>
      <c r="W258" s="189">
        <f t="shared" si="229"/>
        <v>32884</v>
      </c>
      <c r="X258" s="189">
        <f t="shared" si="230"/>
        <v>467116</v>
      </c>
      <c r="Y258" s="193">
        <v>6019</v>
      </c>
      <c r="Z258" s="194">
        <f t="shared" si="231"/>
        <v>1.288545029500167E-2</v>
      </c>
      <c r="AA258" s="195">
        <f t="shared" si="232"/>
        <v>0.329829373650108</v>
      </c>
      <c r="AB258" s="196">
        <f t="shared" si="233"/>
        <v>250</v>
      </c>
      <c r="AC258" s="197">
        <f t="shared" ref="AC258:AC259" si="237">IF(P258="cpv",(IF(W258&gt;0,V258*S258,AB258)),(IF(W258&gt;0,V258/1000*S258,AB258)))</f>
        <v>233.55799999999999</v>
      </c>
      <c r="AD258" s="196">
        <f t="shared" si="234"/>
        <v>-16.442000000000007</v>
      </c>
      <c r="AE258" s="198">
        <f t="shared" si="235"/>
        <v>2125</v>
      </c>
      <c r="AF258" s="294">
        <f>IF((SUMIF($K$10:$K$1048576,K258,$V$10:$V$1048576))&gt;(SUMIF($K$10:$K$1048576,K258,$U$10:$U$1048576)),AE258,(IF(P258="cpv",(V258*T258),(V258*T258/1000))))</f>
        <v>1985.2429999999999</v>
      </c>
      <c r="AG258" s="199">
        <f t="shared" si="236"/>
        <v>-139.75700000000006</v>
      </c>
      <c r="AH258" s="199">
        <v>0</v>
      </c>
      <c r="AI258" s="199">
        <f t="shared" si="49"/>
        <v>1751.6849999999999</v>
      </c>
      <c r="AJ258" s="200">
        <f t="shared" si="50"/>
        <v>0.88235294117647056</v>
      </c>
      <c r="AL258"/>
    </row>
    <row r="259" spans="2:38" ht="15.75" thickBot="1" x14ac:dyDescent="0.3">
      <c r="B259" s="303" t="s">
        <v>466</v>
      </c>
      <c r="C259" s="185">
        <v>2016</v>
      </c>
      <c r="D259" s="185">
        <v>2</v>
      </c>
      <c r="E259" s="186" t="s">
        <v>53</v>
      </c>
      <c r="F259" s="187">
        <v>42401</v>
      </c>
      <c r="G259" s="220">
        <v>42414</v>
      </c>
      <c r="H259" s="188">
        <f t="shared" ca="1" si="227"/>
        <v>0</v>
      </c>
      <c r="I259" s="184" t="s">
        <v>74</v>
      </c>
      <c r="J259" s="184" t="s">
        <v>463</v>
      </c>
      <c r="K259" s="184" t="s">
        <v>464</v>
      </c>
      <c r="L259" s="189" t="str">
        <f t="shared" ca="1" si="228"/>
        <v>Completed</v>
      </c>
      <c r="M259" s="185" t="s">
        <v>64</v>
      </c>
      <c r="N259" s="190" t="s">
        <v>58</v>
      </c>
      <c r="O259" s="190" t="s">
        <v>78</v>
      </c>
      <c r="P259" s="190" t="s">
        <v>60</v>
      </c>
      <c r="Q259" s="190" t="s">
        <v>79</v>
      </c>
      <c r="R259" s="190" t="s">
        <v>79</v>
      </c>
      <c r="S259" s="126">
        <v>2.5</v>
      </c>
      <c r="T259" s="192">
        <v>4.25</v>
      </c>
      <c r="U259" s="193">
        <v>500000</v>
      </c>
      <c r="V259" s="193">
        <v>500303</v>
      </c>
      <c r="W259" s="189">
        <f t="shared" si="229"/>
        <v>0</v>
      </c>
      <c r="X259" s="189">
        <f t="shared" si="230"/>
        <v>500000</v>
      </c>
      <c r="Y259" s="193">
        <v>4950</v>
      </c>
      <c r="Z259" s="194">
        <f t="shared" si="231"/>
        <v>9.8940042334345387E-3</v>
      </c>
      <c r="AA259" s="195">
        <f t="shared" si="232"/>
        <v>0.4295530808080808</v>
      </c>
      <c r="AB259" s="196">
        <f t="shared" si="233"/>
        <v>1250</v>
      </c>
      <c r="AC259" s="197">
        <f t="shared" si="237"/>
        <v>1250</v>
      </c>
      <c r="AD259" s="196">
        <f t="shared" si="234"/>
        <v>0</v>
      </c>
      <c r="AE259" s="198">
        <f t="shared" si="235"/>
        <v>2125</v>
      </c>
      <c r="AF259" s="294">
        <f>IF((SUMIF($K$10:$K$1048576,K259,$V$10:$V$1048576))&gt;(SUMIF($K$10:$K$1048576,K259,$U$10:$U$1048576)),AE259,(IF(P259="cpv",(V259*T259),(V259*T259/1000))))</f>
        <v>2126.28775</v>
      </c>
      <c r="AG259" s="199">
        <f t="shared" si="236"/>
        <v>1.28774999999996</v>
      </c>
      <c r="AH259" s="199">
        <v>0</v>
      </c>
      <c r="AI259" s="199">
        <f t="shared" si="49"/>
        <v>876.28774999999996</v>
      </c>
      <c r="AJ259" s="200">
        <f t="shared" si="50"/>
        <v>0.41212096058024128</v>
      </c>
      <c r="AL259"/>
    </row>
    <row r="260" spans="2:38" ht="15.75" thickBot="1" x14ac:dyDescent="0.3">
      <c r="B260" s="303" t="s">
        <v>467</v>
      </c>
      <c r="C260" s="185">
        <v>2016</v>
      </c>
      <c r="D260" s="185">
        <v>2</v>
      </c>
      <c r="E260" s="186" t="s">
        <v>53</v>
      </c>
      <c r="F260" s="187">
        <v>42401</v>
      </c>
      <c r="G260" s="220">
        <v>42414</v>
      </c>
      <c r="H260" s="188">
        <f t="shared" ref="H260:H261" ca="1" si="238">IF($O$1&gt;G260,0,(G260-$O$1))</f>
        <v>0</v>
      </c>
      <c r="I260" s="184" t="s">
        <v>74</v>
      </c>
      <c r="J260" s="184" t="s">
        <v>463</v>
      </c>
      <c r="K260" s="184" t="s">
        <v>464</v>
      </c>
      <c r="L260" s="189" t="str">
        <f t="shared" ref="L260:L261" ca="1" si="239">IF(G260=0,$M$3,(IF(H260=0,$M$1,$M$2)))</f>
        <v>Completed</v>
      </c>
      <c r="M260" s="185" t="s">
        <v>379</v>
      </c>
      <c r="N260" s="190" t="s">
        <v>58</v>
      </c>
      <c r="O260" s="190" t="s">
        <v>78</v>
      </c>
      <c r="P260" s="190" t="s">
        <v>60</v>
      </c>
      <c r="Q260" s="190" t="s">
        <v>79</v>
      </c>
      <c r="R260" s="190" t="s">
        <v>79</v>
      </c>
      <c r="S260" s="191">
        <v>2.5</v>
      </c>
      <c r="T260" s="192">
        <v>4.25</v>
      </c>
      <c r="U260" s="193">
        <v>250000</v>
      </c>
      <c r="V260" s="193">
        <v>242382</v>
      </c>
      <c r="W260" s="189">
        <f t="shared" ref="W260:W261" si="240">IF(V260&gt;U260,0,U260-V260)</f>
        <v>7618</v>
      </c>
      <c r="X260" s="189">
        <f t="shared" ref="X260:X261" si="241">IF(V260&gt;U260,U260,V260)</f>
        <v>242382</v>
      </c>
      <c r="Y260" s="193">
        <v>6304</v>
      </c>
      <c r="Z260" s="194">
        <f t="shared" ref="Z260:Z261" si="242">Y260/V260</f>
        <v>2.6008531986698682E-2</v>
      </c>
      <c r="AA260" s="195">
        <f t="shared" ref="AA260:AA261" si="243">AF260/Y260</f>
        <v>0.16340791560913703</v>
      </c>
      <c r="AB260" s="196">
        <f t="shared" ref="AB260:AB261" si="244">IF(P260="cpv",(U260*S260),(U260/1000*S260))</f>
        <v>625</v>
      </c>
      <c r="AC260" s="197">
        <f t="shared" ref="AC260:AC261" si="245">IF(P260="cpv",(IF(W260&gt;0,V260*S260,AB260)),(IF(W260&gt;0,V260/1000*S260,AB260)))</f>
        <v>605.95500000000004</v>
      </c>
      <c r="AD260" s="196">
        <f t="shared" ref="AD260:AD261" si="246">AC260-AB260</f>
        <v>-19.044999999999959</v>
      </c>
      <c r="AE260" s="198">
        <f t="shared" ref="AE260:AE261" si="247">IF(P260="cpv",(U260*T260),(U260/1000*T260))</f>
        <v>1062.5</v>
      </c>
      <c r="AF260" s="294">
        <f>IF((SUMIF($K$10:$K$1048576,K260,$V$10:$V$1048576))&gt;(SUMIF($K$10:$K$1048576,K260,$U$10:$U$1048576)),AE260,(IF(P260="cpv",(V260*T260),(V260*T260/1000))))</f>
        <v>1030.1234999999999</v>
      </c>
      <c r="AG260" s="199">
        <f t="shared" ref="AG260:AG261" si="248">AF260-AE260</f>
        <v>-32.376500000000078</v>
      </c>
      <c r="AH260" s="199">
        <v>0</v>
      </c>
      <c r="AI260" s="199">
        <f t="shared" si="49"/>
        <v>424.16849999999988</v>
      </c>
      <c r="AJ260" s="200">
        <f t="shared" si="50"/>
        <v>0.41176470588235287</v>
      </c>
      <c r="AL260"/>
    </row>
    <row r="261" spans="2:38" ht="15.75" thickBot="1" x14ac:dyDescent="0.3">
      <c r="B261" s="304" t="s">
        <v>468</v>
      </c>
      <c r="C261" s="202">
        <v>2016</v>
      </c>
      <c r="D261" s="202">
        <v>2</v>
      </c>
      <c r="E261" s="203" t="s">
        <v>53</v>
      </c>
      <c r="F261" s="204">
        <v>42401</v>
      </c>
      <c r="G261" s="221">
        <v>42414</v>
      </c>
      <c r="H261" s="205">
        <f t="shared" ca="1" si="238"/>
        <v>0</v>
      </c>
      <c r="I261" s="201" t="s">
        <v>74</v>
      </c>
      <c r="J261" s="201" t="s">
        <v>463</v>
      </c>
      <c r="K261" s="201" t="s">
        <v>464</v>
      </c>
      <c r="L261" s="206" t="str">
        <f t="shared" ca="1" si="239"/>
        <v>Completed</v>
      </c>
      <c r="M261" s="202" t="s">
        <v>255</v>
      </c>
      <c r="N261" s="207" t="s">
        <v>58</v>
      </c>
      <c r="O261" s="207" t="s">
        <v>78</v>
      </c>
      <c r="P261" s="207" t="s">
        <v>60</v>
      </c>
      <c r="Q261" s="207" t="s">
        <v>79</v>
      </c>
      <c r="R261" s="207" t="s">
        <v>79</v>
      </c>
      <c r="S261" s="111">
        <v>2.5</v>
      </c>
      <c r="T261" s="208">
        <v>4.25</v>
      </c>
      <c r="U261" s="210">
        <v>200000</v>
      </c>
      <c r="V261" s="210">
        <v>47615</v>
      </c>
      <c r="W261" s="206">
        <f t="shared" si="240"/>
        <v>152385</v>
      </c>
      <c r="X261" s="206">
        <f t="shared" si="241"/>
        <v>47615</v>
      </c>
      <c r="Y261" s="210">
        <v>2637</v>
      </c>
      <c r="Z261" s="211">
        <f t="shared" si="242"/>
        <v>5.5381707445132836E-2</v>
      </c>
      <c r="AA261" s="212">
        <f t="shared" si="243"/>
        <v>0.30640879787637465</v>
      </c>
      <c r="AB261" s="213">
        <f t="shared" si="244"/>
        <v>500</v>
      </c>
      <c r="AC261" s="214">
        <f t="shared" si="245"/>
        <v>119.03750000000001</v>
      </c>
      <c r="AD261" s="213">
        <f t="shared" si="246"/>
        <v>-380.96249999999998</v>
      </c>
      <c r="AE261" s="215">
        <f t="shared" si="247"/>
        <v>850</v>
      </c>
      <c r="AF261" s="295">
        <v>808</v>
      </c>
      <c r="AG261" s="216">
        <f t="shared" si="248"/>
        <v>-42</v>
      </c>
      <c r="AH261" s="216">
        <v>0</v>
      </c>
      <c r="AI261" s="216">
        <f t="shared" si="49"/>
        <v>688.96249999999998</v>
      </c>
      <c r="AJ261" s="217">
        <f t="shared" si="50"/>
        <v>0.85267636138613856</v>
      </c>
      <c r="AL261"/>
    </row>
    <row r="262" spans="2:38" ht="15.75" thickBot="1" x14ac:dyDescent="0.3">
      <c r="B262" s="302" t="s">
        <v>469</v>
      </c>
      <c r="C262" s="170">
        <v>2016</v>
      </c>
      <c r="D262" s="170">
        <v>2</v>
      </c>
      <c r="E262" s="171" t="s">
        <v>53</v>
      </c>
      <c r="F262" s="172">
        <v>42401</v>
      </c>
      <c r="G262" s="172">
        <v>42407</v>
      </c>
      <c r="H262" s="173">
        <f t="shared" ref="H262:H264" ca="1" si="249">IF($O$1&gt;G262,0,(G262-$O$1))</f>
        <v>0</v>
      </c>
      <c r="I262" s="169" t="s">
        <v>74</v>
      </c>
      <c r="J262" s="169" t="s">
        <v>75</v>
      </c>
      <c r="K262" s="169" t="s">
        <v>470</v>
      </c>
      <c r="L262" s="174" t="str">
        <f t="shared" ref="L262:L264" ca="1" si="250">IF(G262=0,$M$3,(IF(H262=0,$M$1,$M$2)))</f>
        <v>Completed</v>
      </c>
      <c r="M262" s="170" t="s">
        <v>64</v>
      </c>
      <c r="N262" s="170" t="s">
        <v>58</v>
      </c>
      <c r="O262" s="170" t="s">
        <v>78</v>
      </c>
      <c r="P262" s="170" t="s">
        <v>60</v>
      </c>
      <c r="Q262" s="170" t="s">
        <v>79</v>
      </c>
      <c r="R262" s="170" t="s">
        <v>79</v>
      </c>
      <c r="S262" s="126">
        <v>2.5</v>
      </c>
      <c r="T262" s="175">
        <v>4.25</v>
      </c>
      <c r="U262" s="176">
        <v>250000</v>
      </c>
      <c r="V262" s="176">
        <v>250620</v>
      </c>
      <c r="W262" s="174">
        <f t="shared" ref="W262:W264" si="251">IF(V262&gt;U262,0,U262-V262)</f>
        <v>0</v>
      </c>
      <c r="X262" s="174">
        <f t="shared" ref="X262:X264" si="252">IF(V262&gt;U262,U262,V262)</f>
        <v>250000</v>
      </c>
      <c r="Y262" s="176">
        <v>1906</v>
      </c>
      <c r="Z262" s="177">
        <f t="shared" ref="Z262:Z264" si="253">Y262/V262</f>
        <v>7.6051392546484719E-3</v>
      </c>
      <c r="AA262" s="178">
        <f t="shared" ref="AA262:AA264" si="254">AF262/Y262</f>
        <v>0.55883263378803782</v>
      </c>
      <c r="AB262" s="179">
        <f t="shared" ref="AB262:AB264" si="255">IF(P262="cpv",(U262*S262),(U262/1000*S262))</f>
        <v>625</v>
      </c>
      <c r="AC262" s="180">
        <f t="shared" ref="AC262:AC264" si="256">IF(P262="cpv",(IF(W262&gt;0,V262*S262,AB262)),(IF(W262&gt;0,V262/1000*S262,AB262)))</f>
        <v>625</v>
      </c>
      <c r="AD262" s="179">
        <f t="shared" ref="AD262:AD264" si="257">AC262-AB262</f>
        <v>0</v>
      </c>
      <c r="AE262" s="181">
        <f t="shared" ref="AE262:AE264" si="258">IF(P262="cpv",(U262*T262),(U262/1000*T262))</f>
        <v>1062.5</v>
      </c>
      <c r="AF262" s="293">
        <f>IF((SUMIF($K$10:$K$1048576,K262,$V$10:$V$1048576))&gt;(SUMIF($K$10:$K$1048576,K262,$U$10:$U$1048576)),AE262,(IF(P262="cpv",(V262*T262),(V262*T262/1000))))</f>
        <v>1065.135</v>
      </c>
      <c r="AG262" s="182">
        <f t="shared" ref="AG262:AG264" si="259">AF262-AE262</f>
        <v>2.6349999999999909</v>
      </c>
      <c r="AH262" s="182">
        <v>0</v>
      </c>
      <c r="AI262" s="182">
        <f t="shared" si="49"/>
        <v>440.13499999999999</v>
      </c>
      <c r="AJ262" s="183">
        <f t="shared" si="50"/>
        <v>0.41321992047956363</v>
      </c>
      <c r="AL262"/>
    </row>
    <row r="263" spans="2:38" ht="15.75" thickBot="1" x14ac:dyDescent="0.3">
      <c r="B263" s="304" t="s">
        <v>471</v>
      </c>
      <c r="C263" s="202">
        <v>2016</v>
      </c>
      <c r="D263" s="202">
        <v>2</v>
      </c>
      <c r="E263" s="203" t="s">
        <v>53</v>
      </c>
      <c r="F263" s="204">
        <v>42401</v>
      </c>
      <c r="G263" s="221">
        <v>42407</v>
      </c>
      <c r="H263" s="205">
        <f t="shared" ca="1" si="249"/>
        <v>0</v>
      </c>
      <c r="I263" s="219" t="s">
        <v>74</v>
      </c>
      <c r="J263" s="219" t="s">
        <v>75</v>
      </c>
      <c r="K263" s="201" t="s">
        <v>470</v>
      </c>
      <c r="L263" s="206" t="str">
        <f t="shared" ca="1" si="250"/>
        <v>Completed</v>
      </c>
      <c r="M263" s="202" t="s">
        <v>82</v>
      </c>
      <c r="N263" s="202" t="s">
        <v>58</v>
      </c>
      <c r="O263" s="202" t="s">
        <v>78</v>
      </c>
      <c r="P263" s="202" t="s">
        <v>60</v>
      </c>
      <c r="Q263" s="202" t="s">
        <v>79</v>
      </c>
      <c r="R263" s="202" t="s">
        <v>79</v>
      </c>
      <c r="S263" s="52">
        <v>0.5</v>
      </c>
      <c r="T263" s="208">
        <v>4.25</v>
      </c>
      <c r="U263" s="210">
        <v>300000</v>
      </c>
      <c r="V263" s="210">
        <v>297825</v>
      </c>
      <c r="W263" s="206">
        <f t="shared" si="251"/>
        <v>2175</v>
      </c>
      <c r="X263" s="206">
        <f t="shared" si="252"/>
        <v>297825</v>
      </c>
      <c r="Y263" s="210">
        <v>2370</v>
      </c>
      <c r="Z263" s="211">
        <f t="shared" si="253"/>
        <v>7.9576932762528332E-3</v>
      </c>
      <c r="AA263" s="212">
        <f t="shared" si="254"/>
        <v>0.44303797468354428</v>
      </c>
      <c r="AB263" s="213">
        <f t="shared" si="255"/>
        <v>150</v>
      </c>
      <c r="AC263" s="214">
        <f t="shared" si="256"/>
        <v>148.91249999999999</v>
      </c>
      <c r="AD263" s="213">
        <f t="shared" si="257"/>
        <v>-1.0875000000000057</v>
      </c>
      <c r="AE263" s="215">
        <f t="shared" si="258"/>
        <v>1275</v>
      </c>
      <c r="AF263" s="295">
        <v>1050</v>
      </c>
      <c r="AG263" s="216">
        <f t="shared" si="259"/>
        <v>-225</v>
      </c>
      <c r="AH263" s="216">
        <v>0</v>
      </c>
      <c r="AI263" s="216">
        <f t="shared" si="49"/>
        <v>901.08749999999998</v>
      </c>
      <c r="AJ263" s="217">
        <f t="shared" si="50"/>
        <v>0.85817857142857146</v>
      </c>
      <c r="AL263"/>
    </row>
    <row r="264" spans="2:38" ht="15.75" thickBot="1" x14ac:dyDescent="0.3">
      <c r="B264" s="301" t="s">
        <v>472</v>
      </c>
      <c r="C264" s="155">
        <v>2016</v>
      </c>
      <c r="D264" s="155">
        <v>2</v>
      </c>
      <c r="E264" s="156" t="s">
        <v>53</v>
      </c>
      <c r="F264" s="157">
        <v>42407</v>
      </c>
      <c r="G264" s="157">
        <v>42428</v>
      </c>
      <c r="H264" s="158">
        <f t="shared" ca="1" si="249"/>
        <v>0</v>
      </c>
      <c r="I264" s="154" t="s">
        <v>74</v>
      </c>
      <c r="J264" s="154" t="s">
        <v>152</v>
      </c>
      <c r="K264" s="154" t="s">
        <v>473</v>
      </c>
      <c r="L264" s="159" t="str">
        <f t="shared" ca="1" si="250"/>
        <v>Completed</v>
      </c>
      <c r="M264" s="155" t="s">
        <v>99</v>
      </c>
      <c r="N264" s="155" t="s">
        <v>58</v>
      </c>
      <c r="O264" s="155" t="s">
        <v>124</v>
      </c>
      <c r="P264" s="155" t="s">
        <v>110</v>
      </c>
      <c r="Q264" s="155" t="s">
        <v>101</v>
      </c>
      <c r="R264" s="155" t="s">
        <v>102</v>
      </c>
      <c r="S264" s="160">
        <v>3.5000000000000003E-2</v>
      </c>
      <c r="T264" s="160">
        <v>5.5E-2</v>
      </c>
      <c r="U264" s="161">
        <v>182000</v>
      </c>
      <c r="V264" s="161">
        <v>188069</v>
      </c>
      <c r="W264" s="159">
        <f t="shared" si="251"/>
        <v>0</v>
      </c>
      <c r="X264" s="159">
        <f t="shared" si="252"/>
        <v>182000</v>
      </c>
      <c r="Y264" s="161">
        <v>12691</v>
      </c>
      <c r="Z264" s="162">
        <f t="shared" si="253"/>
        <v>6.7480552350467113E-2</v>
      </c>
      <c r="AA264" s="163">
        <f t="shared" si="254"/>
        <v>0.7887479316050745</v>
      </c>
      <c r="AB264" s="164">
        <f t="shared" si="255"/>
        <v>6370.0000000000009</v>
      </c>
      <c r="AC264" s="165">
        <f t="shared" si="256"/>
        <v>6370.0000000000009</v>
      </c>
      <c r="AD264" s="164">
        <f t="shared" si="257"/>
        <v>0</v>
      </c>
      <c r="AE264" s="166">
        <f t="shared" si="258"/>
        <v>10010</v>
      </c>
      <c r="AF264" s="289">
        <f>IF((SUMIF($K$10:$K$1048576,K264,$V$10:$V$1048576))&gt;(SUMIF($K$10:$K$1048576,K264,$U$10:$U$1048576)),AE264,(IF(P264="cpv",(V264*T264),(V264*T264/1000))))</f>
        <v>10010</v>
      </c>
      <c r="AG264" s="167">
        <f t="shared" si="259"/>
        <v>0</v>
      </c>
      <c r="AH264" s="167">
        <v>0</v>
      </c>
      <c r="AI264" s="167">
        <f t="shared" si="49"/>
        <v>3639.9999999999991</v>
      </c>
      <c r="AJ264" s="168">
        <f t="shared" si="50"/>
        <v>0.36363636363636354</v>
      </c>
      <c r="AL264"/>
    </row>
    <row r="265" spans="2:38" x14ac:dyDescent="0.25">
      <c r="B265" s="302" t="s">
        <v>474</v>
      </c>
      <c r="C265" s="170">
        <v>2016</v>
      </c>
      <c r="D265" s="170">
        <v>2</v>
      </c>
      <c r="E265" s="171" t="s">
        <v>53</v>
      </c>
      <c r="F265" s="172">
        <v>42405</v>
      </c>
      <c r="G265" s="172">
        <v>42425</v>
      </c>
      <c r="H265" s="173">
        <f t="shared" ref="H265:H266" ca="1" si="260">IF($O$1&gt;G265,0,(G265-$O$1))</f>
        <v>0</v>
      </c>
      <c r="I265" s="169" t="s">
        <v>74</v>
      </c>
      <c r="J265" s="169" t="s">
        <v>475</v>
      </c>
      <c r="K265" s="169" t="s">
        <v>476</v>
      </c>
      <c r="L265" s="174" t="str">
        <f t="shared" ref="L265:L266" ca="1" si="261">IF(G265=0,$M$3,(IF(H265=0,$M$1,$M$2)))</f>
        <v>Completed</v>
      </c>
      <c r="M265" s="170" t="s">
        <v>82</v>
      </c>
      <c r="N265" s="170" t="s">
        <v>58</v>
      </c>
      <c r="O265" s="170" t="s">
        <v>59</v>
      </c>
      <c r="P265" s="170" t="s">
        <v>60</v>
      </c>
      <c r="Q265" s="170" t="s">
        <v>61</v>
      </c>
      <c r="R265" s="170" t="s">
        <v>62</v>
      </c>
      <c r="S265" s="111">
        <v>0.1</v>
      </c>
      <c r="T265" s="175">
        <v>1</v>
      </c>
      <c r="U265" s="176">
        <v>1000000</v>
      </c>
      <c r="V265" s="176">
        <v>1020371</v>
      </c>
      <c r="W265" s="174">
        <f t="shared" ref="W265:W266" si="262">IF(V265&gt;U265,0,U265-V265)</f>
        <v>0</v>
      </c>
      <c r="X265" s="174">
        <f t="shared" ref="X265:X266" si="263">IF(V265&gt;U265,U265,V265)</f>
        <v>1000000</v>
      </c>
      <c r="Y265" s="176"/>
      <c r="Z265" s="177">
        <f t="shared" ref="Z265:Z266" si="264">Y265/V265</f>
        <v>0</v>
      </c>
      <c r="AA265" s="178" t="e">
        <f t="shared" ref="AA265:AA266" si="265">AF265/Y265</f>
        <v>#DIV/0!</v>
      </c>
      <c r="AB265" s="179">
        <f t="shared" ref="AB265:AB266" si="266">IF(P265="cpv",(U265*S265),(U265/1000*S265))</f>
        <v>100</v>
      </c>
      <c r="AC265" s="180">
        <f t="shared" ref="AC265:AC266" si="267">IF(P265="cpv",(IF(W265&gt;0,V265*S265,AB265)),(IF(W265&gt;0,V265/1000*S265,AB265)))</f>
        <v>100</v>
      </c>
      <c r="AD265" s="179">
        <f t="shared" ref="AD265:AD266" si="268">AC265-AB265</f>
        <v>0</v>
      </c>
      <c r="AE265" s="181">
        <f t="shared" ref="AE265:AE266" si="269">IF(P265="cpv",(U265*T265),(U265/1000*T265))</f>
        <v>1000</v>
      </c>
      <c r="AF265" s="293">
        <f>IF((SUMIF($K$10:$K$1048576,K265,$V$10:$V$1048576))&gt;(SUMIF($K$10:$K$1048576,K265,$U$10:$U$1048576)),AE265,(IF(P265="cpv",(V265*T265),(V265*T265))))</f>
        <v>1000</v>
      </c>
      <c r="AG265" s="182">
        <f t="shared" ref="AG265:AG266" si="270">AF265-AE265</f>
        <v>0</v>
      </c>
      <c r="AH265" s="182">
        <v>0</v>
      </c>
      <c r="AI265" s="182">
        <f t="shared" si="49"/>
        <v>900</v>
      </c>
      <c r="AJ265" s="183">
        <f t="shared" si="50"/>
        <v>0.9</v>
      </c>
      <c r="AL265"/>
    </row>
    <row r="266" spans="2:38" x14ac:dyDescent="0.25">
      <c r="B266" s="303" t="s">
        <v>477</v>
      </c>
      <c r="C266" s="185">
        <v>2016</v>
      </c>
      <c r="D266" s="185">
        <v>2</v>
      </c>
      <c r="E266" s="186" t="s">
        <v>53</v>
      </c>
      <c r="F266" s="187">
        <v>42405</v>
      </c>
      <c r="G266" s="220">
        <v>42425</v>
      </c>
      <c r="H266" s="188">
        <f t="shared" ca="1" si="260"/>
        <v>0</v>
      </c>
      <c r="I266" s="184" t="s">
        <v>74</v>
      </c>
      <c r="J266" s="184" t="s">
        <v>475</v>
      </c>
      <c r="K266" s="184" t="s">
        <v>476</v>
      </c>
      <c r="L266" s="189" t="str">
        <f t="shared" ca="1" si="261"/>
        <v>Completed</v>
      </c>
      <c r="M266" s="185" t="s">
        <v>318</v>
      </c>
      <c r="N266" s="190" t="s">
        <v>58</v>
      </c>
      <c r="O266" s="190" t="s">
        <v>59</v>
      </c>
      <c r="P266" s="190" t="s">
        <v>60</v>
      </c>
      <c r="Q266" s="190" t="s">
        <v>61</v>
      </c>
      <c r="R266" s="190" t="s">
        <v>62</v>
      </c>
      <c r="S266" s="191">
        <v>0.17</v>
      </c>
      <c r="T266" s="192">
        <v>1</v>
      </c>
      <c r="U266" s="193">
        <v>1500000</v>
      </c>
      <c r="V266" s="193">
        <v>1500285</v>
      </c>
      <c r="W266" s="189">
        <f t="shared" si="262"/>
        <v>0</v>
      </c>
      <c r="X266" s="189">
        <f t="shared" si="263"/>
        <v>1500000</v>
      </c>
      <c r="Y266" s="193">
        <v>344</v>
      </c>
      <c r="Z266" s="194">
        <f t="shared" si="264"/>
        <v>2.2928976827736063E-4</v>
      </c>
      <c r="AA266" s="195">
        <f t="shared" si="265"/>
        <v>3.6337209302325579</v>
      </c>
      <c r="AB266" s="196">
        <f t="shared" si="266"/>
        <v>255.00000000000003</v>
      </c>
      <c r="AC266" s="197">
        <f t="shared" si="267"/>
        <v>255.00000000000003</v>
      </c>
      <c r="AD266" s="196">
        <f t="shared" si="268"/>
        <v>0</v>
      </c>
      <c r="AE266" s="198">
        <f t="shared" si="269"/>
        <v>1500</v>
      </c>
      <c r="AF266" s="294">
        <v>1250</v>
      </c>
      <c r="AG266" s="199">
        <f t="shared" si="270"/>
        <v>-250</v>
      </c>
      <c r="AH266" s="199">
        <v>0</v>
      </c>
      <c r="AI266" s="199">
        <f t="shared" ref="AI266:AI329" si="271">AF266-AC266-AH266</f>
        <v>995</v>
      </c>
      <c r="AJ266" s="200">
        <f t="shared" ref="AJ266:AJ329" si="272">AI266/AF266</f>
        <v>0.79600000000000004</v>
      </c>
      <c r="AL266"/>
    </row>
    <row r="267" spans="2:38" ht="15.75" thickBot="1" x14ac:dyDescent="0.3">
      <c r="B267" s="304" t="s">
        <v>717</v>
      </c>
      <c r="C267" s="202">
        <v>2016</v>
      </c>
      <c r="D267" s="202">
        <v>2</v>
      </c>
      <c r="E267" s="203" t="s">
        <v>53</v>
      </c>
      <c r="F267" s="204">
        <v>42405</v>
      </c>
      <c r="G267" s="221">
        <v>42425</v>
      </c>
      <c r="H267" s="205">
        <f t="shared" ref="H267:H269" ca="1" si="273">IF($O$1&gt;G267,0,(G267-$O$1))</f>
        <v>0</v>
      </c>
      <c r="I267" s="201" t="s">
        <v>74</v>
      </c>
      <c r="J267" s="201" t="s">
        <v>475</v>
      </c>
      <c r="K267" s="201" t="s">
        <v>476</v>
      </c>
      <c r="L267" s="206" t="str">
        <f t="shared" ref="L267:L269" ca="1" si="274">IF(G267=0,$M$3,(IF(H267=0,$M$1,$M$2)))</f>
        <v>Completed</v>
      </c>
      <c r="M267" s="202" t="s">
        <v>64</v>
      </c>
      <c r="N267" s="207" t="s">
        <v>58</v>
      </c>
      <c r="O267" s="207" t="s">
        <v>59</v>
      </c>
      <c r="P267" s="207" t="s">
        <v>60</v>
      </c>
      <c r="Q267" s="207" t="s">
        <v>61</v>
      </c>
      <c r="R267" s="207" t="s">
        <v>62</v>
      </c>
      <c r="S267" s="52">
        <v>0.2</v>
      </c>
      <c r="T267" s="209">
        <v>1</v>
      </c>
      <c r="U267" s="210">
        <v>1000000</v>
      </c>
      <c r="V267" s="210">
        <v>1035907</v>
      </c>
      <c r="W267" s="206">
        <f t="shared" ref="W267:W269" si="275">IF(V267&gt;U267,0,U267-V267)</f>
        <v>0</v>
      </c>
      <c r="X267" s="206">
        <f t="shared" ref="X267:X269" si="276">IF(V267&gt;U267,U267,V267)</f>
        <v>1000000</v>
      </c>
      <c r="Y267" s="210">
        <v>234</v>
      </c>
      <c r="Z267" s="211">
        <f t="shared" ref="Z267:Z269" si="277">Y267/V267</f>
        <v>2.2588900354954643E-4</v>
      </c>
      <c r="AA267" s="212">
        <f t="shared" ref="AA267:AA269" si="278">AF267/Y267</f>
        <v>4.2735042735042734</v>
      </c>
      <c r="AB267" s="213">
        <f t="shared" ref="AB267:AB269" si="279">IF(P267="cpv",(U267*S267),(U267/1000*S267))</f>
        <v>200</v>
      </c>
      <c r="AC267" s="214">
        <f t="shared" ref="AC267:AC269" si="280">IF(P267="cpv",(IF(W267&gt;0,V267*S267,AB267)),(IF(W267&gt;0,V267/1000*S267,AB267)))</f>
        <v>200</v>
      </c>
      <c r="AD267" s="213">
        <f t="shared" ref="AD267:AD269" si="281">AC267-AB267</f>
        <v>0</v>
      </c>
      <c r="AE267" s="215">
        <f t="shared" ref="AE267:AE269" si="282">IF(P267="cpv",(U267*T267),(U267/1000*T267))</f>
        <v>1000</v>
      </c>
      <c r="AF267" s="295">
        <f>IF((SUMIF($K$10:$K$1048576,K267,$V$10:$V$1048576))&gt;(SUMIF($K$10:$K$1048576,K267,$U$10:$U$1048576)),AE267,(IF(P267="cpv",(V267*T267),(V267*T267/1000))))</f>
        <v>1000</v>
      </c>
      <c r="AG267" s="216">
        <f t="shared" ref="AG267:AG269" si="283">AF267-AE267</f>
        <v>0</v>
      </c>
      <c r="AH267" s="216">
        <v>0</v>
      </c>
      <c r="AI267" s="216">
        <f t="shared" si="271"/>
        <v>800</v>
      </c>
      <c r="AJ267" s="217">
        <f t="shared" si="272"/>
        <v>0.8</v>
      </c>
      <c r="AL267"/>
    </row>
    <row r="268" spans="2:38" ht="15.75" thickBot="1" x14ac:dyDescent="0.3">
      <c r="B268" s="302" t="s">
        <v>478</v>
      </c>
      <c r="C268" s="170">
        <v>2016</v>
      </c>
      <c r="D268" s="170">
        <v>2</v>
      </c>
      <c r="E268" s="171" t="s">
        <v>53</v>
      </c>
      <c r="F268" s="172">
        <v>42401</v>
      </c>
      <c r="G268" s="172">
        <v>42429</v>
      </c>
      <c r="H268" s="173">
        <f t="shared" ca="1" si="273"/>
        <v>0</v>
      </c>
      <c r="I268" s="169" t="s">
        <v>84</v>
      </c>
      <c r="J268" s="169" t="s">
        <v>726</v>
      </c>
      <c r="K268" s="169" t="s">
        <v>479</v>
      </c>
      <c r="L268" s="174" t="str">
        <f t="shared" ca="1" si="274"/>
        <v>Completed</v>
      </c>
      <c r="M268" s="170" t="s">
        <v>82</v>
      </c>
      <c r="N268" s="170" t="s">
        <v>58</v>
      </c>
      <c r="O268" s="170" t="s">
        <v>59</v>
      </c>
      <c r="P268" s="170" t="s">
        <v>60</v>
      </c>
      <c r="Q268" s="170" t="s">
        <v>61</v>
      </c>
      <c r="R268" s="170" t="s">
        <v>62</v>
      </c>
      <c r="S268" s="111">
        <v>0.1</v>
      </c>
      <c r="T268" s="175">
        <v>1.4</v>
      </c>
      <c r="U268" s="176">
        <v>1250000</v>
      </c>
      <c r="V268" s="176">
        <v>1260391</v>
      </c>
      <c r="W268" s="174">
        <f t="shared" si="275"/>
        <v>0</v>
      </c>
      <c r="X268" s="174">
        <f t="shared" si="276"/>
        <v>1250000</v>
      </c>
      <c r="Y268" s="176"/>
      <c r="Z268" s="177">
        <f t="shared" si="277"/>
        <v>0</v>
      </c>
      <c r="AA268" s="178" t="e">
        <f t="shared" si="278"/>
        <v>#DIV/0!</v>
      </c>
      <c r="AB268" s="179">
        <f t="shared" si="279"/>
        <v>125</v>
      </c>
      <c r="AC268" s="180">
        <f t="shared" si="280"/>
        <v>125</v>
      </c>
      <c r="AD268" s="179">
        <f t="shared" si="281"/>
        <v>0</v>
      </c>
      <c r="AE268" s="181">
        <f t="shared" si="282"/>
        <v>1750</v>
      </c>
      <c r="AF268" s="293">
        <v>1494</v>
      </c>
      <c r="AG268" s="182">
        <f t="shared" si="283"/>
        <v>-256</v>
      </c>
      <c r="AH268" s="182">
        <v>0</v>
      </c>
      <c r="AI268" s="182">
        <f t="shared" si="271"/>
        <v>1369</v>
      </c>
      <c r="AJ268" s="183">
        <f t="shared" si="272"/>
        <v>0.91633199464524762</v>
      </c>
      <c r="AL268"/>
    </row>
    <row r="269" spans="2:38" ht="15.75" thickBot="1" x14ac:dyDescent="0.3">
      <c r="B269" s="303" t="s">
        <v>480</v>
      </c>
      <c r="C269" s="185">
        <v>2016</v>
      </c>
      <c r="D269" s="185">
        <v>2</v>
      </c>
      <c r="E269" s="186" t="s">
        <v>53</v>
      </c>
      <c r="F269" s="187">
        <v>42401</v>
      </c>
      <c r="G269" s="220">
        <v>42429</v>
      </c>
      <c r="H269" s="188">
        <f t="shared" ca="1" si="273"/>
        <v>0</v>
      </c>
      <c r="I269" s="184" t="s">
        <v>84</v>
      </c>
      <c r="J269" s="169" t="s">
        <v>726</v>
      </c>
      <c r="K269" s="184" t="s">
        <v>479</v>
      </c>
      <c r="L269" s="189" t="str">
        <f t="shared" ca="1" si="274"/>
        <v>Completed</v>
      </c>
      <c r="M269" s="185" t="s">
        <v>64</v>
      </c>
      <c r="N269" s="185" t="s">
        <v>58</v>
      </c>
      <c r="O269" s="190" t="s">
        <v>59</v>
      </c>
      <c r="P269" s="190" t="s">
        <v>60</v>
      </c>
      <c r="Q269" s="190" t="s">
        <v>61</v>
      </c>
      <c r="R269" s="190" t="s">
        <v>62</v>
      </c>
      <c r="S269" s="52">
        <v>0.2</v>
      </c>
      <c r="T269" s="192">
        <v>1.4</v>
      </c>
      <c r="U269" s="193">
        <v>1000000</v>
      </c>
      <c r="V269" s="193">
        <v>813261</v>
      </c>
      <c r="W269" s="189">
        <f t="shared" si="275"/>
        <v>186739</v>
      </c>
      <c r="X269" s="189">
        <f t="shared" si="276"/>
        <v>813261</v>
      </c>
      <c r="Y269" s="193">
        <v>439</v>
      </c>
      <c r="Z269" s="194">
        <f t="shared" si="277"/>
        <v>5.3980210535117259E-4</v>
      </c>
      <c r="AA269" s="195">
        <f t="shared" si="278"/>
        <v>2.5935430523917993</v>
      </c>
      <c r="AB269" s="196">
        <f t="shared" si="279"/>
        <v>200</v>
      </c>
      <c r="AC269" s="197">
        <f t="shared" si="280"/>
        <v>162.65219999999999</v>
      </c>
      <c r="AD269" s="196">
        <f t="shared" si="281"/>
        <v>-37.347800000000007</v>
      </c>
      <c r="AE269" s="198">
        <f t="shared" si="282"/>
        <v>1400</v>
      </c>
      <c r="AF269" s="294">
        <f>IF((SUMIF($K$10:$K$1048576,K269,$V$10:$V$1048576))&gt;(SUMIF($K$10:$K$1048576,K269,$U$10:$U$1048576)),AE269,(IF(P269="cpv",(V269*T269),(V269*T269/1000))))</f>
        <v>1138.5654</v>
      </c>
      <c r="AG269" s="199">
        <f t="shared" si="283"/>
        <v>-261.43460000000005</v>
      </c>
      <c r="AH269" s="199">
        <v>0</v>
      </c>
      <c r="AI269" s="199">
        <f t="shared" si="271"/>
        <v>975.91319999999996</v>
      </c>
      <c r="AJ269" s="200">
        <f t="shared" si="272"/>
        <v>0.8571428571428571</v>
      </c>
      <c r="AL269"/>
    </row>
    <row r="270" spans="2:38" ht="15.75" thickBot="1" x14ac:dyDescent="0.3">
      <c r="B270" s="304" t="s">
        <v>481</v>
      </c>
      <c r="C270" s="202">
        <v>2016</v>
      </c>
      <c r="D270" s="202">
        <v>2</v>
      </c>
      <c r="E270" s="203" t="s">
        <v>53</v>
      </c>
      <c r="F270" s="204">
        <v>42401</v>
      </c>
      <c r="G270" s="221">
        <v>42429</v>
      </c>
      <c r="H270" s="205">
        <f t="shared" ref="H270:H272" ca="1" si="284">IF($O$1&gt;G270,0,(G270-$O$1))</f>
        <v>0</v>
      </c>
      <c r="I270" s="201" t="s">
        <v>84</v>
      </c>
      <c r="J270" s="169" t="s">
        <v>726</v>
      </c>
      <c r="K270" s="201" t="s">
        <v>479</v>
      </c>
      <c r="L270" s="206" t="str">
        <f t="shared" ref="L270:L272" ca="1" si="285">IF(G270=0,$M$3,(IF(H270=0,$M$1,$M$2)))</f>
        <v>Completed</v>
      </c>
      <c r="M270" s="202" t="s">
        <v>57</v>
      </c>
      <c r="N270" s="202" t="s">
        <v>58</v>
      </c>
      <c r="O270" s="207" t="s">
        <v>59</v>
      </c>
      <c r="P270" s="207" t="s">
        <v>60</v>
      </c>
      <c r="Q270" s="207" t="s">
        <v>61</v>
      </c>
      <c r="R270" s="207" t="s">
        <v>62</v>
      </c>
      <c r="S270" s="126">
        <v>0.5</v>
      </c>
      <c r="T270" s="209">
        <v>1.4</v>
      </c>
      <c r="U270" s="210">
        <v>500000</v>
      </c>
      <c r="V270" s="210">
        <v>500051</v>
      </c>
      <c r="W270" s="206">
        <f t="shared" ref="W270:W272" si="286">IF(V270&gt;U270,0,U270-V270)</f>
        <v>0</v>
      </c>
      <c r="X270" s="206">
        <f t="shared" ref="X270:X272" si="287">IF(V270&gt;U270,U270,V270)</f>
        <v>500000</v>
      </c>
      <c r="Y270" s="210"/>
      <c r="Z270" s="211">
        <f t="shared" ref="Z270:Z272" si="288">Y270/V270</f>
        <v>0</v>
      </c>
      <c r="AA270" s="212" t="e">
        <f t="shared" ref="AA270:AA272" si="289">AF270/Y270</f>
        <v>#DIV/0!</v>
      </c>
      <c r="AB270" s="213">
        <f t="shared" ref="AB270:AB272" si="290">IF(P270="cpv",(U270*S270),(U270/1000*S270))</f>
        <v>250</v>
      </c>
      <c r="AC270" s="214">
        <f t="shared" ref="AC270:AC272" si="291">IF(P270="cpv",(IF(W270&gt;0,V270*S270,AB270)),(IF(W270&gt;0,V270/1000*S270,AB270)))</f>
        <v>250</v>
      </c>
      <c r="AD270" s="213">
        <f t="shared" ref="AD270:AD272" si="292">AC270-AB270</f>
        <v>0</v>
      </c>
      <c r="AE270" s="215">
        <f t="shared" ref="AE270:AE272" si="293">IF(P270="cpv",(U270*T270),(U270/1000*T270))</f>
        <v>700</v>
      </c>
      <c r="AF270" s="295">
        <f>IF((SUMIF($K$10:$K$1048576,K270,$V$10:$V$1048576))&gt;(SUMIF($K$10:$K$1048576,K270,$U$10:$U$1048576)),AE270,(IF(P270="cpv",(V270*T270),(V270*T270/1000))))</f>
        <v>700.07139999999993</v>
      </c>
      <c r="AG270" s="216">
        <f t="shared" ref="AG270:AG272" si="294">AF270-AE270</f>
        <v>7.1399999999925967E-2</v>
      </c>
      <c r="AH270" s="216">
        <v>0</v>
      </c>
      <c r="AI270" s="216">
        <f t="shared" si="271"/>
        <v>450.07139999999993</v>
      </c>
      <c r="AJ270" s="217">
        <f t="shared" si="272"/>
        <v>0.64289356771323602</v>
      </c>
      <c r="AL270"/>
    </row>
    <row r="271" spans="2:38" ht="15.75" thickBot="1" x14ac:dyDescent="0.3">
      <c r="B271" s="302" t="s">
        <v>482</v>
      </c>
      <c r="C271" s="170">
        <v>2016</v>
      </c>
      <c r="D271" s="170">
        <v>2</v>
      </c>
      <c r="E271" s="171" t="s">
        <v>53</v>
      </c>
      <c r="F271" s="172">
        <v>42408</v>
      </c>
      <c r="G271" s="172">
        <v>42429</v>
      </c>
      <c r="H271" s="173">
        <f t="shared" ca="1" si="284"/>
        <v>0</v>
      </c>
      <c r="I271" s="169" t="s">
        <v>84</v>
      </c>
      <c r="J271" s="169" t="s">
        <v>726</v>
      </c>
      <c r="K271" s="169" t="s">
        <v>483</v>
      </c>
      <c r="L271" s="174" t="str">
        <f t="shared" ca="1" si="285"/>
        <v>Completed</v>
      </c>
      <c r="M271" s="170" t="s">
        <v>82</v>
      </c>
      <c r="N271" s="170" t="s">
        <v>58</v>
      </c>
      <c r="O271" s="170" t="s">
        <v>59</v>
      </c>
      <c r="P271" s="170" t="s">
        <v>60</v>
      </c>
      <c r="Q271" s="170" t="s">
        <v>61</v>
      </c>
      <c r="R271" s="170" t="s">
        <v>62</v>
      </c>
      <c r="S271" s="111">
        <v>0.1</v>
      </c>
      <c r="T271" s="175">
        <v>1.5</v>
      </c>
      <c r="U271" s="176">
        <v>1500000</v>
      </c>
      <c r="V271" s="176">
        <v>1678936</v>
      </c>
      <c r="W271" s="174">
        <f t="shared" si="286"/>
        <v>0</v>
      </c>
      <c r="X271" s="174">
        <f t="shared" si="287"/>
        <v>1500000</v>
      </c>
      <c r="Y271" s="176"/>
      <c r="Z271" s="177">
        <f t="shared" si="288"/>
        <v>0</v>
      </c>
      <c r="AA271" s="178" t="e">
        <f t="shared" si="289"/>
        <v>#DIV/0!</v>
      </c>
      <c r="AB271" s="179">
        <f t="shared" si="290"/>
        <v>150</v>
      </c>
      <c r="AC271" s="180">
        <f t="shared" si="291"/>
        <v>150</v>
      </c>
      <c r="AD271" s="179">
        <f t="shared" si="292"/>
        <v>0</v>
      </c>
      <c r="AE271" s="181">
        <f t="shared" si="293"/>
        <v>2250</v>
      </c>
      <c r="AF271" s="293">
        <f>IF((SUMIF($K$10:$K$1048576,K271,$V$10:$V$1048576))&gt;(SUMIF($K$10:$K$1048576,K271,$U$10:$U$1048576)),AE271,(IF(P271="cpv",(V271*T271),(V271*T271/1000))))</f>
        <v>2518.404</v>
      </c>
      <c r="AG271" s="182">
        <f t="shared" si="294"/>
        <v>268.404</v>
      </c>
      <c r="AH271" s="182">
        <v>0</v>
      </c>
      <c r="AI271" s="182">
        <f t="shared" si="271"/>
        <v>2368.404</v>
      </c>
      <c r="AJ271" s="183">
        <f t="shared" si="272"/>
        <v>0.94043846817269983</v>
      </c>
      <c r="AL271"/>
    </row>
    <row r="272" spans="2:38" ht="15.75" thickBot="1" x14ac:dyDescent="0.3">
      <c r="B272" s="303" t="s">
        <v>484</v>
      </c>
      <c r="C272" s="185">
        <v>2016</v>
      </c>
      <c r="D272" s="185">
        <v>2</v>
      </c>
      <c r="E272" s="186" t="s">
        <v>53</v>
      </c>
      <c r="F272" s="187">
        <v>42408</v>
      </c>
      <c r="G272" s="220">
        <v>42429</v>
      </c>
      <c r="H272" s="188">
        <f t="shared" ca="1" si="284"/>
        <v>0</v>
      </c>
      <c r="I272" s="184" t="s">
        <v>84</v>
      </c>
      <c r="J272" s="169" t="s">
        <v>726</v>
      </c>
      <c r="K272" s="184" t="s">
        <v>483</v>
      </c>
      <c r="L272" s="189" t="str">
        <f t="shared" ca="1" si="285"/>
        <v>Completed</v>
      </c>
      <c r="M272" s="185" t="s">
        <v>57</v>
      </c>
      <c r="N272" s="190" t="s">
        <v>58</v>
      </c>
      <c r="O272" s="190" t="s">
        <v>59</v>
      </c>
      <c r="P272" s="190" t="s">
        <v>60</v>
      </c>
      <c r="Q272" s="190" t="s">
        <v>61</v>
      </c>
      <c r="R272" s="190" t="s">
        <v>62</v>
      </c>
      <c r="S272" s="126">
        <v>0.5</v>
      </c>
      <c r="T272" s="192">
        <v>1.5</v>
      </c>
      <c r="U272" s="193">
        <v>500000</v>
      </c>
      <c r="V272" s="193">
        <v>460155</v>
      </c>
      <c r="W272" s="189">
        <f t="shared" si="286"/>
        <v>39845</v>
      </c>
      <c r="X272" s="189">
        <f t="shared" si="287"/>
        <v>460155</v>
      </c>
      <c r="Y272" s="193"/>
      <c r="Z272" s="194">
        <f t="shared" si="288"/>
        <v>0</v>
      </c>
      <c r="AA272" s="195" t="e">
        <f t="shared" si="289"/>
        <v>#DIV/0!</v>
      </c>
      <c r="AB272" s="196">
        <f t="shared" si="290"/>
        <v>250</v>
      </c>
      <c r="AC272" s="197">
        <f t="shared" si="291"/>
        <v>230.07749999999999</v>
      </c>
      <c r="AD272" s="196">
        <f t="shared" si="292"/>
        <v>-19.922500000000014</v>
      </c>
      <c r="AE272" s="198">
        <f t="shared" si="293"/>
        <v>750</v>
      </c>
      <c r="AF272" s="294">
        <v>310</v>
      </c>
      <c r="AG272" s="199">
        <f t="shared" si="294"/>
        <v>-440</v>
      </c>
      <c r="AH272" s="199">
        <v>0</v>
      </c>
      <c r="AI272" s="199">
        <f t="shared" si="271"/>
        <v>79.922500000000014</v>
      </c>
      <c r="AJ272" s="200">
        <f t="shared" si="272"/>
        <v>0.25781451612903228</v>
      </c>
      <c r="AL272"/>
    </row>
    <row r="273" spans="2:38" ht="15.75" thickBot="1" x14ac:dyDescent="0.3">
      <c r="B273" s="304" t="s">
        <v>485</v>
      </c>
      <c r="C273" s="202">
        <v>2016</v>
      </c>
      <c r="D273" s="202">
        <v>2</v>
      </c>
      <c r="E273" s="203" t="s">
        <v>53</v>
      </c>
      <c r="F273" s="204">
        <v>42408</v>
      </c>
      <c r="G273" s="221">
        <v>42429</v>
      </c>
      <c r="H273" s="205">
        <f t="shared" ref="H273:H277" ca="1" si="295">IF($O$1&gt;G273,0,(G273-$O$1))</f>
        <v>0</v>
      </c>
      <c r="I273" s="201" t="s">
        <v>84</v>
      </c>
      <c r="J273" s="169" t="s">
        <v>726</v>
      </c>
      <c r="K273" s="201" t="s">
        <v>483</v>
      </c>
      <c r="L273" s="206" t="str">
        <f t="shared" ref="L273:L277" ca="1" si="296">IF(G273=0,$M$3,(IF(H273=0,$M$1,$M$2)))</f>
        <v>Completed</v>
      </c>
      <c r="M273" s="202" t="s">
        <v>64</v>
      </c>
      <c r="N273" s="207" t="s">
        <v>58</v>
      </c>
      <c r="O273" s="207" t="s">
        <v>59</v>
      </c>
      <c r="P273" s="207" t="s">
        <v>60</v>
      </c>
      <c r="Q273" s="207" t="s">
        <v>61</v>
      </c>
      <c r="R273" s="207" t="s">
        <v>62</v>
      </c>
      <c r="S273" s="52">
        <v>0.2</v>
      </c>
      <c r="T273" s="209">
        <v>1.5</v>
      </c>
      <c r="U273" s="210">
        <v>1500000</v>
      </c>
      <c r="V273" s="210">
        <v>1115167</v>
      </c>
      <c r="W273" s="206">
        <f t="shared" ref="W273:W277" si="297">IF(V273&gt;U273,0,U273-V273)</f>
        <v>384833</v>
      </c>
      <c r="X273" s="206">
        <f t="shared" ref="X273:X277" si="298">IF(V273&gt;U273,U273,V273)</f>
        <v>1115167</v>
      </c>
      <c r="Y273" s="210">
        <v>1025</v>
      </c>
      <c r="Z273" s="211">
        <f t="shared" ref="Z273:Z277" si="299">Y273/V273</f>
        <v>9.1914484557021508E-4</v>
      </c>
      <c r="AA273" s="212">
        <f t="shared" ref="AA273:AA277" si="300">AF273/Y273</f>
        <v>1.6319517073170733</v>
      </c>
      <c r="AB273" s="213">
        <f t="shared" ref="AB273:AB277" si="301">IF(P273="cpv",(U273*S273),(U273/1000*S273))</f>
        <v>300</v>
      </c>
      <c r="AC273" s="214">
        <f t="shared" ref="AC273:AC277" si="302">IF(P273="cpv",(IF(W273&gt;0,V273*S273,AB273)),(IF(W273&gt;0,V273/1000*S273,AB273)))</f>
        <v>223.0334</v>
      </c>
      <c r="AD273" s="213">
        <f t="shared" ref="AD273:AD277" si="303">AC273-AB273</f>
        <v>-76.9666</v>
      </c>
      <c r="AE273" s="215">
        <f t="shared" ref="AE273:AE277" si="304">IF(P273="cpv",(U273*T273),(U273/1000*T273))</f>
        <v>2250</v>
      </c>
      <c r="AF273" s="295">
        <f>IF((SUMIF($K$10:$K$1048576,K273,$V$10:$V$1048576))&gt;(SUMIF($K$10:$K$1048576,K273,$U$10:$U$1048576)),AE273,(IF(P273="cpv",(V273*T273),(V273*T273/1000))))</f>
        <v>1672.7505000000001</v>
      </c>
      <c r="AG273" s="216">
        <f t="shared" ref="AG273:AG277" si="305">AF273-AE273</f>
        <v>-577.2494999999999</v>
      </c>
      <c r="AH273" s="216">
        <v>0</v>
      </c>
      <c r="AI273" s="216">
        <f t="shared" si="271"/>
        <v>1449.7171000000001</v>
      </c>
      <c r="AJ273" s="217">
        <f t="shared" si="272"/>
        <v>0.8666666666666667</v>
      </c>
      <c r="AL273"/>
    </row>
    <row r="274" spans="2:38" ht="15.75" thickBot="1" x14ac:dyDescent="0.3">
      <c r="B274" s="301" t="s">
        <v>486</v>
      </c>
      <c r="C274" s="155">
        <v>2016</v>
      </c>
      <c r="D274" s="155">
        <v>2</v>
      </c>
      <c r="E274" s="156" t="s">
        <v>53</v>
      </c>
      <c r="F274" s="157">
        <v>42408</v>
      </c>
      <c r="G274" s="157">
        <v>42413</v>
      </c>
      <c r="H274" s="158">
        <f t="shared" ca="1" si="295"/>
        <v>0</v>
      </c>
      <c r="I274" s="154" t="s">
        <v>84</v>
      </c>
      <c r="J274" s="154" t="s">
        <v>487</v>
      </c>
      <c r="K274" s="154" t="s">
        <v>488</v>
      </c>
      <c r="L274" s="159" t="str">
        <f t="shared" ca="1" si="296"/>
        <v>Completed</v>
      </c>
      <c r="M274" s="155" t="s">
        <v>99</v>
      </c>
      <c r="N274" s="155" t="s">
        <v>58</v>
      </c>
      <c r="O274" s="155" t="s">
        <v>100</v>
      </c>
      <c r="P274" s="155" t="s">
        <v>42</v>
      </c>
      <c r="Q274" s="155" t="s">
        <v>101</v>
      </c>
      <c r="R274" s="155" t="s">
        <v>102</v>
      </c>
      <c r="S274" s="160">
        <v>0.45</v>
      </c>
      <c r="T274" s="160">
        <v>0.6</v>
      </c>
      <c r="U274" s="161">
        <v>25000</v>
      </c>
      <c r="V274" s="161">
        <v>28012</v>
      </c>
      <c r="W274" s="159">
        <f t="shared" si="297"/>
        <v>0</v>
      </c>
      <c r="X274" s="159">
        <f t="shared" si="298"/>
        <v>25000</v>
      </c>
      <c r="Y274" s="161"/>
      <c r="Z274" s="162">
        <f t="shared" si="299"/>
        <v>0</v>
      </c>
      <c r="AA274" s="163" t="e">
        <f t="shared" si="300"/>
        <v>#DIV/0!</v>
      </c>
      <c r="AB274" s="164">
        <f t="shared" si="301"/>
        <v>11.25</v>
      </c>
      <c r="AC274" s="165">
        <v>11250</v>
      </c>
      <c r="AD274" s="164">
        <f t="shared" si="303"/>
        <v>11238.75</v>
      </c>
      <c r="AE274" s="166">
        <f t="shared" si="304"/>
        <v>15</v>
      </c>
      <c r="AF274" s="292">
        <v>15000</v>
      </c>
      <c r="AG274" s="167">
        <f t="shared" si="305"/>
        <v>14985</v>
      </c>
      <c r="AH274" s="167">
        <v>0</v>
      </c>
      <c r="AI274" s="167">
        <f t="shared" si="271"/>
        <v>3750</v>
      </c>
      <c r="AJ274" s="168">
        <f t="shared" si="272"/>
        <v>0.25</v>
      </c>
      <c r="AL274"/>
    </row>
    <row r="275" spans="2:38" ht="15.75" thickBot="1" x14ac:dyDescent="0.3">
      <c r="B275" s="302" t="s">
        <v>489</v>
      </c>
      <c r="C275" s="170">
        <v>2016</v>
      </c>
      <c r="D275" s="170">
        <v>2</v>
      </c>
      <c r="E275" s="171" t="s">
        <v>53</v>
      </c>
      <c r="F275" s="172">
        <v>42410</v>
      </c>
      <c r="G275" s="172">
        <v>42425</v>
      </c>
      <c r="H275" s="173">
        <f t="shared" ca="1" si="295"/>
        <v>0</v>
      </c>
      <c r="I275" s="169" t="s">
        <v>84</v>
      </c>
      <c r="J275" s="169" t="s">
        <v>172</v>
      </c>
      <c r="K275" s="169" t="s">
        <v>490</v>
      </c>
      <c r="L275" s="174" t="str">
        <f t="shared" ca="1" si="296"/>
        <v>Completed</v>
      </c>
      <c r="M275" s="170" t="s">
        <v>64</v>
      </c>
      <c r="N275" s="170" t="s">
        <v>58</v>
      </c>
      <c r="O275" s="170" t="s">
        <v>59</v>
      </c>
      <c r="P275" s="170" t="s">
        <v>60</v>
      </c>
      <c r="Q275" s="170" t="s">
        <v>61</v>
      </c>
      <c r="R275" s="170" t="s">
        <v>62</v>
      </c>
      <c r="S275" s="52">
        <v>0.2</v>
      </c>
      <c r="T275" s="175">
        <v>0.8</v>
      </c>
      <c r="U275" s="176">
        <v>3500000</v>
      </c>
      <c r="V275" s="176">
        <v>2021092</v>
      </c>
      <c r="W275" s="174">
        <f t="shared" si="297"/>
        <v>1478908</v>
      </c>
      <c r="X275" s="174">
        <f t="shared" si="298"/>
        <v>2021092</v>
      </c>
      <c r="Y275" s="176">
        <v>570</v>
      </c>
      <c r="Z275" s="177">
        <f t="shared" si="299"/>
        <v>2.8202575637328734E-4</v>
      </c>
      <c r="AA275" s="178">
        <f t="shared" si="300"/>
        <v>0.78421052631578947</v>
      </c>
      <c r="AB275" s="179">
        <f t="shared" si="301"/>
        <v>700</v>
      </c>
      <c r="AC275" s="180">
        <f t="shared" si="302"/>
        <v>404.21840000000003</v>
      </c>
      <c r="AD275" s="179">
        <f t="shared" si="303"/>
        <v>-295.78159999999997</v>
      </c>
      <c r="AE275" s="181">
        <f t="shared" si="304"/>
        <v>2800</v>
      </c>
      <c r="AF275" s="293">
        <v>447</v>
      </c>
      <c r="AG275" s="182">
        <f t="shared" si="305"/>
        <v>-2353</v>
      </c>
      <c r="AH275" s="182">
        <v>0</v>
      </c>
      <c r="AI275" s="182">
        <f t="shared" si="271"/>
        <v>42.781599999999969</v>
      </c>
      <c r="AJ275" s="183">
        <f t="shared" si="272"/>
        <v>9.5708277404921632E-2</v>
      </c>
      <c r="AL275"/>
    </row>
    <row r="276" spans="2:38" x14ac:dyDescent="0.25">
      <c r="B276" s="303" t="s">
        <v>491</v>
      </c>
      <c r="C276" s="185">
        <v>2016</v>
      </c>
      <c r="D276" s="185">
        <v>2</v>
      </c>
      <c r="E276" s="186" t="s">
        <v>53</v>
      </c>
      <c r="F276" s="187">
        <v>42410</v>
      </c>
      <c r="G276" s="220">
        <v>42425</v>
      </c>
      <c r="H276" s="188">
        <f t="shared" ca="1" si="295"/>
        <v>0</v>
      </c>
      <c r="I276" s="184" t="s">
        <v>84</v>
      </c>
      <c r="J276" s="184" t="s">
        <v>172</v>
      </c>
      <c r="K276" s="184" t="s">
        <v>490</v>
      </c>
      <c r="L276" s="189" t="str">
        <f t="shared" ca="1" si="296"/>
        <v>Completed</v>
      </c>
      <c r="M276" s="185" t="s">
        <v>82</v>
      </c>
      <c r="N276" s="190" t="s">
        <v>58</v>
      </c>
      <c r="O276" s="190" t="s">
        <v>59</v>
      </c>
      <c r="P276" s="190" t="s">
        <v>60</v>
      </c>
      <c r="Q276" s="190" t="s">
        <v>61</v>
      </c>
      <c r="R276" s="190" t="s">
        <v>62</v>
      </c>
      <c r="S276" s="111">
        <v>0.1</v>
      </c>
      <c r="T276" s="192">
        <v>0.8</v>
      </c>
      <c r="U276" s="193">
        <v>1500000</v>
      </c>
      <c r="V276" s="193">
        <v>1308959</v>
      </c>
      <c r="W276" s="189">
        <f t="shared" si="297"/>
        <v>191041</v>
      </c>
      <c r="X276" s="189">
        <f t="shared" si="298"/>
        <v>1308959</v>
      </c>
      <c r="Y276" s="193"/>
      <c r="Z276" s="194">
        <f t="shared" si="299"/>
        <v>0</v>
      </c>
      <c r="AA276" s="195" t="e">
        <f t="shared" si="300"/>
        <v>#DIV/0!</v>
      </c>
      <c r="AB276" s="196">
        <f t="shared" si="301"/>
        <v>150</v>
      </c>
      <c r="AC276" s="197">
        <f t="shared" si="302"/>
        <v>130.89590000000001</v>
      </c>
      <c r="AD276" s="196">
        <f t="shared" si="303"/>
        <v>-19.104099999999988</v>
      </c>
      <c r="AE276" s="198">
        <f t="shared" si="304"/>
        <v>1200</v>
      </c>
      <c r="AF276" s="294">
        <f>IF((SUMIF($K$10:$K$1048576,K276,$V$10:$V$1048576))&gt;(SUMIF($K$10:$K$1048576,K276,$U$10:$U$1048576)),AE276,(IF(P276="cpv",(V276*T276),(V276*T276/1000))))</f>
        <v>1047.1672000000001</v>
      </c>
      <c r="AG276" s="199">
        <f t="shared" si="305"/>
        <v>-152.83279999999991</v>
      </c>
      <c r="AH276" s="199">
        <v>0</v>
      </c>
      <c r="AI276" s="199">
        <f t="shared" si="271"/>
        <v>916.27130000000011</v>
      </c>
      <c r="AJ276" s="200">
        <f t="shared" si="272"/>
        <v>0.875</v>
      </c>
      <c r="AL276"/>
    </row>
    <row r="277" spans="2:38" ht="15.75" thickBot="1" x14ac:dyDescent="0.3">
      <c r="B277" s="303" t="s">
        <v>492</v>
      </c>
      <c r="C277" s="185">
        <v>2016</v>
      </c>
      <c r="D277" s="185">
        <v>2</v>
      </c>
      <c r="E277" s="186" t="s">
        <v>53</v>
      </c>
      <c r="F277" s="187">
        <v>42410</v>
      </c>
      <c r="G277" s="220">
        <v>42425</v>
      </c>
      <c r="H277" s="188">
        <f t="shared" ca="1" si="295"/>
        <v>0</v>
      </c>
      <c r="I277" s="184" t="s">
        <v>84</v>
      </c>
      <c r="J277" s="184" t="s">
        <v>172</v>
      </c>
      <c r="K277" s="184" t="s">
        <v>490</v>
      </c>
      <c r="L277" s="189" t="str">
        <f t="shared" ca="1" si="296"/>
        <v>Completed</v>
      </c>
      <c r="M277" s="185" t="s">
        <v>57</v>
      </c>
      <c r="N277" s="190" t="s">
        <v>58</v>
      </c>
      <c r="O277" s="190" t="s">
        <v>59</v>
      </c>
      <c r="P277" s="190" t="s">
        <v>60</v>
      </c>
      <c r="Q277" s="190" t="s">
        <v>61</v>
      </c>
      <c r="R277" s="190" t="s">
        <v>62</v>
      </c>
      <c r="S277" s="126">
        <v>0.5</v>
      </c>
      <c r="T277" s="192">
        <v>0.8</v>
      </c>
      <c r="U277" s="193">
        <v>1000000</v>
      </c>
      <c r="V277" s="193">
        <v>881787</v>
      </c>
      <c r="W277" s="189">
        <f t="shared" si="297"/>
        <v>118213</v>
      </c>
      <c r="X277" s="189">
        <f t="shared" si="298"/>
        <v>881787</v>
      </c>
      <c r="Y277" s="193"/>
      <c r="Z277" s="194">
        <f t="shared" si="299"/>
        <v>0</v>
      </c>
      <c r="AA277" s="195" t="e">
        <f t="shared" si="300"/>
        <v>#DIV/0!</v>
      </c>
      <c r="AB277" s="196">
        <f t="shared" si="301"/>
        <v>500</v>
      </c>
      <c r="AC277" s="197">
        <f t="shared" si="302"/>
        <v>440.89350000000002</v>
      </c>
      <c r="AD277" s="196">
        <f t="shared" si="303"/>
        <v>-59.106499999999983</v>
      </c>
      <c r="AE277" s="198">
        <f t="shared" si="304"/>
        <v>800</v>
      </c>
      <c r="AF277" s="294">
        <f>IF((SUMIF($K$10:$K$1048576,K277,$V$10:$V$1048576))&gt;(SUMIF($K$10:$K$1048576,K277,$U$10:$U$1048576)),AE277,(IF(P277="cpv",(V277*T277),(V277*T277/1000))))</f>
        <v>705.42960000000005</v>
      </c>
      <c r="AG277" s="199">
        <f t="shared" si="305"/>
        <v>-94.57039999999995</v>
      </c>
      <c r="AH277" s="199">
        <v>0</v>
      </c>
      <c r="AI277" s="199">
        <f t="shared" si="271"/>
        <v>264.53610000000003</v>
      </c>
      <c r="AJ277" s="200">
        <f t="shared" si="272"/>
        <v>0.375</v>
      </c>
      <c r="AL277"/>
    </row>
    <row r="278" spans="2:38" ht="15.75" thickBot="1" x14ac:dyDescent="0.3">
      <c r="B278" s="304" t="s">
        <v>493</v>
      </c>
      <c r="C278" s="202">
        <v>2016</v>
      </c>
      <c r="D278" s="202">
        <v>2</v>
      </c>
      <c r="E278" s="203" t="s">
        <v>53</v>
      </c>
      <c r="F278" s="204">
        <v>42410</v>
      </c>
      <c r="G278" s="221">
        <v>42425</v>
      </c>
      <c r="H278" s="205">
        <f t="shared" ref="H278:H280" ca="1" si="306">IF($O$1&gt;G278,0,(G278-$O$1))</f>
        <v>0</v>
      </c>
      <c r="I278" s="201" t="s">
        <v>84</v>
      </c>
      <c r="J278" s="201" t="s">
        <v>172</v>
      </c>
      <c r="K278" s="201" t="s">
        <v>490</v>
      </c>
      <c r="L278" s="206" t="str">
        <f t="shared" ref="L278:L280" ca="1" si="307">IF(G278=0,$M$3,(IF(H278=0,$M$1,$M$2)))</f>
        <v>Completed</v>
      </c>
      <c r="M278" s="202" t="s">
        <v>318</v>
      </c>
      <c r="N278" s="207" t="s">
        <v>58</v>
      </c>
      <c r="O278" s="207" t="s">
        <v>59</v>
      </c>
      <c r="P278" s="207" t="s">
        <v>60</v>
      </c>
      <c r="Q278" s="207" t="s">
        <v>61</v>
      </c>
      <c r="R278" s="207" t="s">
        <v>62</v>
      </c>
      <c r="S278" s="208">
        <v>0.35</v>
      </c>
      <c r="T278" s="209">
        <v>0.8</v>
      </c>
      <c r="U278" s="210">
        <v>1000000</v>
      </c>
      <c r="V278" s="210">
        <v>1001312</v>
      </c>
      <c r="W278" s="206">
        <f t="shared" ref="W278:W280" si="308">IF(V278&gt;U278,0,U278-V278)</f>
        <v>0</v>
      </c>
      <c r="X278" s="206">
        <f t="shared" ref="X278:X280" si="309">IF(V278&gt;U278,U278,V278)</f>
        <v>1000000</v>
      </c>
      <c r="Y278" s="210">
        <v>1114</v>
      </c>
      <c r="Z278" s="211">
        <f t="shared" ref="Z278:Z280" si="310">Y278/V278</f>
        <v>1.1125403470646511E-3</v>
      </c>
      <c r="AA278" s="212">
        <f t="shared" ref="AA278:AA280" si="311">AF278/Y278</f>
        <v>0.71907504488330343</v>
      </c>
      <c r="AB278" s="213">
        <f t="shared" ref="AB278:AB280" si="312">IF(P278="cpv",(U278*S278),(U278/1000*S278))</f>
        <v>350</v>
      </c>
      <c r="AC278" s="214">
        <f t="shared" ref="AC278:AC280" si="313">IF(P278="cpv",(IF(W278&gt;0,V278*S278,AB278)),(IF(W278&gt;0,V278/1000*S278,AB278)))</f>
        <v>350</v>
      </c>
      <c r="AD278" s="213">
        <f t="shared" ref="AD278:AD280" si="314">AC278-AB278</f>
        <v>0</v>
      </c>
      <c r="AE278" s="215">
        <f t="shared" ref="AE278:AE280" si="315">IF(P278="cpv",(U278*T278),(U278/1000*T278))</f>
        <v>800</v>
      </c>
      <c r="AF278" s="295">
        <f>IF((SUMIF($K$10:$K$1048576,K278,$V$10:$V$1048576))&gt;(SUMIF($K$10:$K$1048576,K278,$U$10:$U$1048576)),AE278,(IF(P278="cpv",(V278*T278),(V278*T278/1000))))</f>
        <v>801.04960000000005</v>
      </c>
      <c r="AG278" s="216">
        <f t="shared" ref="AG278:AG280" si="316">AF278-AE278</f>
        <v>1.0496000000000549</v>
      </c>
      <c r="AH278" s="216">
        <v>0</v>
      </c>
      <c r="AI278" s="216">
        <f t="shared" si="271"/>
        <v>451.04960000000005</v>
      </c>
      <c r="AJ278" s="217">
        <f t="shared" si="272"/>
        <v>0.5630732478987569</v>
      </c>
      <c r="AL278"/>
    </row>
    <row r="279" spans="2:38" ht="15.75" thickBot="1" x14ac:dyDescent="0.3">
      <c r="B279" s="302" t="s">
        <v>494</v>
      </c>
      <c r="C279" s="170">
        <v>2016</v>
      </c>
      <c r="D279" s="170">
        <v>2</v>
      </c>
      <c r="E279" s="171" t="s">
        <v>53</v>
      </c>
      <c r="F279" s="172">
        <v>42401</v>
      </c>
      <c r="G279" s="172">
        <v>42429</v>
      </c>
      <c r="H279" s="173">
        <f t="shared" ca="1" si="306"/>
        <v>0</v>
      </c>
      <c r="I279" s="169" t="s">
        <v>84</v>
      </c>
      <c r="J279" s="169" t="s">
        <v>172</v>
      </c>
      <c r="K279" s="169" t="s">
        <v>495</v>
      </c>
      <c r="L279" s="174" t="str">
        <f t="shared" ca="1" si="307"/>
        <v>Completed</v>
      </c>
      <c r="M279" s="170" t="s">
        <v>57</v>
      </c>
      <c r="N279" s="170" t="s">
        <v>58</v>
      </c>
      <c r="O279" s="170" t="s">
        <v>175</v>
      </c>
      <c r="P279" s="170" t="s">
        <v>60</v>
      </c>
      <c r="Q279" s="170" t="s">
        <v>61</v>
      </c>
      <c r="R279" s="170" t="s">
        <v>62</v>
      </c>
      <c r="S279" s="126">
        <v>0.5</v>
      </c>
      <c r="T279" s="175">
        <v>1.3</v>
      </c>
      <c r="U279" s="176">
        <v>2000000</v>
      </c>
      <c r="V279" s="176">
        <v>2004509</v>
      </c>
      <c r="W279" s="174">
        <f t="shared" si="308"/>
        <v>0</v>
      </c>
      <c r="X279" s="174">
        <f t="shared" si="309"/>
        <v>2000000</v>
      </c>
      <c r="Y279" s="176"/>
      <c r="Z279" s="177">
        <f t="shared" si="310"/>
        <v>0</v>
      </c>
      <c r="AA279" s="178" t="e">
        <f t="shared" si="311"/>
        <v>#DIV/0!</v>
      </c>
      <c r="AB279" s="179">
        <f t="shared" si="312"/>
        <v>1000</v>
      </c>
      <c r="AC279" s="180">
        <f t="shared" si="313"/>
        <v>1000</v>
      </c>
      <c r="AD279" s="179">
        <f t="shared" si="314"/>
        <v>0</v>
      </c>
      <c r="AE279" s="181">
        <f t="shared" si="315"/>
        <v>2600</v>
      </c>
      <c r="AF279" s="293">
        <f>IF((SUMIF($K$10:$K$1048576,K279,$V$10:$V$1048576))&gt;(SUMIF($K$10:$K$1048576,K279,$U$10:$U$1048576)),AE279,(IF(P279="cpv",(V279*T279),(V279*T279/1000))))</f>
        <v>2600</v>
      </c>
      <c r="AG279" s="182">
        <f t="shared" si="316"/>
        <v>0</v>
      </c>
      <c r="AH279" s="182">
        <v>0</v>
      </c>
      <c r="AI279" s="182">
        <f t="shared" si="271"/>
        <v>1600</v>
      </c>
      <c r="AJ279" s="183">
        <f t="shared" si="272"/>
        <v>0.61538461538461542</v>
      </c>
      <c r="AL279"/>
    </row>
    <row r="280" spans="2:38" ht="15.75" thickBot="1" x14ac:dyDescent="0.3">
      <c r="B280" s="303" t="s">
        <v>496</v>
      </c>
      <c r="C280" s="185">
        <v>2016</v>
      </c>
      <c r="D280" s="185">
        <v>2</v>
      </c>
      <c r="E280" s="186" t="s">
        <v>53</v>
      </c>
      <c r="F280" s="187">
        <v>42401</v>
      </c>
      <c r="G280" s="220">
        <v>42429</v>
      </c>
      <c r="H280" s="188">
        <f t="shared" ca="1" si="306"/>
        <v>0</v>
      </c>
      <c r="I280" s="184" t="s">
        <v>84</v>
      </c>
      <c r="J280" s="184" t="s">
        <v>172</v>
      </c>
      <c r="K280" s="184" t="s">
        <v>495</v>
      </c>
      <c r="L280" s="189" t="str">
        <f t="shared" ca="1" si="307"/>
        <v>Completed</v>
      </c>
      <c r="M280" s="185" t="s">
        <v>188</v>
      </c>
      <c r="N280" s="190" t="s">
        <v>58</v>
      </c>
      <c r="O280" s="190" t="s">
        <v>175</v>
      </c>
      <c r="P280" s="190" t="s">
        <v>60</v>
      </c>
      <c r="Q280" s="190" t="s">
        <v>61</v>
      </c>
      <c r="R280" s="190" t="s">
        <v>62</v>
      </c>
      <c r="S280" s="126">
        <v>0.15</v>
      </c>
      <c r="T280" s="192">
        <v>1.3</v>
      </c>
      <c r="U280" s="193">
        <v>1000000</v>
      </c>
      <c r="V280" s="193">
        <v>1045511</v>
      </c>
      <c r="W280" s="189">
        <f t="shared" si="308"/>
        <v>0</v>
      </c>
      <c r="X280" s="189">
        <f t="shared" si="309"/>
        <v>1000000</v>
      </c>
      <c r="Y280" s="193"/>
      <c r="Z280" s="194">
        <f t="shared" si="310"/>
        <v>0</v>
      </c>
      <c r="AA280" s="195" t="e">
        <f t="shared" si="311"/>
        <v>#DIV/0!</v>
      </c>
      <c r="AB280" s="196">
        <f t="shared" si="312"/>
        <v>150</v>
      </c>
      <c r="AC280" s="197">
        <f t="shared" si="313"/>
        <v>150</v>
      </c>
      <c r="AD280" s="196">
        <f t="shared" si="314"/>
        <v>0</v>
      </c>
      <c r="AE280" s="198">
        <f t="shared" si="315"/>
        <v>1300</v>
      </c>
      <c r="AF280" s="294">
        <f>IF((SUMIF($K$10:$K$1048576,K280,$V$10:$V$1048576))&gt;(SUMIF($K$10:$K$1048576,K280,$U$10:$U$1048576)),AE280,(IF(P280="cpv",(V280*T280),(V280*T280/1000))))</f>
        <v>1300</v>
      </c>
      <c r="AG280" s="199">
        <f t="shared" si="316"/>
        <v>0</v>
      </c>
      <c r="AH280" s="199">
        <v>0</v>
      </c>
      <c r="AI280" s="199">
        <f t="shared" si="271"/>
        <v>1150</v>
      </c>
      <c r="AJ280" s="200">
        <f t="shared" si="272"/>
        <v>0.88461538461538458</v>
      </c>
      <c r="AL280"/>
    </row>
    <row r="281" spans="2:38" x14ac:dyDescent="0.25">
      <c r="B281" s="303" t="s">
        <v>497</v>
      </c>
      <c r="C281" s="185">
        <v>2016</v>
      </c>
      <c r="D281" s="185">
        <v>2</v>
      </c>
      <c r="E281" s="186" t="s">
        <v>53</v>
      </c>
      <c r="F281" s="187">
        <v>42401</v>
      </c>
      <c r="G281" s="220">
        <v>42429</v>
      </c>
      <c r="H281" s="188">
        <f t="shared" ref="H281:H282" ca="1" si="317">IF($O$1&gt;G281,0,(G281-$O$1))</f>
        <v>0</v>
      </c>
      <c r="I281" s="184" t="s">
        <v>84</v>
      </c>
      <c r="J281" s="184" t="s">
        <v>172</v>
      </c>
      <c r="K281" s="184" t="s">
        <v>495</v>
      </c>
      <c r="L281" s="189" t="str">
        <f t="shared" ref="L281:L282" ca="1" si="318">IF(G281=0,$M$3,(IF(H281=0,$M$1,$M$2)))</f>
        <v>Completed</v>
      </c>
      <c r="M281" s="185" t="s">
        <v>82</v>
      </c>
      <c r="N281" s="190" t="s">
        <v>58</v>
      </c>
      <c r="O281" s="190" t="s">
        <v>175</v>
      </c>
      <c r="P281" s="190" t="s">
        <v>60</v>
      </c>
      <c r="Q281" s="190" t="s">
        <v>61</v>
      </c>
      <c r="R281" s="190" t="s">
        <v>62</v>
      </c>
      <c r="S281" s="111">
        <v>0.1</v>
      </c>
      <c r="T281" s="192">
        <v>1.3</v>
      </c>
      <c r="U281" s="193">
        <v>2000000</v>
      </c>
      <c r="V281" s="193">
        <v>2093629</v>
      </c>
      <c r="W281" s="189">
        <f t="shared" ref="W281:W282" si="319">IF(V281&gt;U281,0,U281-V281)</f>
        <v>0</v>
      </c>
      <c r="X281" s="189">
        <f t="shared" ref="X281:X282" si="320">IF(V281&gt;U281,U281,V281)</f>
        <v>2000000</v>
      </c>
      <c r="Y281" s="193"/>
      <c r="Z281" s="194">
        <f t="shared" ref="Z281:Z282" si="321">Y281/V281</f>
        <v>0</v>
      </c>
      <c r="AA281" s="195" t="e">
        <f t="shared" ref="AA281:AA282" si="322">AF281/Y281</f>
        <v>#DIV/0!</v>
      </c>
      <c r="AB281" s="196">
        <f t="shared" ref="AB281:AB282" si="323">IF(P281="cpv",(U281*S281),(U281/1000*S281))</f>
        <v>200</v>
      </c>
      <c r="AC281" s="197">
        <f t="shared" ref="AC281:AC282" si="324">IF(P281="cpv",(IF(W281&gt;0,V281*S281,AB281)),(IF(W281&gt;0,V281/1000*S281,AB281)))</f>
        <v>200</v>
      </c>
      <c r="AD281" s="196">
        <f t="shared" ref="AD281:AD282" si="325">AC281-AB281</f>
        <v>0</v>
      </c>
      <c r="AE281" s="198">
        <f t="shared" ref="AE281:AE282" si="326">IF(P281="cpv",(U281*T281),(U281/1000*T281))</f>
        <v>2600</v>
      </c>
      <c r="AF281" s="294">
        <f>IF((SUMIF($K$10:$K$1048576,K281,$V$10:$V$1048576))&gt;(SUMIF($K$10:$K$1048576,K281,$U$10:$U$1048576)),AE281,(IF(P281="cpv",(V281*T281),(V281*T281/1000))))</f>
        <v>2600</v>
      </c>
      <c r="AG281" s="199">
        <f t="shared" ref="AG281:AG282" si="327">AF281-AE281</f>
        <v>0</v>
      </c>
      <c r="AH281" s="199">
        <v>0</v>
      </c>
      <c r="AI281" s="199">
        <f t="shared" si="271"/>
        <v>2400</v>
      </c>
      <c r="AJ281" s="200">
        <f t="shared" si="272"/>
        <v>0.92307692307692313</v>
      </c>
      <c r="AL281"/>
    </row>
    <row r="282" spans="2:38" x14ac:dyDescent="0.25">
      <c r="B282" s="303" t="s">
        <v>498</v>
      </c>
      <c r="C282" s="185">
        <v>2016</v>
      </c>
      <c r="D282" s="185">
        <v>2</v>
      </c>
      <c r="E282" s="186" t="s">
        <v>53</v>
      </c>
      <c r="F282" s="187">
        <v>42401</v>
      </c>
      <c r="G282" s="220">
        <v>42429</v>
      </c>
      <c r="H282" s="188">
        <f t="shared" ca="1" si="317"/>
        <v>0</v>
      </c>
      <c r="I282" s="184" t="s">
        <v>84</v>
      </c>
      <c r="J282" s="184" t="s">
        <v>172</v>
      </c>
      <c r="K282" s="184" t="s">
        <v>495</v>
      </c>
      <c r="L282" s="189" t="str">
        <f t="shared" ca="1" si="318"/>
        <v>Completed</v>
      </c>
      <c r="M282" s="185" t="s">
        <v>64</v>
      </c>
      <c r="N282" s="190" t="s">
        <v>58</v>
      </c>
      <c r="O282" s="190" t="s">
        <v>175</v>
      </c>
      <c r="P282" s="190" t="s">
        <v>60</v>
      </c>
      <c r="Q282" s="190" t="s">
        <v>61</v>
      </c>
      <c r="R282" s="190" t="s">
        <v>62</v>
      </c>
      <c r="S282" s="52">
        <v>0.2</v>
      </c>
      <c r="T282" s="192">
        <v>1.3</v>
      </c>
      <c r="U282" s="193">
        <v>3000000</v>
      </c>
      <c r="V282" s="193">
        <v>3045091</v>
      </c>
      <c r="W282" s="189">
        <f t="shared" si="319"/>
        <v>0</v>
      </c>
      <c r="X282" s="189">
        <f t="shared" si="320"/>
        <v>3000000</v>
      </c>
      <c r="Y282" s="193">
        <v>517</v>
      </c>
      <c r="Z282" s="194">
        <f t="shared" si="321"/>
        <v>1.6978146137504592E-4</v>
      </c>
      <c r="AA282" s="195">
        <f t="shared" si="322"/>
        <v>2.5145067698259189</v>
      </c>
      <c r="AB282" s="196">
        <f t="shared" si="323"/>
        <v>600</v>
      </c>
      <c r="AC282" s="197">
        <f t="shared" si="324"/>
        <v>600</v>
      </c>
      <c r="AD282" s="196">
        <f t="shared" si="325"/>
        <v>0</v>
      </c>
      <c r="AE282" s="198">
        <f t="shared" si="326"/>
        <v>3900</v>
      </c>
      <c r="AF282" s="294">
        <v>1300</v>
      </c>
      <c r="AG282" s="199">
        <f t="shared" si="327"/>
        <v>-2600</v>
      </c>
      <c r="AH282" s="199">
        <v>0</v>
      </c>
      <c r="AI282" s="199">
        <f t="shared" si="271"/>
        <v>700</v>
      </c>
      <c r="AJ282" s="200">
        <f t="shared" si="272"/>
        <v>0.53846153846153844</v>
      </c>
      <c r="AL282"/>
    </row>
    <row r="283" spans="2:38" ht="15.75" thickBot="1" x14ac:dyDescent="0.3">
      <c r="B283" s="304" t="s">
        <v>499</v>
      </c>
      <c r="C283" s="202">
        <v>2016</v>
      </c>
      <c r="D283" s="202">
        <v>2</v>
      </c>
      <c r="E283" s="203" t="s">
        <v>53</v>
      </c>
      <c r="F283" s="204">
        <v>42401</v>
      </c>
      <c r="G283" s="221">
        <v>42429</v>
      </c>
      <c r="H283" s="205">
        <f t="shared" ref="H283:H285" ca="1" si="328">IF($O$1&gt;G283,0,(G283-$O$1))</f>
        <v>0</v>
      </c>
      <c r="I283" s="201" t="s">
        <v>84</v>
      </c>
      <c r="J283" s="201" t="s">
        <v>172</v>
      </c>
      <c r="K283" s="201" t="s">
        <v>495</v>
      </c>
      <c r="L283" s="206" t="str">
        <f t="shared" ref="L283:L285" ca="1" si="329">IF(G283=0,$M$3,(IF(H283=0,$M$1,$M$2)))</f>
        <v>Completed</v>
      </c>
      <c r="M283" s="202" t="s">
        <v>157</v>
      </c>
      <c r="N283" s="207" t="s">
        <v>58</v>
      </c>
      <c r="O283" s="207" t="s">
        <v>175</v>
      </c>
      <c r="P283" s="207" t="s">
        <v>60</v>
      </c>
      <c r="Q283" s="207" t="s">
        <v>61</v>
      </c>
      <c r="R283" s="207" t="s">
        <v>62</v>
      </c>
      <c r="S283" s="208">
        <v>0.3</v>
      </c>
      <c r="T283" s="209">
        <v>1.3</v>
      </c>
      <c r="U283" s="210">
        <v>5000</v>
      </c>
      <c r="V283" s="210">
        <v>5000</v>
      </c>
      <c r="W283" s="206">
        <f t="shared" ref="W283:W285" si="330">IF(V283&gt;U283,0,U283-V283)</f>
        <v>0</v>
      </c>
      <c r="X283" s="206">
        <f t="shared" ref="X283:X285" si="331">IF(V283&gt;U283,U283,V283)</f>
        <v>5000</v>
      </c>
      <c r="Y283" s="210">
        <v>0</v>
      </c>
      <c r="Z283" s="211">
        <f t="shared" ref="Z283:Z285" si="332">Y283/V283</f>
        <v>0</v>
      </c>
      <c r="AA283" s="212" t="e">
        <f t="shared" ref="AA283" si="333">AF283/Y283</f>
        <v>#DIV/0!</v>
      </c>
      <c r="AB283" s="213">
        <f t="shared" ref="AB283:AB285" si="334">IF(P283="cpv",(U283*S283),(U283/1000*S283))</f>
        <v>1.5</v>
      </c>
      <c r="AC283" s="214">
        <v>1500</v>
      </c>
      <c r="AD283" s="213">
        <f t="shared" ref="AD283:AD285" si="335">AC283-AB283</f>
        <v>1498.5</v>
      </c>
      <c r="AE283" s="215">
        <f t="shared" ref="AE283:AE285" si="336">IF(P283="cpv",(U283*T283),(U283/1000*T283))</f>
        <v>6.5</v>
      </c>
      <c r="AF283" s="295">
        <f>IF((SUMIF($K$10:$K$1048576,K283,$V$10:$V$1048576))&gt;(SUMIF($K$10:$K$1048576,K283,$U$10:$U$1048576)),AE283,(IF(P283="cpv",(V283*T283),(V283*T283/1000))))</f>
        <v>6.5</v>
      </c>
      <c r="AG283" s="216">
        <f t="shared" ref="AG283:AG285" si="337">AF283-AE283</f>
        <v>0</v>
      </c>
      <c r="AH283" s="216">
        <v>0</v>
      </c>
      <c r="AI283" s="216">
        <f t="shared" si="271"/>
        <v>-1493.5</v>
      </c>
      <c r="AJ283" s="217">
        <f t="shared" si="272"/>
        <v>-229.76923076923077</v>
      </c>
      <c r="AL283"/>
    </row>
    <row r="284" spans="2:38" ht="15.75" thickBot="1" x14ac:dyDescent="0.3">
      <c r="B284" s="302" t="s">
        <v>500</v>
      </c>
      <c r="C284" s="170">
        <v>2016</v>
      </c>
      <c r="D284" s="170">
        <v>2</v>
      </c>
      <c r="E284" s="171" t="s">
        <v>53</v>
      </c>
      <c r="F284" s="172">
        <v>42408</v>
      </c>
      <c r="G284" s="172">
        <v>42427</v>
      </c>
      <c r="H284" s="173">
        <f t="shared" ca="1" si="328"/>
        <v>0</v>
      </c>
      <c r="I284" s="169" t="s">
        <v>54</v>
      </c>
      <c r="J284" s="169" t="s">
        <v>141</v>
      </c>
      <c r="K284" s="169" t="s">
        <v>501</v>
      </c>
      <c r="L284" s="174" t="str">
        <f t="shared" ca="1" si="329"/>
        <v>Completed</v>
      </c>
      <c r="M284" s="170" t="s">
        <v>93</v>
      </c>
      <c r="N284" s="170" t="s">
        <v>58</v>
      </c>
      <c r="O284" s="170" t="s">
        <v>59</v>
      </c>
      <c r="P284" s="170" t="s">
        <v>60</v>
      </c>
      <c r="Q284" s="170" t="s">
        <v>61</v>
      </c>
      <c r="R284" s="170" t="s">
        <v>62</v>
      </c>
      <c r="S284" s="52">
        <v>0.1</v>
      </c>
      <c r="T284" s="175">
        <v>1</v>
      </c>
      <c r="U284" s="176">
        <v>500000</v>
      </c>
      <c r="V284" s="176">
        <v>511512</v>
      </c>
      <c r="W284" s="174">
        <f t="shared" si="330"/>
        <v>0</v>
      </c>
      <c r="X284" s="174">
        <f t="shared" si="331"/>
        <v>500000</v>
      </c>
      <c r="Y284" s="176"/>
      <c r="Z284" s="177">
        <f t="shared" si="332"/>
        <v>0</v>
      </c>
      <c r="AA284" s="178" t="e">
        <f>AF284/Y284</f>
        <v>#DIV/0!</v>
      </c>
      <c r="AB284" s="179">
        <f t="shared" si="334"/>
        <v>50</v>
      </c>
      <c r="AC284" s="180">
        <f t="shared" ref="AC284:AC285" si="338">IF(P284="cpv",(IF(W284&gt;0,V284*S284,AB284)),(IF(W284&gt;0,V284/1000*S284,AB284)))</f>
        <v>50</v>
      </c>
      <c r="AD284" s="179">
        <f t="shared" si="335"/>
        <v>0</v>
      </c>
      <c r="AE284" s="181">
        <f t="shared" si="336"/>
        <v>500</v>
      </c>
      <c r="AF284" s="293">
        <f>IF((SUMIF($K$10:$K$1048576,K284,$V$10:$V$1048576))&gt;(SUMIF($K$10:$K$1048576,K284,$U$10:$U$1048576)),AE284,(IF(P284="cpv",(V284*T284),(V284*T284/1000))))</f>
        <v>511.512</v>
      </c>
      <c r="AG284" s="182">
        <f t="shared" si="337"/>
        <v>11.512</v>
      </c>
      <c r="AH284" s="182">
        <v>0</v>
      </c>
      <c r="AI284" s="182">
        <f t="shared" si="271"/>
        <v>461.512</v>
      </c>
      <c r="AJ284" s="183">
        <f t="shared" si="272"/>
        <v>0.90225058258652779</v>
      </c>
      <c r="AL284"/>
    </row>
    <row r="285" spans="2:38" ht="15.75" thickBot="1" x14ac:dyDescent="0.3">
      <c r="B285" s="303" t="s">
        <v>502</v>
      </c>
      <c r="C285" s="185">
        <v>2016</v>
      </c>
      <c r="D285" s="185">
        <v>2</v>
      </c>
      <c r="E285" s="186" t="s">
        <v>53</v>
      </c>
      <c r="F285" s="187">
        <v>42408</v>
      </c>
      <c r="G285" s="220">
        <v>42427</v>
      </c>
      <c r="H285" s="188">
        <f t="shared" ca="1" si="328"/>
        <v>0</v>
      </c>
      <c r="I285" s="184" t="s">
        <v>54</v>
      </c>
      <c r="J285" s="184" t="s">
        <v>141</v>
      </c>
      <c r="K285" s="184" t="s">
        <v>501</v>
      </c>
      <c r="L285" s="189" t="str">
        <f t="shared" ca="1" si="329"/>
        <v>Completed</v>
      </c>
      <c r="M285" s="185" t="s">
        <v>255</v>
      </c>
      <c r="N285" s="190" t="s">
        <v>58</v>
      </c>
      <c r="O285" s="190" t="s">
        <v>59</v>
      </c>
      <c r="P285" s="190" t="s">
        <v>60</v>
      </c>
      <c r="Q285" s="190" t="s">
        <v>61</v>
      </c>
      <c r="R285" s="190" t="s">
        <v>62</v>
      </c>
      <c r="S285" s="111">
        <v>0.5</v>
      </c>
      <c r="T285" s="192">
        <v>1</v>
      </c>
      <c r="U285" s="193">
        <v>300000</v>
      </c>
      <c r="V285" s="193">
        <v>83583</v>
      </c>
      <c r="W285" s="189">
        <f t="shared" si="330"/>
        <v>216417</v>
      </c>
      <c r="X285" s="189">
        <f t="shared" si="331"/>
        <v>83583</v>
      </c>
      <c r="Y285" s="193"/>
      <c r="Z285" s="194">
        <f t="shared" si="332"/>
        <v>0</v>
      </c>
      <c r="AA285" s="195" t="e">
        <f>AF285/Y285</f>
        <v>#DIV/0!</v>
      </c>
      <c r="AB285" s="196">
        <f t="shared" si="334"/>
        <v>150</v>
      </c>
      <c r="AC285" s="197">
        <f t="shared" si="338"/>
        <v>41.791499999999999</v>
      </c>
      <c r="AD285" s="196">
        <f t="shared" si="335"/>
        <v>-108.2085</v>
      </c>
      <c r="AE285" s="198">
        <f t="shared" si="336"/>
        <v>300</v>
      </c>
      <c r="AF285" s="294">
        <f>IF((SUMIF($K$10:$K$1048576,K285,$V$10:$V$1048576))&gt;(SUMIF($K$10:$K$1048576,K285,$U$10:$U$1048576)),AE285,(IF(P285="cpv",(V285*T285),(V285*T285/1000))))</f>
        <v>83.582999999999998</v>
      </c>
      <c r="AG285" s="199">
        <f t="shared" si="337"/>
        <v>-216.417</v>
      </c>
      <c r="AH285" s="199">
        <v>0</v>
      </c>
      <c r="AI285" s="199">
        <f t="shared" si="271"/>
        <v>41.791499999999999</v>
      </c>
      <c r="AJ285" s="200">
        <f t="shared" si="272"/>
        <v>0.5</v>
      </c>
      <c r="AL285"/>
    </row>
    <row r="286" spans="2:38" x14ac:dyDescent="0.25">
      <c r="B286" s="303" t="s">
        <v>503</v>
      </c>
      <c r="C286" s="185">
        <v>2016</v>
      </c>
      <c r="D286" s="185">
        <v>2</v>
      </c>
      <c r="E286" s="186" t="s">
        <v>53</v>
      </c>
      <c r="F286" s="187">
        <v>42408</v>
      </c>
      <c r="G286" s="220">
        <v>42427</v>
      </c>
      <c r="H286" s="188">
        <f t="shared" ref="H286:H287" ca="1" si="339">IF($O$1&gt;G286,0,(G286-$O$1))</f>
        <v>0</v>
      </c>
      <c r="I286" s="184" t="s">
        <v>54</v>
      </c>
      <c r="J286" s="184" t="s">
        <v>141</v>
      </c>
      <c r="K286" s="184" t="s">
        <v>501</v>
      </c>
      <c r="L286" s="189" t="str">
        <f t="shared" ref="L286:L287" ca="1" si="340">IF(G286=0,$M$3,(IF(H286=0,$M$1,$M$2)))</f>
        <v>Completed</v>
      </c>
      <c r="M286" s="185" t="s">
        <v>82</v>
      </c>
      <c r="N286" s="190" t="s">
        <v>58</v>
      </c>
      <c r="O286" s="190" t="s">
        <v>59</v>
      </c>
      <c r="P286" s="190" t="s">
        <v>60</v>
      </c>
      <c r="Q286" s="190" t="s">
        <v>61</v>
      </c>
      <c r="R286" s="190" t="s">
        <v>62</v>
      </c>
      <c r="S286" s="111">
        <v>0.1</v>
      </c>
      <c r="T286" s="192">
        <v>1</v>
      </c>
      <c r="U286" s="193">
        <v>1500000</v>
      </c>
      <c r="V286" s="193">
        <v>1646398</v>
      </c>
      <c r="W286" s="189">
        <f t="shared" ref="W286:W287" si="341">IF(V286&gt;U286,0,U286-V286)</f>
        <v>0</v>
      </c>
      <c r="X286" s="189">
        <f t="shared" ref="X286:X287" si="342">IF(V286&gt;U286,U286,V286)</f>
        <v>1500000</v>
      </c>
      <c r="Y286" s="193"/>
      <c r="Z286" s="194">
        <f t="shared" ref="Z286:Z287" si="343">Y286/V286</f>
        <v>0</v>
      </c>
      <c r="AA286" s="195" t="e">
        <f t="shared" ref="AA286:AA287" si="344">AF286/Y286</f>
        <v>#DIV/0!</v>
      </c>
      <c r="AB286" s="196">
        <f t="shared" ref="AB286:AB287" si="345">IF(P286="cpv",(U286*S286),(U286/1000*S286))</f>
        <v>150</v>
      </c>
      <c r="AC286" s="197">
        <f t="shared" ref="AC286:AC287" si="346">IF(P286="cpv",(IF(W286&gt;0,V286*S286,AB286)),(IF(W286&gt;0,V286/1000*S286,AB286)))</f>
        <v>150</v>
      </c>
      <c r="AD286" s="196">
        <f t="shared" ref="AD286:AD287" si="347">AC286-AB286</f>
        <v>0</v>
      </c>
      <c r="AE286" s="198">
        <f t="shared" ref="AE286:AE287" si="348">IF(P286="cpv",(U286*T286),(U286/1000*T286))</f>
        <v>1500</v>
      </c>
      <c r="AF286" s="294">
        <v>1033.01</v>
      </c>
      <c r="AG286" s="199">
        <f t="shared" ref="AG286:AG287" si="349">AF286-AE286</f>
        <v>-466.99</v>
      </c>
      <c r="AH286" s="199">
        <v>0</v>
      </c>
      <c r="AI286" s="199">
        <f t="shared" si="271"/>
        <v>883.01</v>
      </c>
      <c r="AJ286" s="200">
        <f t="shared" si="272"/>
        <v>0.85479327402445282</v>
      </c>
      <c r="AL286"/>
    </row>
    <row r="287" spans="2:38" ht="15.75" thickBot="1" x14ac:dyDescent="0.3">
      <c r="B287" s="304" t="s">
        <v>504</v>
      </c>
      <c r="C287" s="202">
        <v>2016</v>
      </c>
      <c r="D287" s="202">
        <v>2</v>
      </c>
      <c r="E287" s="203" t="s">
        <v>53</v>
      </c>
      <c r="F287" s="204">
        <v>42408</v>
      </c>
      <c r="G287" s="221">
        <v>42427</v>
      </c>
      <c r="H287" s="205">
        <f t="shared" ca="1" si="339"/>
        <v>0</v>
      </c>
      <c r="I287" s="201" t="s">
        <v>54</v>
      </c>
      <c r="J287" s="201" t="s">
        <v>141</v>
      </c>
      <c r="K287" s="201" t="s">
        <v>501</v>
      </c>
      <c r="L287" s="206" t="str">
        <f t="shared" ca="1" si="340"/>
        <v>Completed</v>
      </c>
      <c r="M287" s="202" t="s">
        <v>64</v>
      </c>
      <c r="N287" s="207" t="s">
        <v>58</v>
      </c>
      <c r="O287" s="207" t="s">
        <v>59</v>
      </c>
      <c r="P287" s="207" t="s">
        <v>60</v>
      </c>
      <c r="Q287" s="207" t="s">
        <v>61</v>
      </c>
      <c r="R287" s="207" t="s">
        <v>62</v>
      </c>
      <c r="S287" s="52">
        <v>0.2</v>
      </c>
      <c r="T287" s="209">
        <v>1</v>
      </c>
      <c r="U287" s="210">
        <v>1000000</v>
      </c>
      <c r="V287" s="210">
        <v>625894</v>
      </c>
      <c r="W287" s="206">
        <f t="shared" si="341"/>
        <v>374106</v>
      </c>
      <c r="X287" s="206">
        <f t="shared" si="342"/>
        <v>625894</v>
      </c>
      <c r="Y287" s="210">
        <v>94</v>
      </c>
      <c r="Z287" s="211">
        <f t="shared" si="343"/>
        <v>1.5018517512550047E-4</v>
      </c>
      <c r="AA287" s="212">
        <f t="shared" si="344"/>
        <v>6.6584468085106385</v>
      </c>
      <c r="AB287" s="213">
        <f t="shared" si="345"/>
        <v>200</v>
      </c>
      <c r="AC287" s="214">
        <f t="shared" si="346"/>
        <v>125.17880000000001</v>
      </c>
      <c r="AD287" s="213">
        <f t="shared" si="347"/>
        <v>-74.82119999999999</v>
      </c>
      <c r="AE287" s="215">
        <f t="shared" si="348"/>
        <v>1000</v>
      </c>
      <c r="AF287" s="295">
        <f>IF((SUMIF($K$10:$K$1048576,K287,$V$10:$V$1048576))&gt;(SUMIF($K$10:$K$1048576,K287,$U$10:$U$1048576)),AE287,(IF(P287="cpv",(V287*T287),(V287*T287/1000))))</f>
        <v>625.89400000000001</v>
      </c>
      <c r="AG287" s="216">
        <f t="shared" si="349"/>
        <v>-374.10599999999999</v>
      </c>
      <c r="AH287" s="216">
        <v>0</v>
      </c>
      <c r="AI287" s="216">
        <f t="shared" si="271"/>
        <v>500.71519999999998</v>
      </c>
      <c r="AJ287" s="217">
        <f t="shared" si="272"/>
        <v>0.79999999999999993</v>
      </c>
      <c r="AL287"/>
    </row>
    <row r="288" spans="2:38" x14ac:dyDescent="0.25">
      <c r="B288" s="302" t="s">
        <v>505</v>
      </c>
      <c r="C288" s="170">
        <v>2016</v>
      </c>
      <c r="D288" s="170">
        <v>2</v>
      </c>
      <c r="E288" s="171" t="s">
        <v>53</v>
      </c>
      <c r="F288" s="172">
        <v>42401</v>
      </c>
      <c r="G288" s="172">
        <v>42414</v>
      </c>
      <c r="H288" s="173">
        <f t="shared" ref="H288:H289" ca="1" si="350">IF($O$1&gt;G288,0,(G288-$O$1))</f>
        <v>0</v>
      </c>
      <c r="I288" s="169" t="s">
        <v>54</v>
      </c>
      <c r="J288" s="169" t="s">
        <v>141</v>
      </c>
      <c r="K288" s="169" t="s">
        <v>506</v>
      </c>
      <c r="L288" s="174" t="str">
        <f t="shared" ref="L288:L289" ca="1" si="351">IF(G288=0,$M$3,(IF(H288=0,$M$1,$M$2)))</f>
        <v>Completed</v>
      </c>
      <c r="M288" s="170" t="s">
        <v>82</v>
      </c>
      <c r="N288" s="170" t="s">
        <v>58</v>
      </c>
      <c r="O288" s="170" t="s">
        <v>59</v>
      </c>
      <c r="P288" s="170" t="s">
        <v>60</v>
      </c>
      <c r="Q288" s="170" t="s">
        <v>61</v>
      </c>
      <c r="R288" s="170" t="s">
        <v>62</v>
      </c>
      <c r="S288" s="111">
        <v>0.1</v>
      </c>
      <c r="T288" s="175">
        <v>0.8</v>
      </c>
      <c r="U288" s="176">
        <v>1250000</v>
      </c>
      <c r="V288" s="176">
        <v>1303444</v>
      </c>
      <c r="W288" s="174">
        <f t="shared" ref="W288:W289" si="352">IF(V288&gt;U288,0,U288-V288)</f>
        <v>0</v>
      </c>
      <c r="X288" s="174">
        <f t="shared" ref="X288:X289" si="353">IF(V288&gt;U288,U288,V288)</f>
        <v>1250000</v>
      </c>
      <c r="Y288" s="176"/>
      <c r="Z288" s="177">
        <f t="shared" ref="Z288:Z289" si="354">Y288/V288</f>
        <v>0</v>
      </c>
      <c r="AA288" s="178" t="e">
        <f t="shared" ref="AA288:AA289" si="355">AF288/Y288</f>
        <v>#DIV/0!</v>
      </c>
      <c r="AB288" s="179">
        <f t="shared" ref="AB288:AB289" si="356">IF(P288="cpv",(U288*S288),(U288/1000*S288))</f>
        <v>125</v>
      </c>
      <c r="AC288" s="180">
        <f t="shared" ref="AC288:AC289" si="357">IF(P288="cpv",(IF(W288&gt;0,V288*S288,AB288)),(IF(W288&gt;0,V288/1000*S288,AB288)))</f>
        <v>125</v>
      </c>
      <c r="AD288" s="179">
        <f t="shared" ref="AD288:AD289" si="358">AC288-AB288</f>
        <v>0</v>
      </c>
      <c r="AE288" s="181">
        <f t="shared" ref="AE288:AE289" si="359">IF(P288="cpv",(U288*T288),(U288/1000*T288))</f>
        <v>1000</v>
      </c>
      <c r="AF288" s="293">
        <v>800</v>
      </c>
      <c r="AG288" s="182">
        <f t="shared" ref="AG288:AG289" si="360">AF288-AE288</f>
        <v>-200</v>
      </c>
      <c r="AH288" s="182">
        <v>0</v>
      </c>
      <c r="AI288" s="182">
        <f t="shared" si="271"/>
        <v>675</v>
      </c>
      <c r="AJ288" s="183">
        <f t="shared" si="272"/>
        <v>0.84375</v>
      </c>
      <c r="AL288"/>
    </row>
    <row r="289" spans="2:38" x14ac:dyDescent="0.25">
      <c r="B289" s="303" t="s">
        <v>507</v>
      </c>
      <c r="C289" s="185">
        <v>2016</v>
      </c>
      <c r="D289" s="185">
        <v>2</v>
      </c>
      <c r="E289" s="186" t="s">
        <v>53</v>
      </c>
      <c r="F289" s="187">
        <v>42401</v>
      </c>
      <c r="G289" s="220">
        <v>42414</v>
      </c>
      <c r="H289" s="188">
        <f t="shared" ca="1" si="350"/>
        <v>0</v>
      </c>
      <c r="I289" s="184" t="s">
        <v>54</v>
      </c>
      <c r="J289" s="184" t="s">
        <v>141</v>
      </c>
      <c r="K289" s="184" t="s">
        <v>506</v>
      </c>
      <c r="L289" s="189" t="str">
        <f t="shared" ca="1" si="351"/>
        <v>Completed</v>
      </c>
      <c r="M289" s="185" t="s">
        <v>64</v>
      </c>
      <c r="N289" s="190" t="s">
        <v>58</v>
      </c>
      <c r="O289" s="190" t="s">
        <v>59</v>
      </c>
      <c r="P289" s="190" t="s">
        <v>60</v>
      </c>
      <c r="Q289" s="190" t="s">
        <v>61</v>
      </c>
      <c r="R289" s="190" t="s">
        <v>62</v>
      </c>
      <c r="S289" s="52">
        <v>0.2</v>
      </c>
      <c r="T289" s="192">
        <v>0.8</v>
      </c>
      <c r="U289" s="193">
        <v>1000000</v>
      </c>
      <c r="V289" s="193">
        <v>1026245</v>
      </c>
      <c r="W289" s="189">
        <f t="shared" si="352"/>
        <v>0</v>
      </c>
      <c r="X289" s="189">
        <f t="shared" si="353"/>
        <v>1000000</v>
      </c>
      <c r="Y289" s="193">
        <v>297</v>
      </c>
      <c r="Z289" s="194">
        <f t="shared" si="354"/>
        <v>2.8940457687978992E-4</v>
      </c>
      <c r="AA289" s="195">
        <f t="shared" si="355"/>
        <v>2.6936026936026938</v>
      </c>
      <c r="AB289" s="196">
        <f t="shared" si="356"/>
        <v>200</v>
      </c>
      <c r="AC289" s="197">
        <f t="shared" si="357"/>
        <v>200</v>
      </c>
      <c r="AD289" s="196">
        <f t="shared" si="358"/>
        <v>0</v>
      </c>
      <c r="AE289" s="198">
        <f t="shared" si="359"/>
        <v>800</v>
      </c>
      <c r="AF289" s="294">
        <f>IF((SUMIF($K$10:$K$1048576,K289,$V$10:$V$1048576))&gt;(SUMIF($K$10:$K$1048576,K289,$U$10:$U$1048576)),AE289,(IF(P289="cpv",(V289*T289),(V289*T289/1000))))</f>
        <v>800</v>
      </c>
      <c r="AG289" s="199">
        <f t="shared" si="360"/>
        <v>0</v>
      </c>
      <c r="AH289" s="199">
        <v>0</v>
      </c>
      <c r="AI289" s="199">
        <f t="shared" si="271"/>
        <v>600</v>
      </c>
      <c r="AJ289" s="200">
        <f t="shared" si="272"/>
        <v>0.75</v>
      </c>
      <c r="AL289"/>
    </row>
    <row r="290" spans="2:38" ht="15.75" thickBot="1" x14ac:dyDescent="0.3">
      <c r="B290" s="304" t="s">
        <v>508</v>
      </c>
      <c r="C290" s="202">
        <v>2016</v>
      </c>
      <c r="D290" s="202">
        <v>2</v>
      </c>
      <c r="E290" s="203" t="s">
        <v>53</v>
      </c>
      <c r="F290" s="204">
        <v>42401</v>
      </c>
      <c r="G290" s="221">
        <v>42414</v>
      </c>
      <c r="H290" s="205">
        <f t="shared" ref="H290:H292" ca="1" si="361">IF($O$1&gt;G290,0,(G290-$O$1))</f>
        <v>0</v>
      </c>
      <c r="I290" s="201" t="s">
        <v>54</v>
      </c>
      <c r="J290" s="201" t="s">
        <v>141</v>
      </c>
      <c r="K290" s="201" t="s">
        <v>506</v>
      </c>
      <c r="L290" s="206" t="str">
        <f t="shared" ref="L290:L292" ca="1" si="362">IF(G290=0,$M$3,(IF(H290=0,$M$1,$M$2)))</f>
        <v>Completed</v>
      </c>
      <c r="M290" s="202" t="s">
        <v>509</v>
      </c>
      <c r="N290" s="207" t="s">
        <v>58</v>
      </c>
      <c r="O290" s="207" t="s">
        <v>59</v>
      </c>
      <c r="P290" s="207" t="s">
        <v>60</v>
      </c>
      <c r="Q290" s="207" t="s">
        <v>61</v>
      </c>
      <c r="R290" s="207" t="s">
        <v>62</v>
      </c>
      <c r="S290" s="208">
        <v>0.15</v>
      </c>
      <c r="T290" s="209">
        <v>0.8</v>
      </c>
      <c r="U290" s="210">
        <v>240000</v>
      </c>
      <c r="V290" s="210">
        <v>301573</v>
      </c>
      <c r="W290" s="206">
        <f t="shared" ref="W290:W292" si="363">IF(V290&gt;U290,0,U290-V290)</f>
        <v>0</v>
      </c>
      <c r="X290" s="206">
        <f t="shared" ref="X290:X292" si="364">IF(V290&gt;U290,U290,V290)</f>
        <v>240000</v>
      </c>
      <c r="Y290" s="210"/>
      <c r="Z290" s="211">
        <f t="shared" ref="Z290:Z292" si="365">Y290/V290</f>
        <v>0</v>
      </c>
      <c r="AA290" s="212" t="e">
        <f t="shared" ref="AA290:AA292" si="366">AF290/Y290</f>
        <v>#DIV/0!</v>
      </c>
      <c r="AB290" s="213">
        <f t="shared" ref="AB290:AB292" si="367">IF(P290="cpv",(U290*S290),(U290/1000*S290))</f>
        <v>36</v>
      </c>
      <c r="AC290" s="214">
        <f t="shared" ref="AC290:AC292" si="368">IF(P290="cpv",(IF(W290&gt;0,V290*S290,AB290)),(IF(W290&gt;0,V290/1000*S290,AB290)))</f>
        <v>36</v>
      </c>
      <c r="AD290" s="213">
        <f t="shared" ref="AD290:AD292" si="369">AC290-AB290</f>
        <v>0</v>
      </c>
      <c r="AE290" s="215">
        <f t="shared" ref="AE290:AE292" si="370">IF(P290="cpv",(U290*T290),(U290/1000*T290))</f>
        <v>192</v>
      </c>
      <c r="AF290" s="295">
        <f>IF((SUMIF($K$10:$K$1048576,K290,$V$10:$V$1048576))&gt;(SUMIF($K$10:$K$1048576,K290,$U$10:$U$1048576)),AE290,(IF(P290="cpv",(V290*T290),(V290*T290/1000))))</f>
        <v>192</v>
      </c>
      <c r="AG290" s="216">
        <f t="shared" ref="AG290:AG292" si="371">AF290-AE290</f>
        <v>0</v>
      </c>
      <c r="AH290" s="216">
        <v>0</v>
      </c>
      <c r="AI290" s="216">
        <f t="shared" si="271"/>
        <v>156</v>
      </c>
      <c r="AJ290" s="217">
        <f t="shared" si="272"/>
        <v>0.8125</v>
      </c>
      <c r="AL290"/>
    </row>
    <row r="291" spans="2:38" ht="15.75" thickBot="1" x14ac:dyDescent="0.3">
      <c r="B291" s="301" t="s">
        <v>510</v>
      </c>
      <c r="C291" s="155">
        <v>2016</v>
      </c>
      <c r="D291" s="155">
        <v>2</v>
      </c>
      <c r="E291" s="156" t="s">
        <v>53</v>
      </c>
      <c r="F291" s="157">
        <v>42408</v>
      </c>
      <c r="G291" s="157">
        <v>42414</v>
      </c>
      <c r="H291" s="158">
        <f t="shared" ca="1" si="361"/>
        <v>0</v>
      </c>
      <c r="I291" s="154" t="s">
        <v>54</v>
      </c>
      <c r="J291" s="154" t="s">
        <v>141</v>
      </c>
      <c r="K291" s="154" t="s">
        <v>511</v>
      </c>
      <c r="L291" s="159" t="str">
        <f t="shared" ca="1" si="362"/>
        <v>Completed</v>
      </c>
      <c r="M291" s="155" t="s">
        <v>68</v>
      </c>
      <c r="N291" s="155" t="s">
        <v>58</v>
      </c>
      <c r="O291" s="155" t="s">
        <v>87</v>
      </c>
      <c r="P291" s="155" t="s">
        <v>60</v>
      </c>
      <c r="Q291" s="155" t="s">
        <v>61</v>
      </c>
      <c r="R291" s="155" t="s">
        <v>62</v>
      </c>
      <c r="S291" s="160">
        <v>1</v>
      </c>
      <c r="T291" s="160">
        <v>3</v>
      </c>
      <c r="U291" s="161">
        <v>1000000</v>
      </c>
      <c r="V291" s="161">
        <v>1001775</v>
      </c>
      <c r="W291" s="159">
        <f t="shared" si="363"/>
        <v>0</v>
      </c>
      <c r="X291" s="159">
        <f t="shared" si="364"/>
        <v>1000000</v>
      </c>
      <c r="Y291" s="161"/>
      <c r="Z291" s="162">
        <f t="shared" si="365"/>
        <v>0</v>
      </c>
      <c r="AA291" s="163" t="e">
        <f t="shared" si="366"/>
        <v>#DIV/0!</v>
      </c>
      <c r="AB291" s="164">
        <f t="shared" si="367"/>
        <v>1000</v>
      </c>
      <c r="AC291" s="165">
        <f t="shared" si="368"/>
        <v>1000</v>
      </c>
      <c r="AD291" s="164">
        <f t="shared" si="369"/>
        <v>0</v>
      </c>
      <c r="AE291" s="166">
        <f t="shared" si="370"/>
        <v>3000</v>
      </c>
      <c r="AF291" s="292">
        <v>2500</v>
      </c>
      <c r="AG291" s="167">
        <f t="shared" si="371"/>
        <v>-500</v>
      </c>
      <c r="AH291" s="167">
        <v>0</v>
      </c>
      <c r="AI291" s="167">
        <f t="shared" si="271"/>
        <v>1500</v>
      </c>
      <c r="AJ291" s="168">
        <f t="shared" si="272"/>
        <v>0.6</v>
      </c>
      <c r="AL291"/>
    </row>
    <row r="292" spans="2:38" x14ac:dyDescent="0.25">
      <c r="B292" s="302" t="s">
        <v>512</v>
      </c>
      <c r="C292" s="170">
        <v>2016</v>
      </c>
      <c r="D292" s="170">
        <v>2</v>
      </c>
      <c r="E292" s="171" t="s">
        <v>53</v>
      </c>
      <c r="F292" s="172">
        <v>42408</v>
      </c>
      <c r="G292" s="172">
        <v>42414</v>
      </c>
      <c r="H292" s="173">
        <f t="shared" ca="1" si="361"/>
        <v>0</v>
      </c>
      <c r="I292" s="169" t="s">
        <v>54</v>
      </c>
      <c r="J292" s="169" t="s">
        <v>141</v>
      </c>
      <c r="K292" s="169" t="s">
        <v>513</v>
      </c>
      <c r="L292" s="174" t="str">
        <f t="shared" ca="1" si="362"/>
        <v>Completed</v>
      </c>
      <c r="M292" s="170" t="s">
        <v>72</v>
      </c>
      <c r="N292" s="170" t="s">
        <v>58</v>
      </c>
      <c r="O292" s="170" t="s">
        <v>59</v>
      </c>
      <c r="P292" s="170" t="s">
        <v>60</v>
      </c>
      <c r="Q292" s="170" t="s">
        <v>61</v>
      </c>
      <c r="R292" s="170" t="s">
        <v>62</v>
      </c>
      <c r="S292" s="175">
        <v>0.2</v>
      </c>
      <c r="T292" s="175">
        <v>1</v>
      </c>
      <c r="U292" s="176">
        <v>100000</v>
      </c>
      <c r="V292" s="176">
        <v>301969</v>
      </c>
      <c r="W292" s="174">
        <f t="shared" si="363"/>
        <v>0</v>
      </c>
      <c r="X292" s="174">
        <f t="shared" si="364"/>
        <v>100000</v>
      </c>
      <c r="Y292" s="176"/>
      <c r="Z292" s="177">
        <f t="shared" si="365"/>
        <v>0</v>
      </c>
      <c r="AA292" s="178" t="e">
        <f t="shared" si="366"/>
        <v>#DIV/0!</v>
      </c>
      <c r="AB292" s="179">
        <f t="shared" si="367"/>
        <v>20</v>
      </c>
      <c r="AC292" s="180">
        <f t="shared" si="368"/>
        <v>20</v>
      </c>
      <c r="AD292" s="179">
        <f t="shared" si="369"/>
        <v>0</v>
      </c>
      <c r="AE292" s="181">
        <f t="shared" si="370"/>
        <v>100</v>
      </c>
      <c r="AF292" s="293">
        <f>IF((SUMIF($K$10:$K$1048576,K292,$V$10:$V$1048576))&gt;(SUMIF($K$10:$K$1048576,K292,$U$10:$U$1048576)),AE292,(IF(P292="cpv",(V292*T292),(V292*T292/1000))))</f>
        <v>100</v>
      </c>
      <c r="AG292" s="182">
        <f t="shared" si="371"/>
        <v>0</v>
      </c>
      <c r="AH292" s="182">
        <v>0</v>
      </c>
      <c r="AI292" s="182">
        <f t="shared" si="271"/>
        <v>80</v>
      </c>
      <c r="AJ292" s="183">
        <f t="shared" si="272"/>
        <v>0.8</v>
      </c>
      <c r="AL292"/>
    </row>
    <row r="293" spans="2:38" ht="15.75" thickBot="1" x14ac:dyDescent="0.3">
      <c r="B293" s="303" t="s">
        <v>514</v>
      </c>
      <c r="C293" s="185">
        <v>2016</v>
      </c>
      <c r="D293" s="185">
        <v>2</v>
      </c>
      <c r="E293" s="186" t="s">
        <v>53</v>
      </c>
      <c r="F293" s="187">
        <v>42408</v>
      </c>
      <c r="G293" s="220">
        <v>42414</v>
      </c>
      <c r="H293" s="188">
        <f t="shared" ref="H293:H294" ca="1" si="372">IF($O$1&gt;G293,0,(G293-$O$1))</f>
        <v>0</v>
      </c>
      <c r="I293" s="184" t="s">
        <v>54</v>
      </c>
      <c r="J293" s="184" t="s">
        <v>141</v>
      </c>
      <c r="K293" s="184" t="s">
        <v>513</v>
      </c>
      <c r="L293" s="189" t="str">
        <f t="shared" ref="L293:L294" ca="1" si="373">IF(G293=0,$M$3,(IF(H293=0,$M$1,$M$2)))</f>
        <v>Completed</v>
      </c>
      <c r="M293" s="185" t="s">
        <v>70</v>
      </c>
      <c r="N293" s="185" t="s">
        <v>58</v>
      </c>
      <c r="O293" s="190" t="s">
        <v>59</v>
      </c>
      <c r="P293" s="190" t="s">
        <v>60</v>
      </c>
      <c r="Q293" s="190" t="s">
        <v>61</v>
      </c>
      <c r="R293" s="190" t="s">
        <v>62</v>
      </c>
      <c r="S293" s="191">
        <v>0.1</v>
      </c>
      <c r="T293" s="192">
        <v>1</v>
      </c>
      <c r="U293" s="193">
        <v>100000</v>
      </c>
      <c r="V293" s="193">
        <v>21028</v>
      </c>
      <c r="W293" s="189">
        <f t="shared" ref="W293:W294" si="374">IF(V293&gt;U293,0,U293-V293)</f>
        <v>78972</v>
      </c>
      <c r="X293" s="189">
        <f t="shared" ref="X293:X294" si="375">IF(V293&gt;U293,U293,V293)</f>
        <v>21028</v>
      </c>
      <c r="Y293" s="193"/>
      <c r="Z293" s="194">
        <f t="shared" ref="Z293:Z294" si="376">Y293/V293</f>
        <v>0</v>
      </c>
      <c r="AA293" s="195" t="e">
        <f t="shared" ref="AA293:AA294" si="377">AF293/Y293</f>
        <v>#DIV/0!</v>
      </c>
      <c r="AB293" s="196">
        <f t="shared" ref="AB293:AB294" si="378">IF(P293="cpv",(U293*S293),(U293/1000*S293))</f>
        <v>10</v>
      </c>
      <c r="AC293" s="197">
        <f t="shared" ref="AC293:AC294" si="379">IF(P293="cpv",(IF(W293&gt;0,V293*S293,AB293)),(IF(W293&gt;0,V293/1000*S293,AB293)))</f>
        <v>2.1027999999999998</v>
      </c>
      <c r="AD293" s="196">
        <f t="shared" ref="AD293:AD294" si="380">AC293-AB293</f>
        <v>-7.8971999999999998</v>
      </c>
      <c r="AE293" s="198">
        <f t="shared" ref="AE293:AE294" si="381">IF(P293="cpv",(U293*T293),(U293/1000*T293))</f>
        <v>100</v>
      </c>
      <c r="AF293" s="294">
        <f>IF((SUMIF($K$10:$K$1048576,K293,$V$10:$V$1048576))&gt;(SUMIF($K$10:$K$1048576,K293,$U$10:$U$1048576)),AE293,(IF(P293="cpv",(V293*T293),(V293*T293/1000))))</f>
        <v>100</v>
      </c>
      <c r="AG293" s="199">
        <f t="shared" ref="AG293:AG294" si="382">AF293-AE293</f>
        <v>0</v>
      </c>
      <c r="AH293" s="199">
        <v>0</v>
      </c>
      <c r="AI293" s="199">
        <f t="shared" si="271"/>
        <v>97.897199999999998</v>
      </c>
      <c r="AJ293" s="200">
        <f t="shared" si="272"/>
        <v>0.97897199999999995</v>
      </c>
      <c r="AL293"/>
    </row>
    <row r="294" spans="2:38" ht="15.75" thickBot="1" x14ac:dyDescent="0.3">
      <c r="B294" s="303" t="s">
        <v>515</v>
      </c>
      <c r="C294" s="185">
        <v>2016</v>
      </c>
      <c r="D294" s="185">
        <v>2</v>
      </c>
      <c r="E294" s="186" t="s">
        <v>53</v>
      </c>
      <c r="F294" s="187">
        <v>42408</v>
      </c>
      <c r="G294" s="220">
        <v>42414</v>
      </c>
      <c r="H294" s="188">
        <f t="shared" ca="1" si="372"/>
        <v>0</v>
      </c>
      <c r="I294" s="184" t="s">
        <v>54</v>
      </c>
      <c r="J294" s="184" t="s">
        <v>141</v>
      </c>
      <c r="K294" s="184" t="s">
        <v>513</v>
      </c>
      <c r="L294" s="189" t="str">
        <f t="shared" ca="1" si="373"/>
        <v>Completed</v>
      </c>
      <c r="M294" s="185" t="s">
        <v>255</v>
      </c>
      <c r="N294" s="185" t="s">
        <v>58</v>
      </c>
      <c r="O294" s="190" t="s">
        <v>59</v>
      </c>
      <c r="P294" s="190" t="s">
        <v>60</v>
      </c>
      <c r="Q294" s="190" t="s">
        <v>61</v>
      </c>
      <c r="R294" s="190" t="s">
        <v>62</v>
      </c>
      <c r="S294" s="111">
        <v>0.5</v>
      </c>
      <c r="T294" s="192">
        <v>1</v>
      </c>
      <c r="U294" s="193">
        <v>100000</v>
      </c>
      <c r="V294" s="193">
        <v>32092</v>
      </c>
      <c r="W294" s="189">
        <f t="shared" si="374"/>
        <v>67908</v>
      </c>
      <c r="X294" s="189">
        <f t="shared" si="375"/>
        <v>32092</v>
      </c>
      <c r="Y294" s="193"/>
      <c r="Z294" s="194">
        <f t="shared" si="376"/>
        <v>0</v>
      </c>
      <c r="AA294" s="195" t="e">
        <f t="shared" si="377"/>
        <v>#DIV/0!</v>
      </c>
      <c r="AB294" s="196">
        <f t="shared" si="378"/>
        <v>50</v>
      </c>
      <c r="AC294" s="197">
        <f t="shared" si="379"/>
        <v>16.045999999999999</v>
      </c>
      <c r="AD294" s="196">
        <f t="shared" si="380"/>
        <v>-33.954000000000001</v>
      </c>
      <c r="AE294" s="198">
        <f t="shared" si="381"/>
        <v>100</v>
      </c>
      <c r="AF294" s="294">
        <f>IF((SUMIF($K$10:$K$1048576,K294,$V$10:$V$1048576))&gt;(SUMIF($K$10:$K$1048576,K294,$U$10:$U$1048576)),AE294,(IF(P294="cpv",(V294*T294),(V294*T294/1000))))</f>
        <v>100</v>
      </c>
      <c r="AG294" s="199">
        <f t="shared" si="382"/>
        <v>0</v>
      </c>
      <c r="AH294" s="199">
        <v>0</v>
      </c>
      <c r="AI294" s="199">
        <f t="shared" si="271"/>
        <v>83.954000000000008</v>
      </c>
      <c r="AJ294" s="200">
        <f t="shared" si="272"/>
        <v>0.83954000000000006</v>
      </c>
      <c r="AL294"/>
    </row>
    <row r="295" spans="2:38" x14ac:dyDescent="0.25">
      <c r="B295" s="303" t="s">
        <v>516</v>
      </c>
      <c r="C295" s="185">
        <v>2016</v>
      </c>
      <c r="D295" s="185">
        <v>2</v>
      </c>
      <c r="E295" s="186" t="s">
        <v>53</v>
      </c>
      <c r="F295" s="187">
        <v>42408</v>
      </c>
      <c r="G295" s="220">
        <v>42414</v>
      </c>
      <c r="H295" s="188">
        <f t="shared" ref="H295:H296" ca="1" si="383">IF($O$1&gt;G295,0,(G295-$O$1))</f>
        <v>0</v>
      </c>
      <c r="I295" s="184" t="s">
        <v>54</v>
      </c>
      <c r="J295" s="184" t="s">
        <v>141</v>
      </c>
      <c r="K295" s="184" t="s">
        <v>513</v>
      </c>
      <c r="L295" s="189" t="str">
        <f t="shared" ref="L295:L296" ca="1" si="384">IF(G295=0,$M$3,(IF(H295=0,$M$1,$M$2)))</f>
        <v>Completed</v>
      </c>
      <c r="M295" s="185" t="s">
        <v>82</v>
      </c>
      <c r="N295" s="185" t="s">
        <v>58</v>
      </c>
      <c r="O295" s="190" t="s">
        <v>59</v>
      </c>
      <c r="P295" s="190" t="s">
        <v>60</v>
      </c>
      <c r="Q295" s="190" t="s">
        <v>61</v>
      </c>
      <c r="R295" s="190" t="s">
        <v>62</v>
      </c>
      <c r="S295" s="111">
        <v>0.1</v>
      </c>
      <c r="T295" s="192">
        <v>1</v>
      </c>
      <c r="U295" s="193">
        <v>1750000</v>
      </c>
      <c r="V295" s="193">
        <v>1953446</v>
      </c>
      <c r="W295" s="189">
        <f t="shared" ref="W295:W296" si="385">IF(V295&gt;U295,0,U295-V295)</f>
        <v>0</v>
      </c>
      <c r="X295" s="189">
        <f t="shared" ref="X295:X296" si="386">IF(V295&gt;U295,U295,V295)</f>
        <v>1750000</v>
      </c>
      <c r="Y295" s="193"/>
      <c r="Z295" s="194">
        <f t="shared" ref="Z295:Z296" si="387">Y295/V295</f>
        <v>0</v>
      </c>
      <c r="AA295" s="195" t="e">
        <f t="shared" ref="AA295:AA296" si="388">AF295/Y295</f>
        <v>#DIV/0!</v>
      </c>
      <c r="AB295" s="196">
        <f t="shared" ref="AB295:AB296" si="389">IF(P295="cpv",(U295*S295),(U295/1000*S295))</f>
        <v>175</v>
      </c>
      <c r="AC295" s="197">
        <f t="shared" ref="AC295:AC296" si="390">IF(P295="cpv",(IF(W295&gt;0,V295*S295,AB295)),(IF(W295&gt;0,V295/1000*S295,AB295)))</f>
        <v>175</v>
      </c>
      <c r="AD295" s="196">
        <f t="shared" ref="AD295:AD296" si="391">AC295-AB295</f>
        <v>0</v>
      </c>
      <c r="AE295" s="198">
        <f t="shared" ref="AE295:AE296" si="392">IF(P295="cpv",(U295*T295),(U295/1000*T295))</f>
        <v>1750</v>
      </c>
      <c r="AF295" s="294">
        <v>1450</v>
      </c>
      <c r="AG295" s="199">
        <f t="shared" ref="AG295:AG296" si="393">AF295-AE295</f>
        <v>-300</v>
      </c>
      <c r="AH295" s="199">
        <v>0</v>
      </c>
      <c r="AI295" s="199">
        <f t="shared" si="271"/>
        <v>1275</v>
      </c>
      <c r="AJ295" s="200">
        <f t="shared" si="272"/>
        <v>0.87931034482758619</v>
      </c>
      <c r="AL295"/>
    </row>
    <row r="296" spans="2:38" ht="15.75" thickBot="1" x14ac:dyDescent="0.3">
      <c r="B296" s="304" t="s">
        <v>517</v>
      </c>
      <c r="C296" s="202">
        <v>2016</v>
      </c>
      <c r="D296" s="202">
        <v>2</v>
      </c>
      <c r="E296" s="203" t="s">
        <v>53</v>
      </c>
      <c r="F296" s="204">
        <v>42408</v>
      </c>
      <c r="G296" s="221">
        <v>42414</v>
      </c>
      <c r="H296" s="205">
        <f t="shared" ca="1" si="383"/>
        <v>0</v>
      </c>
      <c r="I296" s="201" t="s">
        <v>54</v>
      </c>
      <c r="J296" s="201" t="s">
        <v>141</v>
      </c>
      <c r="K296" s="201" t="s">
        <v>513</v>
      </c>
      <c r="L296" s="206" t="str">
        <f t="shared" ca="1" si="384"/>
        <v>Completed</v>
      </c>
      <c r="M296" s="202" t="s">
        <v>64</v>
      </c>
      <c r="N296" s="202" t="s">
        <v>58</v>
      </c>
      <c r="O296" s="207" t="s">
        <v>59</v>
      </c>
      <c r="P296" s="207" t="s">
        <v>60</v>
      </c>
      <c r="Q296" s="207" t="s">
        <v>61</v>
      </c>
      <c r="R296" s="207" t="s">
        <v>62</v>
      </c>
      <c r="S296" s="52">
        <v>0.2</v>
      </c>
      <c r="T296" s="209">
        <v>1</v>
      </c>
      <c r="U296" s="210">
        <v>1750000</v>
      </c>
      <c r="V296" s="210">
        <v>1774444</v>
      </c>
      <c r="W296" s="206">
        <f t="shared" si="385"/>
        <v>0</v>
      </c>
      <c r="X296" s="206">
        <f t="shared" si="386"/>
        <v>1750000</v>
      </c>
      <c r="Y296" s="210">
        <v>379</v>
      </c>
      <c r="Z296" s="211">
        <f t="shared" si="387"/>
        <v>2.1358803095504846E-4</v>
      </c>
      <c r="AA296" s="212">
        <f t="shared" si="388"/>
        <v>4.6174142480211078</v>
      </c>
      <c r="AB296" s="213">
        <f t="shared" si="389"/>
        <v>350</v>
      </c>
      <c r="AC296" s="214">
        <f t="shared" si="390"/>
        <v>350</v>
      </c>
      <c r="AD296" s="213">
        <f t="shared" si="391"/>
        <v>0</v>
      </c>
      <c r="AE296" s="215">
        <f t="shared" si="392"/>
        <v>1750</v>
      </c>
      <c r="AF296" s="295">
        <f>IF((SUMIF($K$10:$K$1048576,K296,$V$10:$V$1048576))&gt;(SUMIF($K$10:$K$1048576,K296,$U$10:$U$1048576)),AE296,(IF(P296="cpv",(V296*T296),(V296*T296/1000))))</f>
        <v>1750</v>
      </c>
      <c r="AG296" s="216">
        <f t="shared" si="393"/>
        <v>0</v>
      </c>
      <c r="AH296" s="216">
        <v>0</v>
      </c>
      <c r="AI296" s="216">
        <f t="shared" si="271"/>
        <v>1400</v>
      </c>
      <c r="AJ296" s="217">
        <f t="shared" si="272"/>
        <v>0.8</v>
      </c>
      <c r="AL296"/>
    </row>
    <row r="297" spans="2:38" ht="15.75" thickBot="1" x14ac:dyDescent="0.3">
      <c r="B297" s="302" t="s">
        <v>518</v>
      </c>
      <c r="C297" s="170">
        <v>2016</v>
      </c>
      <c r="D297" s="170">
        <v>2</v>
      </c>
      <c r="E297" s="171" t="s">
        <v>53</v>
      </c>
      <c r="F297" s="172">
        <v>42408</v>
      </c>
      <c r="G297" s="172">
        <v>42429</v>
      </c>
      <c r="H297" s="173">
        <f t="shared" ref="H297:H299" ca="1" si="394">IF($O$1&gt;G297,0,(G297-$O$1))</f>
        <v>0</v>
      </c>
      <c r="I297" s="169" t="s">
        <v>54</v>
      </c>
      <c r="J297" s="169" t="s">
        <v>130</v>
      </c>
      <c r="K297" s="169" t="s">
        <v>519</v>
      </c>
      <c r="L297" s="174" t="str">
        <f t="shared" ref="L297:L299" ca="1" si="395">IF(G297=0,$M$3,(IF(H297=0,$M$1,$M$2)))</f>
        <v>Completed</v>
      </c>
      <c r="M297" s="170" t="s">
        <v>64</v>
      </c>
      <c r="N297" s="170" t="s">
        <v>58</v>
      </c>
      <c r="O297" s="170" t="s">
        <v>175</v>
      </c>
      <c r="P297" s="170" t="s">
        <v>60</v>
      </c>
      <c r="Q297" s="170" t="s">
        <v>61</v>
      </c>
      <c r="R297" s="170" t="s">
        <v>62</v>
      </c>
      <c r="S297" s="52">
        <v>0.2</v>
      </c>
      <c r="T297" s="175">
        <v>1.4</v>
      </c>
      <c r="U297" s="176">
        <v>1000000</v>
      </c>
      <c r="V297" s="176">
        <v>1015469</v>
      </c>
      <c r="W297" s="174">
        <f t="shared" ref="W297:W299" si="396">IF(V297&gt;U297,0,U297-V297)</f>
        <v>0</v>
      </c>
      <c r="X297" s="174">
        <f t="shared" ref="X297:X299" si="397">IF(V297&gt;U297,U297,V297)</f>
        <v>1000000</v>
      </c>
      <c r="Y297" s="176">
        <v>132</v>
      </c>
      <c r="Z297" s="177">
        <f t="shared" ref="Z297:Z299" si="398">Y297/V297</f>
        <v>1.2998919710990685E-4</v>
      </c>
      <c r="AA297" s="178">
        <f t="shared" ref="AA297:AA299" si="399">AF297/Y297</f>
        <v>10.770125757575755</v>
      </c>
      <c r="AB297" s="179">
        <f t="shared" ref="AB297:AB299" si="400">IF(P297="cpv",(U297*S297),(U297/1000*S297))</f>
        <v>200</v>
      </c>
      <c r="AC297" s="180">
        <f t="shared" ref="AC297:AC299" si="401">IF(P297="cpv",(IF(W297&gt;0,V297*S297,AB297)),(IF(W297&gt;0,V297/1000*S297,AB297)))</f>
        <v>200</v>
      </c>
      <c r="AD297" s="179">
        <f t="shared" ref="AD297:AD299" si="402">AC297-AB297</f>
        <v>0</v>
      </c>
      <c r="AE297" s="181">
        <f t="shared" ref="AE297:AE299" si="403">IF(P297="cpv",(U297*T297),(U297/1000*T297))</f>
        <v>1400</v>
      </c>
      <c r="AF297" s="293">
        <f>IF((SUMIF($K$10:$K$1048576,K297,$V$10:$V$1048576))&gt;(SUMIF($K$10:$K$1048576,K297,$U$10:$U$1048576)),AE297,(IF(P297="cpv",(V297*T297),(V297*T297/1000))))</f>
        <v>1421.6565999999998</v>
      </c>
      <c r="AG297" s="182">
        <f t="shared" ref="AG297:AG299" si="404">AF297-AE297</f>
        <v>21.656599999999798</v>
      </c>
      <c r="AH297" s="182">
        <v>0</v>
      </c>
      <c r="AI297" s="182">
        <f t="shared" si="271"/>
        <v>1221.6565999999998</v>
      </c>
      <c r="AJ297" s="183">
        <f t="shared" si="272"/>
        <v>0.859319050746854</v>
      </c>
      <c r="AL297"/>
    </row>
    <row r="298" spans="2:38" x14ac:dyDescent="0.25">
      <c r="B298" s="303" t="s">
        <v>520</v>
      </c>
      <c r="C298" s="185">
        <v>2016</v>
      </c>
      <c r="D298" s="185">
        <v>2</v>
      </c>
      <c r="E298" s="186" t="s">
        <v>53</v>
      </c>
      <c r="F298" s="187">
        <v>42408</v>
      </c>
      <c r="G298" s="220">
        <v>42429</v>
      </c>
      <c r="H298" s="188">
        <f t="shared" ca="1" si="394"/>
        <v>0</v>
      </c>
      <c r="I298" s="184" t="s">
        <v>54</v>
      </c>
      <c r="J298" s="184" t="s">
        <v>130</v>
      </c>
      <c r="K298" s="184" t="s">
        <v>519</v>
      </c>
      <c r="L298" s="189" t="str">
        <f t="shared" ca="1" si="395"/>
        <v>Completed</v>
      </c>
      <c r="M298" s="185" t="s">
        <v>82</v>
      </c>
      <c r="N298" s="190" t="s">
        <v>58</v>
      </c>
      <c r="O298" s="190" t="s">
        <v>175</v>
      </c>
      <c r="P298" s="190" t="s">
        <v>60</v>
      </c>
      <c r="Q298" s="190" t="s">
        <v>61</v>
      </c>
      <c r="R298" s="190" t="s">
        <v>62</v>
      </c>
      <c r="S298" s="111">
        <v>0.1</v>
      </c>
      <c r="T298" s="192">
        <v>1.4</v>
      </c>
      <c r="U298" s="193">
        <v>1500000</v>
      </c>
      <c r="V298" s="193">
        <v>1159452</v>
      </c>
      <c r="W298" s="189">
        <f t="shared" si="396"/>
        <v>340548</v>
      </c>
      <c r="X298" s="189">
        <f t="shared" si="397"/>
        <v>1159452</v>
      </c>
      <c r="Y298" s="193"/>
      <c r="Z298" s="194">
        <f t="shared" si="398"/>
        <v>0</v>
      </c>
      <c r="AA298" s="195" t="e">
        <f t="shared" si="399"/>
        <v>#DIV/0!</v>
      </c>
      <c r="AB298" s="196">
        <f t="shared" si="400"/>
        <v>150</v>
      </c>
      <c r="AC298" s="197">
        <f t="shared" si="401"/>
        <v>115.9452</v>
      </c>
      <c r="AD298" s="196">
        <f t="shared" si="402"/>
        <v>-34.0548</v>
      </c>
      <c r="AE298" s="198">
        <f t="shared" si="403"/>
        <v>2100</v>
      </c>
      <c r="AF298" s="294">
        <v>728</v>
      </c>
      <c r="AG298" s="199">
        <f t="shared" si="404"/>
        <v>-1372</v>
      </c>
      <c r="AH298" s="199">
        <v>0</v>
      </c>
      <c r="AI298" s="199">
        <f t="shared" si="271"/>
        <v>612.0548</v>
      </c>
      <c r="AJ298" s="200">
        <f t="shared" si="272"/>
        <v>0.84073461538461536</v>
      </c>
      <c r="AL298"/>
    </row>
    <row r="299" spans="2:38" x14ac:dyDescent="0.25">
      <c r="B299" s="303" t="s">
        <v>521</v>
      </c>
      <c r="C299" s="185">
        <v>2016</v>
      </c>
      <c r="D299" s="185">
        <v>2</v>
      </c>
      <c r="E299" s="186" t="s">
        <v>53</v>
      </c>
      <c r="F299" s="187">
        <v>42408</v>
      </c>
      <c r="G299" s="220">
        <v>42429</v>
      </c>
      <c r="H299" s="188">
        <f t="shared" ca="1" si="394"/>
        <v>0</v>
      </c>
      <c r="I299" s="184" t="s">
        <v>54</v>
      </c>
      <c r="J299" s="184" t="s">
        <v>130</v>
      </c>
      <c r="K299" s="184" t="s">
        <v>519</v>
      </c>
      <c r="L299" s="189" t="str">
        <f t="shared" ca="1" si="395"/>
        <v>Completed</v>
      </c>
      <c r="M299" s="185" t="s">
        <v>70</v>
      </c>
      <c r="N299" s="190" t="s">
        <v>58</v>
      </c>
      <c r="O299" s="190" t="s">
        <v>175</v>
      </c>
      <c r="P299" s="190" t="s">
        <v>60</v>
      </c>
      <c r="Q299" s="190" t="s">
        <v>61</v>
      </c>
      <c r="R299" s="190" t="s">
        <v>62</v>
      </c>
      <c r="S299" s="191">
        <v>0.1</v>
      </c>
      <c r="T299" s="192">
        <v>1.4</v>
      </c>
      <c r="U299" s="193">
        <v>200000</v>
      </c>
      <c r="V299" s="193">
        <v>97846</v>
      </c>
      <c r="W299" s="189">
        <f t="shared" si="396"/>
        <v>102154</v>
      </c>
      <c r="X299" s="189">
        <f t="shared" si="397"/>
        <v>97846</v>
      </c>
      <c r="Y299" s="193"/>
      <c r="Z299" s="194">
        <f t="shared" si="398"/>
        <v>0</v>
      </c>
      <c r="AA299" s="195" t="e">
        <f t="shared" si="399"/>
        <v>#DIV/0!</v>
      </c>
      <c r="AB299" s="196">
        <f t="shared" si="400"/>
        <v>20</v>
      </c>
      <c r="AC299" s="197">
        <f t="shared" si="401"/>
        <v>9.7846000000000011</v>
      </c>
      <c r="AD299" s="196">
        <f t="shared" si="402"/>
        <v>-10.215399999999999</v>
      </c>
      <c r="AE299" s="198">
        <f t="shared" si="403"/>
        <v>280</v>
      </c>
      <c r="AF299" s="294">
        <f>IF((SUMIF($K$10:$K$1048576,K299,$V$10:$V$1048576))&gt;(SUMIF($K$10:$K$1048576,K299,$U$10:$U$1048576)),AE299,(IF(P299="cpv",(V299*T299),(V299*T299/1000))))</f>
        <v>136.98439999999999</v>
      </c>
      <c r="AG299" s="199">
        <f t="shared" si="404"/>
        <v>-143.01560000000001</v>
      </c>
      <c r="AH299" s="199">
        <v>0</v>
      </c>
      <c r="AI299" s="199">
        <f t="shared" si="271"/>
        <v>127.1998</v>
      </c>
      <c r="AJ299" s="200">
        <f t="shared" si="272"/>
        <v>0.9285714285714286</v>
      </c>
      <c r="AL299"/>
    </row>
    <row r="300" spans="2:38" x14ac:dyDescent="0.25">
      <c r="B300" s="303" t="s">
        <v>522</v>
      </c>
      <c r="C300" s="185">
        <v>2016</v>
      </c>
      <c r="D300" s="185">
        <v>2</v>
      </c>
      <c r="E300" s="186" t="s">
        <v>53</v>
      </c>
      <c r="F300" s="187">
        <v>42408</v>
      </c>
      <c r="G300" s="220">
        <v>42429</v>
      </c>
      <c r="H300" s="188">
        <f t="shared" ref="H300:H303" ca="1" si="405">IF($O$1&gt;G300,0,(G300-$O$1))</f>
        <v>0</v>
      </c>
      <c r="I300" s="184" t="s">
        <v>54</v>
      </c>
      <c r="J300" s="184" t="s">
        <v>130</v>
      </c>
      <c r="K300" s="184" t="s">
        <v>519</v>
      </c>
      <c r="L300" s="189" t="str">
        <f t="shared" ref="L300:L303" ca="1" si="406">IF(G300=0,$M$3,(IF(H300=0,$M$1,$M$2)))</f>
        <v>Completed</v>
      </c>
      <c r="M300" s="185" t="s">
        <v>93</v>
      </c>
      <c r="N300" s="190" t="s">
        <v>58</v>
      </c>
      <c r="O300" s="190" t="s">
        <v>175</v>
      </c>
      <c r="P300" s="190" t="s">
        <v>60</v>
      </c>
      <c r="Q300" s="190" t="s">
        <v>61</v>
      </c>
      <c r="R300" s="190" t="s">
        <v>62</v>
      </c>
      <c r="S300" s="52">
        <v>0.1</v>
      </c>
      <c r="T300" s="192">
        <v>1.4</v>
      </c>
      <c r="U300" s="193">
        <v>500000</v>
      </c>
      <c r="V300" s="193">
        <v>502310</v>
      </c>
      <c r="W300" s="189">
        <f t="shared" ref="W300:W303" si="407">IF(V300&gt;U300,0,U300-V300)</f>
        <v>0</v>
      </c>
      <c r="X300" s="189">
        <f t="shared" ref="X300:X303" si="408">IF(V300&gt;U300,U300,V300)</f>
        <v>500000</v>
      </c>
      <c r="Y300" s="193"/>
      <c r="Z300" s="194">
        <f t="shared" ref="Z300:Z303" si="409">Y300/V300</f>
        <v>0</v>
      </c>
      <c r="AA300" s="195" t="e">
        <f t="shared" ref="AA300:AA303" si="410">AF300/Y300</f>
        <v>#DIV/0!</v>
      </c>
      <c r="AB300" s="196">
        <f t="shared" ref="AB300:AB303" si="411">IF(P300="cpv",(U300*S300),(U300/1000*S300))</f>
        <v>50</v>
      </c>
      <c r="AC300" s="197">
        <f t="shared" ref="AC300:AC303" si="412">IF(P300="cpv",(IF(W300&gt;0,V300*S300,AB300)),(IF(W300&gt;0,V300/1000*S300,AB300)))</f>
        <v>50</v>
      </c>
      <c r="AD300" s="196">
        <f t="shared" ref="AD300:AD303" si="413">AC300-AB300</f>
        <v>0</v>
      </c>
      <c r="AE300" s="198">
        <f t="shared" ref="AE300:AE303" si="414">IF(P300="cpv",(U300*T300),(U300/1000*T300))</f>
        <v>700</v>
      </c>
      <c r="AF300" s="294">
        <f>IF((SUMIF($K$10:$K$1048576,K300,$V$10:$V$1048576))&gt;(SUMIF($K$10:$K$1048576,K300,$U$10:$U$1048576)),AE300,(IF(P300="cpv",(V300*T300),(V300*T300/1000))))</f>
        <v>703.23400000000004</v>
      </c>
      <c r="AG300" s="199">
        <f t="shared" ref="AG300:AG303" si="415">AF300-AE300</f>
        <v>3.2340000000000373</v>
      </c>
      <c r="AH300" s="199">
        <v>0</v>
      </c>
      <c r="AI300" s="199">
        <f t="shared" si="271"/>
        <v>653.23400000000004</v>
      </c>
      <c r="AJ300" s="200">
        <f t="shared" si="272"/>
        <v>0.92889991098268854</v>
      </c>
      <c r="AL300"/>
    </row>
    <row r="301" spans="2:38" ht="15.75" thickBot="1" x14ac:dyDescent="0.3">
      <c r="B301" s="303" t="s">
        <v>523</v>
      </c>
      <c r="C301" s="185">
        <v>2016</v>
      </c>
      <c r="D301" s="185">
        <v>2</v>
      </c>
      <c r="E301" s="186" t="s">
        <v>53</v>
      </c>
      <c r="F301" s="187">
        <v>42408</v>
      </c>
      <c r="G301" s="220">
        <v>42429</v>
      </c>
      <c r="H301" s="188">
        <f t="shared" ca="1" si="405"/>
        <v>0</v>
      </c>
      <c r="I301" s="184" t="s">
        <v>54</v>
      </c>
      <c r="J301" s="184" t="s">
        <v>130</v>
      </c>
      <c r="K301" s="184" t="s">
        <v>519</v>
      </c>
      <c r="L301" s="189" t="str">
        <f t="shared" ca="1" si="406"/>
        <v>Completed</v>
      </c>
      <c r="M301" s="185" t="s">
        <v>177</v>
      </c>
      <c r="N301" s="190" t="s">
        <v>58</v>
      </c>
      <c r="O301" s="190" t="s">
        <v>175</v>
      </c>
      <c r="P301" s="190" t="s">
        <v>60</v>
      </c>
      <c r="Q301" s="190" t="s">
        <v>61</v>
      </c>
      <c r="R301" s="190" t="s">
        <v>62</v>
      </c>
      <c r="S301" s="191"/>
      <c r="T301" s="192">
        <v>1.4</v>
      </c>
      <c r="U301" s="193">
        <v>250000</v>
      </c>
      <c r="V301" s="193">
        <v>191782</v>
      </c>
      <c r="W301" s="189">
        <f t="shared" si="407"/>
        <v>58218</v>
      </c>
      <c r="X301" s="189">
        <f t="shared" si="408"/>
        <v>191782</v>
      </c>
      <c r="Y301" s="193">
        <v>38</v>
      </c>
      <c r="Z301" s="194">
        <f t="shared" si="409"/>
        <v>1.9814163998706864E-4</v>
      </c>
      <c r="AA301" s="195">
        <f t="shared" si="410"/>
        <v>7.0656526315789474</v>
      </c>
      <c r="AB301" s="196">
        <f t="shared" si="411"/>
        <v>0</v>
      </c>
      <c r="AC301" s="197">
        <v>90</v>
      </c>
      <c r="AD301" s="196">
        <f t="shared" si="413"/>
        <v>90</v>
      </c>
      <c r="AE301" s="198">
        <f t="shared" si="414"/>
        <v>350</v>
      </c>
      <c r="AF301" s="294">
        <f>IF((SUMIF($K$10:$K$1048576,K301,$V$10:$V$1048576))&gt;(SUMIF($K$10:$K$1048576,K301,$U$10:$U$1048576)),AE301,(IF(P301="cpv",(V301*T301),(V301*T301/1000))))</f>
        <v>268.4948</v>
      </c>
      <c r="AG301" s="199">
        <f t="shared" si="415"/>
        <v>-81.505200000000002</v>
      </c>
      <c r="AH301" s="199">
        <v>0</v>
      </c>
      <c r="AI301" s="199">
        <f t="shared" si="271"/>
        <v>178.4948</v>
      </c>
      <c r="AJ301" s="200">
        <f t="shared" si="272"/>
        <v>0.66479797746548541</v>
      </c>
      <c r="AL301"/>
    </row>
    <row r="302" spans="2:38" ht="15.75" thickBot="1" x14ac:dyDescent="0.3">
      <c r="B302" s="304" t="s">
        <v>524</v>
      </c>
      <c r="C302" s="202">
        <v>2016</v>
      </c>
      <c r="D302" s="202">
        <v>2</v>
      </c>
      <c r="E302" s="203" t="s">
        <v>53</v>
      </c>
      <c r="F302" s="204">
        <v>42408</v>
      </c>
      <c r="G302" s="221">
        <v>42429</v>
      </c>
      <c r="H302" s="205">
        <f t="shared" ca="1" si="405"/>
        <v>0</v>
      </c>
      <c r="I302" s="201" t="s">
        <v>54</v>
      </c>
      <c r="J302" s="201" t="s">
        <v>130</v>
      </c>
      <c r="K302" s="201" t="s">
        <v>519</v>
      </c>
      <c r="L302" s="206" t="str">
        <f t="shared" ca="1" si="406"/>
        <v>Completed</v>
      </c>
      <c r="M302" s="202" t="s">
        <v>72</v>
      </c>
      <c r="N302" s="207" t="s">
        <v>58</v>
      </c>
      <c r="O302" s="207" t="s">
        <v>175</v>
      </c>
      <c r="P302" s="207" t="s">
        <v>60</v>
      </c>
      <c r="Q302" s="207" t="s">
        <v>61</v>
      </c>
      <c r="R302" s="207" t="s">
        <v>62</v>
      </c>
      <c r="S302" s="175">
        <v>0.2</v>
      </c>
      <c r="T302" s="209">
        <v>1.4</v>
      </c>
      <c r="U302" s="210">
        <v>250000</v>
      </c>
      <c r="V302" s="210">
        <v>332923</v>
      </c>
      <c r="W302" s="206">
        <f t="shared" si="407"/>
        <v>0</v>
      </c>
      <c r="X302" s="206">
        <f t="shared" si="408"/>
        <v>250000</v>
      </c>
      <c r="Y302" s="210"/>
      <c r="Z302" s="211">
        <f t="shared" si="409"/>
        <v>0</v>
      </c>
      <c r="AA302" s="212" t="e">
        <f t="shared" si="410"/>
        <v>#DIV/0!</v>
      </c>
      <c r="AB302" s="213">
        <f t="shared" si="411"/>
        <v>50</v>
      </c>
      <c r="AC302" s="214">
        <f t="shared" si="412"/>
        <v>50</v>
      </c>
      <c r="AD302" s="213">
        <f t="shared" si="413"/>
        <v>0</v>
      </c>
      <c r="AE302" s="215">
        <f t="shared" si="414"/>
        <v>350</v>
      </c>
      <c r="AF302" s="295">
        <f>IF((SUMIF($K$10:$K$1048576,K302,$V$10:$V$1048576))&gt;(SUMIF($K$10:$K$1048576,K302,$U$10:$U$1048576)),AE302,(IF(P302="cpv",(V302*T302),(V302*T302/1000))))</f>
        <v>466.09219999999993</v>
      </c>
      <c r="AG302" s="216">
        <f t="shared" si="415"/>
        <v>116.09219999999993</v>
      </c>
      <c r="AH302" s="216">
        <v>0</v>
      </c>
      <c r="AI302" s="216">
        <f t="shared" si="271"/>
        <v>416.09219999999993</v>
      </c>
      <c r="AJ302" s="217">
        <f t="shared" si="272"/>
        <v>0.89272508743978118</v>
      </c>
      <c r="AL302"/>
    </row>
    <row r="303" spans="2:38" ht="15.75" thickBot="1" x14ac:dyDescent="0.3">
      <c r="B303" s="301" t="s">
        <v>525</v>
      </c>
      <c r="C303" s="155">
        <v>2016</v>
      </c>
      <c r="D303" s="155">
        <v>2</v>
      </c>
      <c r="E303" s="156" t="s">
        <v>53</v>
      </c>
      <c r="F303" s="157">
        <v>42409</v>
      </c>
      <c r="G303" s="157">
        <v>42429</v>
      </c>
      <c r="H303" s="158">
        <f t="shared" ca="1" si="405"/>
        <v>0</v>
      </c>
      <c r="I303" s="154" t="s">
        <v>54</v>
      </c>
      <c r="J303" s="154" t="s">
        <v>130</v>
      </c>
      <c r="K303" s="154" t="s">
        <v>526</v>
      </c>
      <c r="L303" s="159" t="str">
        <f t="shared" ca="1" si="406"/>
        <v>Completed</v>
      </c>
      <c r="M303" s="155" t="s">
        <v>99</v>
      </c>
      <c r="N303" s="155" t="s">
        <v>58</v>
      </c>
      <c r="O303" s="155" t="s">
        <v>124</v>
      </c>
      <c r="P303" s="155" t="s">
        <v>110</v>
      </c>
      <c r="Q303" s="155" t="s">
        <v>101</v>
      </c>
      <c r="R303" s="155" t="s">
        <v>102</v>
      </c>
      <c r="S303" s="160">
        <v>3.5000000000000003E-2</v>
      </c>
      <c r="T303" s="160">
        <v>0.06</v>
      </c>
      <c r="U303" s="161">
        <v>244000</v>
      </c>
      <c r="V303" s="161">
        <v>244718</v>
      </c>
      <c r="W303" s="159">
        <f t="shared" si="407"/>
        <v>0</v>
      </c>
      <c r="X303" s="159">
        <f t="shared" si="408"/>
        <v>244000</v>
      </c>
      <c r="Y303" s="161">
        <v>14105</v>
      </c>
      <c r="Z303" s="162">
        <f t="shared" si="409"/>
        <v>5.7637770821925643E-2</v>
      </c>
      <c r="AA303" s="163">
        <f t="shared" si="410"/>
        <v>1.0375044310528181</v>
      </c>
      <c r="AB303" s="164">
        <f t="shared" si="411"/>
        <v>8540</v>
      </c>
      <c r="AC303" s="165">
        <f t="shared" si="412"/>
        <v>8540</v>
      </c>
      <c r="AD303" s="164">
        <f t="shared" si="413"/>
        <v>0</v>
      </c>
      <c r="AE303" s="166">
        <f t="shared" si="414"/>
        <v>14640</v>
      </c>
      <c r="AF303" s="292">
        <v>14634</v>
      </c>
      <c r="AG303" s="167">
        <f t="shared" si="415"/>
        <v>-6</v>
      </c>
      <c r="AH303" s="167">
        <v>0</v>
      </c>
      <c r="AI303" s="167">
        <f t="shared" si="271"/>
        <v>6094</v>
      </c>
      <c r="AJ303" s="168">
        <f t="shared" si="272"/>
        <v>0.41642749760830944</v>
      </c>
      <c r="AL303"/>
    </row>
    <row r="304" spans="2:38" x14ac:dyDescent="0.25">
      <c r="B304" s="302" t="s">
        <v>527</v>
      </c>
      <c r="C304" s="170">
        <v>2016</v>
      </c>
      <c r="D304" s="170">
        <v>2</v>
      </c>
      <c r="E304" s="171" t="s">
        <v>53</v>
      </c>
      <c r="F304" s="172">
        <v>42408</v>
      </c>
      <c r="G304" s="172">
        <v>42429</v>
      </c>
      <c r="H304" s="173">
        <f t="shared" ref="H304" ca="1" si="416">IF($O$1&gt;G304,0,(G304-$O$1))</f>
        <v>0</v>
      </c>
      <c r="I304" s="169" t="s">
        <v>54</v>
      </c>
      <c r="J304" s="169" t="s">
        <v>130</v>
      </c>
      <c r="K304" s="169" t="s">
        <v>528</v>
      </c>
      <c r="L304" s="174" t="str">
        <f t="shared" ref="L304" ca="1" si="417">IF(G304=0,$M$3,(IF(H304=0,$M$1,$M$2)))</f>
        <v>Completed</v>
      </c>
      <c r="M304" s="170" t="s">
        <v>134</v>
      </c>
      <c r="N304" s="170" t="s">
        <v>58</v>
      </c>
      <c r="O304" s="170" t="s">
        <v>109</v>
      </c>
      <c r="P304" s="170" t="s">
        <v>110</v>
      </c>
      <c r="Q304" s="170" t="s">
        <v>101</v>
      </c>
      <c r="R304" s="170" t="s">
        <v>102</v>
      </c>
      <c r="S304" s="52">
        <v>5.0000000000000001E-3</v>
      </c>
      <c r="T304" s="175">
        <v>3.3000000000000002E-2</v>
      </c>
      <c r="U304" s="176">
        <v>50000</v>
      </c>
      <c r="V304" s="176">
        <v>58500</v>
      </c>
      <c r="W304" s="174">
        <f t="shared" ref="W304" si="418">IF(V304&gt;U304,0,U304-V304)</f>
        <v>0</v>
      </c>
      <c r="X304" s="174">
        <f t="shared" ref="X304" si="419">IF(V304&gt;U304,U304,V304)</f>
        <v>50000</v>
      </c>
      <c r="Y304" s="176">
        <v>4450</v>
      </c>
      <c r="Z304" s="177">
        <f t="shared" ref="Z304" si="420">Y304/V304</f>
        <v>7.6068376068376062E-2</v>
      </c>
      <c r="AA304" s="178">
        <f t="shared" ref="AA304" si="421">AF304/Y304</f>
        <v>0.3707865168539326</v>
      </c>
      <c r="AB304" s="179">
        <f t="shared" ref="AB304" si="422">IF(P304="cpv",(U304*S304),(U304/1000*S304))</f>
        <v>250</v>
      </c>
      <c r="AC304" s="180">
        <f t="shared" ref="AC304" si="423">IF(P304="cpv",(IF(W304&gt;0,V304*S304,AB304)),(IF(W304&gt;0,V304/1000*S304,AB304)))</f>
        <v>250</v>
      </c>
      <c r="AD304" s="179">
        <f t="shared" ref="AD304" si="424">AC304-AB304</f>
        <v>0</v>
      </c>
      <c r="AE304" s="181">
        <f t="shared" ref="AE304" si="425">IF(P304="cpv",(U304*T304),(U304/1000*T304))</f>
        <v>1650</v>
      </c>
      <c r="AF304" s="293">
        <f>IF((SUMIF($K$10:$K$1048576,K304,$V$10:$V$1048576))&gt;(SUMIF($K$10:$K$1048576,K304,$U$10:$U$1048576)),AE304,(IF(P304="cpv",(V304*T304),(V304*T304/1000))))</f>
        <v>1650</v>
      </c>
      <c r="AG304" s="182">
        <f t="shared" ref="AG304" si="426">AF304-AE304</f>
        <v>0</v>
      </c>
      <c r="AH304" s="182">
        <v>0</v>
      </c>
      <c r="AI304" s="182">
        <f t="shared" si="271"/>
        <v>1400</v>
      </c>
      <c r="AJ304" s="183">
        <f t="shared" si="272"/>
        <v>0.84848484848484851</v>
      </c>
      <c r="AL304"/>
    </row>
    <row r="305" spans="2:38" x14ac:dyDescent="0.25">
      <c r="B305" s="303" t="s">
        <v>529</v>
      </c>
      <c r="C305" s="185">
        <v>2016</v>
      </c>
      <c r="D305" s="185">
        <v>2</v>
      </c>
      <c r="E305" s="186" t="s">
        <v>53</v>
      </c>
      <c r="F305" s="187">
        <v>42408</v>
      </c>
      <c r="G305" s="220">
        <v>42429</v>
      </c>
      <c r="H305" s="188">
        <f t="shared" ref="H305:H308" ca="1" si="427">IF($O$1&gt;G305,0,(G305-$O$1))</f>
        <v>0</v>
      </c>
      <c r="I305" s="184" t="s">
        <v>54</v>
      </c>
      <c r="J305" s="184" t="s">
        <v>130</v>
      </c>
      <c r="K305" s="184" t="s">
        <v>528</v>
      </c>
      <c r="L305" s="189" t="str">
        <f t="shared" ref="L305:L308" ca="1" si="428">IF(G305=0,$M$3,(IF(H305=0,$M$1,$M$2)))</f>
        <v>Completed</v>
      </c>
      <c r="M305" s="185" t="s">
        <v>77</v>
      </c>
      <c r="N305" s="190" t="s">
        <v>58</v>
      </c>
      <c r="O305" s="190" t="s">
        <v>109</v>
      </c>
      <c r="P305" s="190" t="s">
        <v>110</v>
      </c>
      <c r="Q305" s="190" t="s">
        <v>101</v>
      </c>
      <c r="R305" s="190" t="s">
        <v>102</v>
      </c>
      <c r="S305" s="52">
        <v>0.01</v>
      </c>
      <c r="T305" s="192">
        <v>3.3000000000000002E-2</v>
      </c>
      <c r="U305" s="193">
        <v>50000</v>
      </c>
      <c r="V305" s="193">
        <v>53016</v>
      </c>
      <c r="W305" s="189">
        <f t="shared" ref="W305:W308" si="429">IF(V305&gt;U305,0,U305-V305)</f>
        <v>0</v>
      </c>
      <c r="X305" s="189">
        <f t="shared" ref="X305:X308" si="430">IF(V305&gt;U305,U305,V305)</f>
        <v>50000</v>
      </c>
      <c r="Y305" s="193">
        <v>1618</v>
      </c>
      <c r="Z305" s="194">
        <f t="shared" ref="Z305:Z308" si="431">Y305/V305</f>
        <v>3.0519088577033348E-2</v>
      </c>
      <c r="AA305" s="195">
        <f t="shared" ref="AA305:AA308" si="432">AF305/Y305</f>
        <v>0.51915945611866499</v>
      </c>
      <c r="AB305" s="196">
        <f t="shared" ref="AB305:AB308" si="433">IF(P305="cpv",(U305*S305),(U305/1000*S305))</f>
        <v>500</v>
      </c>
      <c r="AC305" s="57">
        <v>0</v>
      </c>
      <c r="AD305" s="196">
        <f t="shared" ref="AD305:AD308" si="434">AC305-AB305</f>
        <v>-500</v>
      </c>
      <c r="AE305" s="198">
        <f t="shared" ref="AE305:AE308" si="435">IF(P305="cpv",(U305*T305),(U305/1000*T305))</f>
        <v>1650</v>
      </c>
      <c r="AF305" s="294">
        <v>840</v>
      </c>
      <c r="AG305" s="199">
        <f t="shared" ref="AG305:AG308" si="436">AF305-AE305</f>
        <v>-810</v>
      </c>
      <c r="AH305" s="199">
        <v>0</v>
      </c>
      <c r="AI305" s="199">
        <f t="shared" si="271"/>
        <v>840</v>
      </c>
      <c r="AJ305" s="200">
        <f t="shared" si="272"/>
        <v>1</v>
      </c>
      <c r="AL305"/>
    </row>
    <row r="306" spans="2:38" x14ac:dyDescent="0.25">
      <c r="B306" s="303" t="s">
        <v>530</v>
      </c>
      <c r="C306" s="185">
        <v>2016</v>
      </c>
      <c r="D306" s="185">
        <v>2</v>
      </c>
      <c r="E306" s="186" t="s">
        <v>53</v>
      </c>
      <c r="F306" s="187">
        <v>42408</v>
      </c>
      <c r="G306" s="220">
        <v>42429</v>
      </c>
      <c r="H306" s="188">
        <f t="shared" ca="1" si="427"/>
        <v>0</v>
      </c>
      <c r="I306" s="184" t="s">
        <v>54</v>
      </c>
      <c r="J306" s="184" t="s">
        <v>130</v>
      </c>
      <c r="K306" s="184" t="s">
        <v>528</v>
      </c>
      <c r="L306" s="189" t="str">
        <f t="shared" ca="1" si="428"/>
        <v>Completed</v>
      </c>
      <c r="M306" s="185" t="s">
        <v>64</v>
      </c>
      <c r="N306" s="190" t="s">
        <v>58</v>
      </c>
      <c r="O306" s="190" t="s">
        <v>109</v>
      </c>
      <c r="P306" s="190" t="s">
        <v>110</v>
      </c>
      <c r="Q306" s="190" t="s">
        <v>101</v>
      </c>
      <c r="R306" s="190" t="s">
        <v>102</v>
      </c>
      <c r="S306" s="52">
        <v>6.0000000000000001E-3</v>
      </c>
      <c r="T306" s="192">
        <v>3.3000000000000002E-2</v>
      </c>
      <c r="U306" s="193">
        <v>50000</v>
      </c>
      <c r="V306" s="193">
        <v>48205</v>
      </c>
      <c r="W306" s="189">
        <f t="shared" si="429"/>
        <v>1795</v>
      </c>
      <c r="X306" s="189">
        <f t="shared" si="430"/>
        <v>48205</v>
      </c>
      <c r="Y306" s="193">
        <v>656</v>
      </c>
      <c r="Z306" s="194">
        <f t="shared" si="431"/>
        <v>1.3608546831241573E-2</v>
      </c>
      <c r="AA306" s="195">
        <f t="shared" si="432"/>
        <v>2.5152439024390243</v>
      </c>
      <c r="AB306" s="196">
        <f t="shared" si="433"/>
        <v>300</v>
      </c>
      <c r="AC306" s="197">
        <f t="shared" ref="AC306:AC308" si="437">IF(P306="cpv",(IF(W306&gt;0,V306*S306,AB306)),(IF(W306&gt;0,V306/1000*S306,AB306)))</f>
        <v>289.23</v>
      </c>
      <c r="AD306" s="196">
        <f t="shared" si="434"/>
        <v>-10.769999999999982</v>
      </c>
      <c r="AE306" s="198">
        <f t="shared" si="435"/>
        <v>1650</v>
      </c>
      <c r="AF306" s="294">
        <f>IF((SUMIF($K$10:$K$1048576,K306,$V$10:$V$1048576))&gt;(SUMIF($K$10:$K$1048576,K306,$U$10:$U$1048576)),AE306,(IF(P306="cpv",(V306*T306),(V306*T306/1000))))</f>
        <v>1650</v>
      </c>
      <c r="AG306" s="199">
        <f t="shared" si="436"/>
        <v>0</v>
      </c>
      <c r="AH306" s="199">
        <v>0</v>
      </c>
      <c r="AI306" s="199">
        <f t="shared" si="271"/>
        <v>1360.77</v>
      </c>
      <c r="AJ306" s="200">
        <f t="shared" si="272"/>
        <v>0.82470909090909095</v>
      </c>
      <c r="AL306"/>
    </row>
    <row r="307" spans="2:38" ht="15.75" thickBot="1" x14ac:dyDescent="0.3">
      <c r="B307" s="303" t="s">
        <v>531</v>
      </c>
      <c r="C307" s="185">
        <v>2016</v>
      </c>
      <c r="D307" s="185">
        <v>2</v>
      </c>
      <c r="E307" s="186" t="s">
        <v>53</v>
      </c>
      <c r="F307" s="187">
        <v>42408</v>
      </c>
      <c r="G307" s="220">
        <v>42429</v>
      </c>
      <c r="H307" s="188">
        <f t="shared" ca="1" si="427"/>
        <v>0</v>
      </c>
      <c r="I307" s="184" t="s">
        <v>54</v>
      </c>
      <c r="J307" s="184" t="s">
        <v>130</v>
      </c>
      <c r="K307" s="184" t="s">
        <v>528</v>
      </c>
      <c r="L307" s="189" t="str">
        <f t="shared" ca="1" si="428"/>
        <v>Completed</v>
      </c>
      <c r="M307" s="185" t="s">
        <v>255</v>
      </c>
      <c r="N307" s="190" t="s">
        <v>58</v>
      </c>
      <c r="O307" s="190" t="s">
        <v>109</v>
      </c>
      <c r="P307" s="190" t="s">
        <v>110</v>
      </c>
      <c r="Q307" s="190" t="s">
        <v>101</v>
      </c>
      <c r="R307" s="190" t="s">
        <v>102</v>
      </c>
      <c r="S307" s="191"/>
      <c r="T307" s="192">
        <v>3.3000000000000002E-2</v>
      </c>
      <c r="U307" s="193">
        <v>10000</v>
      </c>
      <c r="V307" s="193">
        <v>565</v>
      </c>
      <c r="W307" s="189">
        <f t="shared" si="429"/>
        <v>9435</v>
      </c>
      <c r="X307" s="189">
        <f t="shared" si="430"/>
        <v>565</v>
      </c>
      <c r="Y307" s="193">
        <v>97</v>
      </c>
      <c r="Z307" s="194">
        <f t="shared" si="431"/>
        <v>0.17168141592920355</v>
      </c>
      <c r="AA307" s="195">
        <f t="shared" si="432"/>
        <v>3.402061855670103</v>
      </c>
      <c r="AB307" s="196">
        <f t="shared" si="433"/>
        <v>0</v>
      </c>
      <c r="AC307" s="197">
        <f t="shared" si="437"/>
        <v>0</v>
      </c>
      <c r="AD307" s="196">
        <f t="shared" si="434"/>
        <v>0</v>
      </c>
      <c r="AE307" s="198">
        <f t="shared" si="435"/>
        <v>330</v>
      </c>
      <c r="AF307" s="294">
        <f>IF((SUMIF($K$10:$K$1048576,K307,$V$10:$V$1048576))&gt;(SUMIF($K$10:$K$1048576,K307,$U$10:$U$1048576)),AE307,(IF(P307="cpv",(V307*T307),(V307*T307/1000))))</f>
        <v>330</v>
      </c>
      <c r="AG307" s="199">
        <f t="shared" si="436"/>
        <v>0</v>
      </c>
      <c r="AH307" s="199">
        <v>0</v>
      </c>
      <c r="AI307" s="199">
        <f t="shared" si="271"/>
        <v>330</v>
      </c>
      <c r="AJ307" s="200">
        <f t="shared" si="272"/>
        <v>1</v>
      </c>
      <c r="AL307"/>
    </row>
    <row r="308" spans="2:38" ht="15.75" thickBot="1" x14ac:dyDescent="0.3">
      <c r="B308" s="304" t="s">
        <v>532</v>
      </c>
      <c r="C308" s="202">
        <v>2016</v>
      </c>
      <c r="D308" s="202">
        <v>2</v>
      </c>
      <c r="E308" s="203" t="s">
        <v>53</v>
      </c>
      <c r="F308" s="204">
        <v>42408</v>
      </c>
      <c r="G308" s="221">
        <v>42429</v>
      </c>
      <c r="H308" s="205">
        <f t="shared" ca="1" si="427"/>
        <v>0</v>
      </c>
      <c r="I308" s="201" t="s">
        <v>54</v>
      </c>
      <c r="J308" s="201" t="s">
        <v>130</v>
      </c>
      <c r="K308" s="201" t="s">
        <v>528</v>
      </c>
      <c r="L308" s="206" t="str">
        <f t="shared" ca="1" si="428"/>
        <v>Completed</v>
      </c>
      <c r="M308" s="202" t="s">
        <v>72</v>
      </c>
      <c r="N308" s="207" t="s">
        <v>58</v>
      </c>
      <c r="O308" s="207" t="s">
        <v>109</v>
      </c>
      <c r="P308" s="207" t="s">
        <v>110</v>
      </c>
      <c r="Q308" s="207" t="s">
        <v>101</v>
      </c>
      <c r="R308" s="207" t="s">
        <v>102</v>
      </c>
      <c r="S308" s="111">
        <v>0.02</v>
      </c>
      <c r="T308" s="209">
        <v>3.3000000000000002E-2</v>
      </c>
      <c r="U308" s="210">
        <v>10000</v>
      </c>
      <c r="V308" s="210">
        <v>27592</v>
      </c>
      <c r="W308" s="206">
        <f t="shared" si="429"/>
        <v>0</v>
      </c>
      <c r="X308" s="206">
        <f t="shared" si="430"/>
        <v>10000</v>
      </c>
      <c r="Y308" s="210">
        <v>197</v>
      </c>
      <c r="Z308" s="211">
        <f t="shared" si="431"/>
        <v>7.1397506523630042E-3</v>
      </c>
      <c r="AA308" s="212">
        <f t="shared" si="432"/>
        <v>1.6751269035532994</v>
      </c>
      <c r="AB308" s="213">
        <f t="shared" si="433"/>
        <v>200</v>
      </c>
      <c r="AC308" s="214">
        <f t="shared" si="437"/>
        <v>200</v>
      </c>
      <c r="AD308" s="213">
        <f t="shared" si="434"/>
        <v>0</v>
      </c>
      <c r="AE308" s="215">
        <f t="shared" si="435"/>
        <v>330</v>
      </c>
      <c r="AF308" s="295">
        <f>IF((SUMIF($K$10:$K$1048576,K308,$V$10:$V$1048576))&gt;(SUMIF($K$10:$K$1048576,K308,$U$10:$U$1048576)),AE308,(IF(P308="cpv",(V308*T308),(V308*T308/1000))))</f>
        <v>330</v>
      </c>
      <c r="AG308" s="216">
        <f t="shared" si="436"/>
        <v>0</v>
      </c>
      <c r="AH308" s="216">
        <v>0</v>
      </c>
      <c r="AI308" s="216">
        <f t="shared" si="271"/>
        <v>130</v>
      </c>
      <c r="AJ308" s="217">
        <f t="shared" si="272"/>
        <v>0.39393939393939392</v>
      </c>
      <c r="AL308"/>
    </row>
    <row r="309" spans="2:38" x14ac:dyDescent="0.25">
      <c r="B309" s="302" t="s">
        <v>533</v>
      </c>
      <c r="C309" s="170">
        <v>2016</v>
      </c>
      <c r="D309" s="170">
        <v>2</v>
      </c>
      <c r="E309" s="171" t="s">
        <v>53</v>
      </c>
      <c r="F309" s="172">
        <v>42408</v>
      </c>
      <c r="G309" s="172">
        <v>42429</v>
      </c>
      <c r="H309" s="173">
        <f t="shared" ref="H309:H310" ca="1" si="438">IF($O$1&gt;G309,0,(G309-$O$1))</f>
        <v>0</v>
      </c>
      <c r="I309" s="169" t="s">
        <v>54</v>
      </c>
      <c r="J309" s="169" t="s">
        <v>534</v>
      </c>
      <c r="K309" s="169" t="s">
        <v>535</v>
      </c>
      <c r="L309" s="174" t="str">
        <f t="shared" ref="L309:L310" ca="1" si="439">IF(G309=0,$M$3,(IF(H309=0,$M$1,$M$2)))</f>
        <v>Completed</v>
      </c>
      <c r="M309" s="170" t="s">
        <v>77</v>
      </c>
      <c r="N309" s="170" t="s">
        <v>58</v>
      </c>
      <c r="O309" s="170" t="s">
        <v>109</v>
      </c>
      <c r="P309" s="170" t="s">
        <v>110</v>
      </c>
      <c r="Q309" s="170" t="s">
        <v>101</v>
      </c>
      <c r="R309" s="170" t="s">
        <v>102</v>
      </c>
      <c r="S309" s="52">
        <v>0.01</v>
      </c>
      <c r="T309" s="175">
        <v>3.3000000000000002E-2</v>
      </c>
      <c r="U309" s="176">
        <v>40000</v>
      </c>
      <c r="V309" s="176">
        <v>41135</v>
      </c>
      <c r="W309" s="174">
        <f t="shared" ref="W309:W310" si="440">IF(V309&gt;U309,0,U309-V309)</f>
        <v>0</v>
      </c>
      <c r="X309" s="174">
        <f t="shared" ref="X309:X310" si="441">IF(V309&gt;U309,U309,V309)</f>
        <v>40000</v>
      </c>
      <c r="Y309" s="176">
        <v>1713</v>
      </c>
      <c r="Z309" s="177">
        <f t="shared" ref="Z309:Z310" si="442">Y309/V309</f>
        <v>4.1643369393460555E-2</v>
      </c>
      <c r="AA309" s="178">
        <f t="shared" ref="AA309:AA310" si="443">AF309/Y309</f>
        <v>0.76240513718622305</v>
      </c>
      <c r="AB309" s="179">
        <f t="shared" ref="AB309:AB310" si="444">IF(P309="cpv",(U309*S309),(U309/1000*S309))</f>
        <v>400</v>
      </c>
      <c r="AC309" s="57">
        <v>0</v>
      </c>
      <c r="AD309" s="179">
        <f t="shared" ref="AD309:AD310" si="445">AC309-AB309</f>
        <v>-400</v>
      </c>
      <c r="AE309" s="181">
        <f t="shared" ref="AE309:AE310" si="446">IF(P309="cpv",(U309*T309),(U309/1000*T309))</f>
        <v>1320</v>
      </c>
      <c r="AF309" s="293">
        <v>1306</v>
      </c>
      <c r="AG309" s="182">
        <f t="shared" ref="AG309:AG310" si="447">AF309-AE309</f>
        <v>-14</v>
      </c>
      <c r="AH309" s="182">
        <v>0</v>
      </c>
      <c r="AI309" s="182">
        <f t="shared" si="271"/>
        <v>1306</v>
      </c>
      <c r="AJ309" s="183">
        <f t="shared" si="272"/>
        <v>1</v>
      </c>
      <c r="AL309"/>
    </row>
    <row r="310" spans="2:38" ht="15.75" thickBot="1" x14ac:dyDescent="0.3">
      <c r="B310" s="304" t="s">
        <v>536</v>
      </c>
      <c r="C310" s="202">
        <v>2016</v>
      </c>
      <c r="D310" s="202">
        <v>2</v>
      </c>
      <c r="E310" s="203" t="s">
        <v>53</v>
      </c>
      <c r="F310" s="204">
        <v>42408</v>
      </c>
      <c r="G310" s="221">
        <v>42429</v>
      </c>
      <c r="H310" s="205">
        <f t="shared" ca="1" si="438"/>
        <v>0</v>
      </c>
      <c r="I310" s="201" t="s">
        <v>54</v>
      </c>
      <c r="J310" s="201" t="s">
        <v>534</v>
      </c>
      <c r="K310" s="201" t="s">
        <v>535</v>
      </c>
      <c r="L310" s="206" t="str">
        <f t="shared" ca="1" si="439"/>
        <v>Completed</v>
      </c>
      <c r="M310" s="202" t="s">
        <v>64</v>
      </c>
      <c r="N310" s="202" t="s">
        <v>58</v>
      </c>
      <c r="O310" s="202" t="s">
        <v>109</v>
      </c>
      <c r="P310" s="202" t="s">
        <v>110</v>
      </c>
      <c r="Q310" s="202" t="s">
        <v>101</v>
      </c>
      <c r="R310" s="202" t="s">
        <v>102</v>
      </c>
      <c r="S310" s="52">
        <v>6.0000000000000001E-3</v>
      </c>
      <c r="T310" s="208">
        <v>3.3000000000000002E-2</v>
      </c>
      <c r="U310" s="210">
        <v>40000</v>
      </c>
      <c r="V310" s="210">
        <v>33097</v>
      </c>
      <c r="W310" s="206">
        <f t="shared" si="440"/>
        <v>6903</v>
      </c>
      <c r="X310" s="206">
        <f t="shared" si="441"/>
        <v>33097</v>
      </c>
      <c r="Y310" s="210">
        <v>484</v>
      </c>
      <c r="Z310" s="211">
        <f t="shared" si="442"/>
        <v>1.4623681904704354E-2</v>
      </c>
      <c r="AA310" s="212">
        <f t="shared" si="443"/>
        <v>2.3615702479338845</v>
      </c>
      <c r="AB310" s="213">
        <f t="shared" si="444"/>
        <v>240</v>
      </c>
      <c r="AC310" s="214">
        <f t="shared" ref="AC310" si="448">IF(P310="cpv",(IF(W310&gt;0,V310*S310,AB310)),(IF(W310&gt;0,V310/1000*S310,AB310)))</f>
        <v>198.58199999999999</v>
      </c>
      <c r="AD310" s="213">
        <f t="shared" si="445"/>
        <v>-41.418000000000006</v>
      </c>
      <c r="AE310" s="215">
        <f t="shared" si="446"/>
        <v>1320</v>
      </c>
      <c r="AF310" s="295">
        <v>1143</v>
      </c>
      <c r="AG310" s="216">
        <f t="shared" si="447"/>
        <v>-177</v>
      </c>
      <c r="AH310" s="216">
        <v>0</v>
      </c>
      <c r="AI310" s="216">
        <f t="shared" si="271"/>
        <v>944.41800000000001</v>
      </c>
      <c r="AJ310" s="217">
        <f t="shared" si="272"/>
        <v>0.82626246719160101</v>
      </c>
      <c r="AL310"/>
    </row>
    <row r="311" spans="2:38" x14ac:dyDescent="0.25">
      <c r="B311" s="302" t="s">
        <v>537</v>
      </c>
      <c r="C311" s="170">
        <v>2016</v>
      </c>
      <c r="D311" s="170">
        <v>2</v>
      </c>
      <c r="E311" s="171" t="s">
        <v>53</v>
      </c>
      <c r="F311" s="172">
        <v>42409</v>
      </c>
      <c r="G311" s="172">
        <v>42429</v>
      </c>
      <c r="H311" s="173">
        <f t="shared" ref="H311:H312" ca="1" si="449">IF($O$1&gt;G311,0,(G311-$O$1))</f>
        <v>0</v>
      </c>
      <c r="I311" s="169" t="s">
        <v>54</v>
      </c>
      <c r="J311" s="169" t="s">
        <v>55</v>
      </c>
      <c r="K311" s="169" t="s">
        <v>538</v>
      </c>
      <c r="L311" s="174" t="str">
        <f t="shared" ref="L311:L312" ca="1" si="450">IF(G311=0,$M$3,(IF(H311=0,$M$1,$M$2)))</f>
        <v>Completed</v>
      </c>
      <c r="M311" s="170" t="s">
        <v>77</v>
      </c>
      <c r="N311" s="170" t="s">
        <v>58</v>
      </c>
      <c r="O311" s="170" t="s">
        <v>109</v>
      </c>
      <c r="P311" s="170" t="s">
        <v>110</v>
      </c>
      <c r="Q311" s="170" t="s">
        <v>101</v>
      </c>
      <c r="R311" s="170" t="s">
        <v>102</v>
      </c>
      <c r="S311" s="52">
        <v>0.01</v>
      </c>
      <c r="T311" s="175">
        <v>3.3000000000000002E-2</v>
      </c>
      <c r="U311" s="176">
        <v>70000</v>
      </c>
      <c r="V311" s="176">
        <v>70488</v>
      </c>
      <c r="W311" s="174">
        <f t="shared" ref="W311:W312" si="451">IF(V311&gt;U311,0,U311-V311)</f>
        <v>0</v>
      </c>
      <c r="X311" s="174">
        <f t="shared" ref="X311:X312" si="452">IF(V311&gt;U311,U311,V311)</f>
        <v>70000</v>
      </c>
      <c r="Y311" s="176">
        <v>6096</v>
      </c>
      <c r="Z311" s="177">
        <f t="shared" ref="Z311:Z312" si="453">Y311/V311</f>
        <v>8.6482805583929179E-2</v>
      </c>
      <c r="AA311" s="178">
        <f t="shared" ref="AA311:AA312" si="454">AF311/Y311</f>
        <v>0.37893700787401574</v>
      </c>
      <c r="AB311" s="179">
        <f t="shared" ref="AB311:AB312" si="455">IF(P311="cpv",(U311*S311),(U311/1000*S311))</f>
        <v>700</v>
      </c>
      <c r="AC311" s="57">
        <v>0</v>
      </c>
      <c r="AD311" s="179">
        <f t="shared" ref="AD311:AD312" si="456">AC311-AB311</f>
        <v>-700</v>
      </c>
      <c r="AE311" s="181">
        <f t="shared" ref="AE311:AE312" si="457">IF(P311="cpv",(U311*T311),(U311/1000*T311))</f>
        <v>2310</v>
      </c>
      <c r="AF311" s="293">
        <f>IF((SUMIF($K$10:$K$1048576,K311,$V$10:$V$1048576))&gt;(SUMIF($K$10:$K$1048576,K311,$U$10:$U$1048576)),AE311,(IF(P311="cpv",(V311*T311),(V311*T311/1000))))</f>
        <v>2310</v>
      </c>
      <c r="AG311" s="182">
        <f t="shared" ref="AG311:AG312" si="458">AF311-AE311</f>
        <v>0</v>
      </c>
      <c r="AH311" s="182">
        <v>0</v>
      </c>
      <c r="AI311" s="182">
        <f t="shared" si="271"/>
        <v>2310</v>
      </c>
      <c r="AJ311" s="183">
        <f t="shared" si="272"/>
        <v>1</v>
      </c>
      <c r="AL311"/>
    </row>
    <row r="312" spans="2:38" x14ac:dyDescent="0.25">
      <c r="B312" s="305" t="s">
        <v>543</v>
      </c>
      <c r="C312" s="185">
        <v>2016</v>
      </c>
      <c r="D312" s="185">
        <v>2</v>
      </c>
      <c r="E312" s="186" t="s">
        <v>53</v>
      </c>
      <c r="F312" s="187">
        <v>42409</v>
      </c>
      <c r="G312" s="220">
        <v>42429</v>
      </c>
      <c r="H312" s="188">
        <f t="shared" ca="1" si="449"/>
        <v>0</v>
      </c>
      <c r="I312" s="218" t="s">
        <v>54</v>
      </c>
      <c r="J312" s="218" t="s">
        <v>55</v>
      </c>
      <c r="K312" s="184" t="s">
        <v>538</v>
      </c>
      <c r="L312" s="189" t="str">
        <f t="shared" ca="1" si="450"/>
        <v>Completed</v>
      </c>
      <c r="M312" s="185" t="s">
        <v>57</v>
      </c>
      <c r="N312" s="190" t="s">
        <v>58</v>
      </c>
      <c r="O312" s="190" t="s">
        <v>109</v>
      </c>
      <c r="P312" s="190" t="s">
        <v>110</v>
      </c>
      <c r="Q312" s="190" t="s">
        <v>101</v>
      </c>
      <c r="R312" s="190" t="s">
        <v>102</v>
      </c>
      <c r="S312" s="52">
        <v>0.01</v>
      </c>
      <c r="T312" s="192">
        <v>3.3000000000000002E-2</v>
      </c>
      <c r="U312" s="193">
        <v>55000</v>
      </c>
      <c r="V312" s="193">
        <v>55072</v>
      </c>
      <c r="W312" s="189">
        <f t="shared" si="451"/>
        <v>0</v>
      </c>
      <c r="X312" s="189">
        <f t="shared" si="452"/>
        <v>55000</v>
      </c>
      <c r="Y312" s="193"/>
      <c r="Z312" s="194">
        <f t="shared" si="453"/>
        <v>0</v>
      </c>
      <c r="AA312" s="195" t="e">
        <f t="shared" si="454"/>
        <v>#DIV/0!</v>
      </c>
      <c r="AB312" s="196">
        <f t="shared" si="455"/>
        <v>550</v>
      </c>
      <c r="AC312" s="197">
        <f t="shared" ref="AC312" si="459">IF(P312="cpv",(IF(W312&gt;0,V312*S312,AB312)),(IF(W312&gt;0,V312/1000*S312,AB312)))</f>
        <v>550</v>
      </c>
      <c r="AD312" s="196">
        <f t="shared" si="456"/>
        <v>0</v>
      </c>
      <c r="AE312" s="198">
        <f t="shared" si="457"/>
        <v>1815</v>
      </c>
      <c r="AF312" s="294">
        <v>1030</v>
      </c>
      <c r="AG312" s="199">
        <f t="shared" si="458"/>
        <v>-785</v>
      </c>
      <c r="AH312" s="199">
        <v>0</v>
      </c>
      <c r="AI312" s="199">
        <f t="shared" si="271"/>
        <v>480</v>
      </c>
      <c r="AJ312" s="200">
        <f t="shared" si="272"/>
        <v>0.46601941747572817</v>
      </c>
      <c r="AL312"/>
    </row>
    <row r="313" spans="2:38" ht="15.75" thickBot="1" x14ac:dyDescent="0.3">
      <c r="B313" s="306" t="s">
        <v>539</v>
      </c>
      <c r="C313" s="202">
        <v>2016</v>
      </c>
      <c r="D313" s="202">
        <v>2</v>
      </c>
      <c r="E313" s="203" t="s">
        <v>53</v>
      </c>
      <c r="F313" s="204">
        <v>42409</v>
      </c>
      <c r="G313" s="221">
        <v>42429</v>
      </c>
      <c r="H313" s="205">
        <f t="shared" ref="H313:H315" ca="1" si="460">IF($O$1&gt;G313,0,(G313-$O$1))</f>
        <v>0</v>
      </c>
      <c r="I313" s="219" t="s">
        <v>54</v>
      </c>
      <c r="J313" s="219" t="s">
        <v>55</v>
      </c>
      <c r="K313" s="201" t="s">
        <v>538</v>
      </c>
      <c r="L313" s="206" t="str">
        <f t="shared" ref="L313:L315" ca="1" si="461">IF(G313=0,$M$3,(IF(H313=0,$M$1,$M$2)))</f>
        <v>Completed</v>
      </c>
      <c r="M313" s="202" t="s">
        <v>420</v>
      </c>
      <c r="N313" s="207" t="s">
        <v>58</v>
      </c>
      <c r="O313" s="207" t="s">
        <v>109</v>
      </c>
      <c r="P313" s="207" t="s">
        <v>110</v>
      </c>
      <c r="Q313" s="207" t="s">
        <v>101</v>
      </c>
      <c r="R313" s="207" t="s">
        <v>102</v>
      </c>
      <c r="S313" s="126">
        <v>0.02</v>
      </c>
      <c r="T313" s="209">
        <v>3.3000000000000002E-2</v>
      </c>
      <c r="U313" s="210">
        <v>20000</v>
      </c>
      <c r="V313" s="210">
        <v>79411</v>
      </c>
      <c r="W313" s="206">
        <f t="shared" ref="W313:W315" si="462">IF(V313&gt;U313,0,U313-V313)</f>
        <v>0</v>
      </c>
      <c r="X313" s="206">
        <f t="shared" ref="X313:X315" si="463">IF(V313&gt;U313,U313,V313)</f>
        <v>20000</v>
      </c>
      <c r="Y313" s="210"/>
      <c r="Z313" s="211">
        <f t="shared" ref="Z313:Z315" si="464">Y313/V313</f>
        <v>0</v>
      </c>
      <c r="AA313" s="212" t="e">
        <f t="shared" ref="AA313:AA315" si="465">AF313/Y313</f>
        <v>#DIV/0!</v>
      </c>
      <c r="AB313" s="213">
        <f t="shared" ref="AB313:AB315" si="466">IF(P313="cpv",(U313*S313),(U313/1000*S313))</f>
        <v>400</v>
      </c>
      <c r="AC313" s="214">
        <f t="shared" ref="AC313:AC314" si="467">IF(P313="cpv",(IF(W313&gt;0,V313*S313,AB313)),(IF(W313&gt;0,V313/1000*S313,AB313)))</f>
        <v>400</v>
      </c>
      <c r="AD313" s="213">
        <f t="shared" ref="AD313:AD315" si="468">AC313-AB313</f>
        <v>0</v>
      </c>
      <c r="AE313" s="215">
        <f t="shared" ref="AE313:AE315" si="469">IF(P313="cpv",(U313*T313),(U313/1000*T313))</f>
        <v>660</v>
      </c>
      <c r="AF313" s="295">
        <f>IF((SUMIF($K$10:$K$1048576,K313,$V$10:$V$1048576))&gt;(SUMIF($K$10:$K$1048576,K313,$U$10:$U$1048576)),AE313,(IF(P313="cpv",(V313*T313),(V313*T313/1000))))</f>
        <v>660</v>
      </c>
      <c r="AG313" s="216">
        <f t="shared" ref="AG313:AG315" si="470">AF313-AE313</f>
        <v>0</v>
      </c>
      <c r="AH313" s="216">
        <v>0</v>
      </c>
      <c r="AI313" s="216">
        <f t="shared" si="271"/>
        <v>260</v>
      </c>
      <c r="AJ313" s="217">
        <f t="shared" si="272"/>
        <v>0.39393939393939392</v>
      </c>
      <c r="AL313"/>
    </row>
    <row r="314" spans="2:38" ht="15.75" thickBot="1" x14ac:dyDescent="0.3">
      <c r="B314" s="302" t="s">
        <v>540</v>
      </c>
      <c r="C314" s="170">
        <v>2016</v>
      </c>
      <c r="D314" s="170">
        <v>2</v>
      </c>
      <c r="E314" s="171" t="s">
        <v>53</v>
      </c>
      <c r="F314" s="172">
        <v>42409</v>
      </c>
      <c r="G314" s="172">
        <v>42429</v>
      </c>
      <c r="H314" s="173">
        <f t="shared" ca="1" si="460"/>
        <v>0</v>
      </c>
      <c r="I314" s="169" t="s">
        <v>54</v>
      </c>
      <c r="J314" s="169" t="s">
        <v>55</v>
      </c>
      <c r="K314" s="169" t="s">
        <v>541</v>
      </c>
      <c r="L314" s="174" t="str">
        <f t="shared" ca="1" si="461"/>
        <v>Completed</v>
      </c>
      <c r="M314" s="170" t="s">
        <v>93</v>
      </c>
      <c r="N314" s="170" t="s">
        <v>58</v>
      </c>
      <c r="O314" s="170" t="s">
        <v>109</v>
      </c>
      <c r="P314" s="170" t="s">
        <v>110</v>
      </c>
      <c r="Q314" s="170" t="s">
        <v>101</v>
      </c>
      <c r="R314" s="170" t="s">
        <v>102</v>
      </c>
      <c r="S314" s="208">
        <v>1.2E-2</v>
      </c>
      <c r="T314" s="175">
        <v>3.3000000000000002E-2</v>
      </c>
      <c r="U314" s="176">
        <v>85000</v>
      </c>
      <c r="V314" s="176">
        <v>84934</v>
      </c>
      <c r="W314" s="174">
        <f t="shared" si="462"/>
        <v>66</v>
      </c>
      <c r="X314" s="174">
        <f t="shared" si="463"/>
        <v>84934</v>
      </c>
      <c r="Y314" s="176">
        <v>33565</v>
      </c>
      <c r="Z314" s="177">
        <f t="shared" si="464"/>
        <v>0.39518920573621868</v>
      </c>
      <c r="AA314" s="178">
        <f t="shared" si="465"/>
        <v>8.3569194100998057E-2</v>
      </c>
      <c r="AB314" s="179">
        <f t="shared" si="466"/>
        <v>1020</v>
      </c>
      <c r="AC314" s="180">
        <f t="shared" si="467"/>
        <v>1019.208</v>
      </c>
      <c r="AD314" s="179">
        <f t="shared" si="468"/>
        <v>-0.79200000000003001</v>
      </c>
      <c r="AE314" s="181">
        <f t="shared" si="469"/>
        <v>2805</v>
      </c>
      <c r="AF314" s="293">
        <f>IF((SUMIF($K$10:$K$1048576,K314,$V$10:$V$1048576))&gt;(SUMIF($K$10:$K$1048576,K314,$U$10:$U$1048576)),AE314,(IF(P314="cpv",(V314*T314),(V314*T314/1000))))</f>
        <v>2805</v>
      </c>
      <c r="AG314" s="182">
        <f t="shared" si="470"/>
        <v>0</v>
      </c>
      <c r="AH314" s="182">
        <v>0</v>
      </c>
      <c r="AI314" s="182">
        <f t="shared" si="271"/>
        <v>1785.7919999999999</v>
      </c>
      <c r="AJ314" s="183">
        <f t="shared" si="272"/>
        <v>0.63664598930481275</v>
      </c>
      <c r="AL314"/>
    </row>
    <row r="315" spans="2:38" ht="15.75" thickBot="1" x14ac:dyDescent="0.3">
      <c r="B315" s="304" t="s">
        <v>542</v>
      </c>
      <c r="C315" s="202">
        <v>2016</v>
      </c>
      <c r="D315" s="202">
        <v>2</v>
      </c>
      <c r="E315" s="203" t="s">
        <v>53</v>
      </c>
      <c r="F315" s="204">
        <v>42409</v>
      </c>
      <c r="G315" s="221">
        <v>42429</v>
      </c>
      <c r="H315" s="205">
        <f t="shared" ca="1" si="460"/>
        <v>0</v>
      </c>
      <c r="I315" s="219" t="s">
        <v>54</v>
      </c>
      <c r="J315" s="219" t="s">
        <v>55</v>
      </c>
      <c r="K315" s="201" t="s">
        <v>541</v>
      </c>
      <c r="L315" s="206" t="str">
        <f t="shared" ca="1" si="461"/>
        <v>Completed</v>
      </c>
      <c r="M315" s="202" t="s">
        <v>77</v>
      </c>
      <c r="N315" s="202" t="s">
        <v>58</v>
      </c>
      <c r="O315" s="202" t="s">
        <v>109</v>
      </c>
      <c r="P315" s="202" t="s">
        <v>110</v>
      </c>
      <c r="Q315" s="202" t="s">
        <v>101</v>
      </c>
      <c r="R315" s="202" t="s">
        <v>102</v>
      </c>
      <c r="S315" s="52">
        <v>0.01</v>
      </c>
      <c r="T315" s="208">
        <v>3.3000000000000002E-2</v>
      </c>
      <c r="U315" s="210">
        <v>85000</v>
      </c>
      <c r="V315" s="210">
        <v>86621</v>
      </c>
      <c r="W315" s="206">
        <f t="shared" si="462"/>
        <v>0</v>
      </c>
      <c r="X315" s="206">
        <f t="shared" si="463"/>
        <v>85000</v>
      </c>
      <c r="Y315" s="210">
        <v>19691</v>
      </c>
      <c r="Z315" s="211">
        <f t="shared" si="464"/>
        <v>0.22732362821948487</v>
      </c>
      <c r="AA315" s="212">
        <f t="shared" si="465"/>
        <v>8.607993499568331E-2</v>
      </c>
      <c r="AB315" s="213">
        <f t="shared" si="466"/>
        <v>850</v>
      </c>
      <c r="AC315" s="57">
        <v>0</v>
      </c>
      <c r="AD315" s="213">
        <f t="shared" si="468"/>
        <v>-850</v>
      </c>
      <c r="AE315" s="215">
        <f t="shared" si="469"/>
        <v>2805</v>
      </c>
      <c r="AF315" s="295">
        <v>1695</v>
      </c>
      <c r="AG315" s="216">
        <f t="shared" si="470"/>
        <v>-1110</v>
      </c>
      <c r="AH315" s="216">
        <v>0</v>
      </c>
      <c r="AI315" s="216">
        <f t="shared" si="271"/>
        <v>1695</v>
      </c>
      <c r="AJ315" s="217">
        <f t="shared" si="272"/>
        <v>1</v>
      </c>
      <c r="AL315"/>
    </row>
    <row r="316" spans="2:38" x14ac:dyDescent="0.25">
      <c r="B316" s="302" t="s">
        <v>544</v>
      </c>
      <c r="C316" s="170">
        <v>2016</v>
      </c>
      <c r="D316" s="170">
        <v>2</v>
      </c>
      <c r="E316" s="171" t="s">
        <v>53</v>
      </c>
      <c r="F316" s="172">
        <v>42409</v>
      </c>
      <c r="G316" s="172">
        <v>42429</v>
      </c>
      <c r="H316" s="173">
        <f t="shared" ref="H316:H318" ca="1" si="471">IF($O$1&gt;G316,0,(G316-$O$1))</f>
        <v>0</v>
      </c>
      <c r="I316" s="169" t="s">
        <v>54</v>
      </c>
      <c r="J316" s="169" t="s">
        <v>55</v>
      </c>
      <c r="K316" s="169" t="s">
        <v>545</v>
      </c>
      <c r="L316" s="174" t="str">
        <f t="shared" ref="L316:L318" ca="1" si="472">IF(G316=0,$M$3,(IF(H316=0,$M$1,$M$2)))</f>
        <v>Completed</v>
      </c>
      <c r="M316" s="170" t="s">
        <v>77</v>
      </c>
      <c r="N316" s="170" t="s">
        <v>58</v>
      </c>
      <c r="O316" s="170" t="s">
        <v>109</v>
      </c>
      <c r="P316" s="170" t="s">
        <v>110</v>
      </c>
      <c r="Q316" s="170" t="s">
        <v>101</v>
      </c>
      <c r="R316" s="170" t="s">
        <v>102</v>
      </c>
      <c r="S316" s="52">
        <v>0.01</v>
      </c>
      <c r="T316" s="175">
        <v>3.3000000000000002E-2</v>
      </c>
      <c r="U316" s="176">
        <v>75000</v>
      </c>
      <c r="V316" s="176">
        <v>75986</v>
      </c>
      <c r="W316" s="174">
        <f t="shared" ref="W316:W318" si="473">IF(V316&gt;U316,0,U316-V316)</f>
        <v>0</v>
      </c>
      <c r="X316" s="174">
        <f t="shared" ref="X316:X318" si="474">IF(V316&gt;U316,U316,V316)</f>
        <v>75000</v>
      </c>
      <c r="Y316" s="176">
        <v>8610</v>
      </c>
      <c r="Z316" s="177">
        <f t="shared" ref="Z316:Z318" si="475">Y316/V316</f>
        <v>0.11331034664280262</v>
      </c>
      <c r="AA316" s="178">
        <f t="shared" ref="AA316:AA318" si="476">AF316/Y316</f>
        <v>0.18246225319396051</v>
      </c>
      <c r="AB316" s="179">
        <f t="shared" ref="AB316:AB318" si="477">IF(P316="cpv",(U316*S316),(U316/1000*S316))</f>
        <v>750</v>
      </c>
      <c r="AC316" s="57">
        <v>0</v>
      </c>
      <c r="AD316" s="179">
        <f t="shared" ref="AD316:AD318" si="478">AC316-AB316</f>
        <v>-750</v>
      </c>
      <c r="AE316" s="181">
        <f t="shared" ref="AE316:AE318" si="479">IF(P316="cpv",(U316*T316),(U316/1000*T316))</f>
        <v>2475</v>
      </c>
      <c r="AF316" s="293">
        <v>1571</v>
      </c>
      <c r="AG316" s="182">
        <f t="shared" ref="AG316:AG318" si="480">AF316-AE316</f>
        <v>-904</v>
      </c>
      <c r="AH316" s="182">
        <v>0</v>
      </c>
      <c r="AI316" s="182">
        <f t="shared" si="271"/>
        <v>1571</v>
      </c>
      <c r="AJ316" s="183">
        <f t="shared" si="272"/>
        <v>1</v>
      </c>
      <c r="AL316"/>
    </row>
    <row r="317" spans="2:38" ht="15.75" thickBot="1" x14ac:dyDescent="0.3">
      <c r="B317" s="304" t="s">
        <v>546</v>
      </c>
      <c r="C317" s="202">
        <v>2016</v>
      </c>
      <c r="D317" s="202">
        <v>2</v>
      </c>
      <c r="E317" s="203" t="s">
        <v>53</v>
      </c>
      <c r="F317" s="204">
        <v>42409</v>
      </c>
      <c r="G317" s="221">
        <v>42429</v>
      </c>
      <c r="H317" s="205">
        <f t="shared" ca="1" si="471"/>
        <v>0</v>
      </c>
      <c r="I317" s="201" t="s">
        <v>54</v>
      </c>
      <c r="J317" s="201" t="s">
        <v>55</v>
      </c>
      <c r="K317" s="201" t="s">
        <v>545</v>
      </c>
      <c r="L317" s="206" t="str">
        <f t="shared" ca="1" si="472"/>
        <v>Completed</v>
      </c>
      <c r="M317" s="202" t="s">
        <v>93</v>
      </c>
      <c r="N317" s="202" t="s">
        <v>58</v>
      </c>
      <c r="O317" s="202" t="s">
        <v>109</v>
      </c>
      <c r="P317" s="202" t="s">
        <v>110</v>
      </c>
      <c r="Q317" s="202" t="s">
        <v>101</v>
      </c>
      <c r="R317" s="202" t="s">
        <v>102</v>
      </c>
      <c r="S317" s="208">
        <v>1.2E-2</v>
      </c>
      <c r="T317" s="208">
        <v>3.3000000000000002E-2</v>
      </c>
      <c r="U317" s="210">
        <v>50000</v>
      </c>
      <c r="V317" s="210">
        <v>50138</v>
      </c>
      <c r="W317" s="206">
        <f t="shared" si="473"/>
        <v>0</v>
      </c>
      <c r="X317" s="206">
        <f t="shared" si="474"/>
        <v>50000</v>
      </c>
      <c r="Y317" s="210">
        <v>13682</v>
      </c>
      <c r="Z317" s="211">
        <f t="shared" si="475"/>
        <v>0.27288683234273403</v>
      </c>
      <c r="AA317" s="212">
        <f t="shared" si="476"/>
        <v>0.12059640403449788</v>
      </c>
      <c r="AB317" s="213">
        <f t="shared" si="477"/>
        <v>600</v>
      </c>
      <c r="AC317" s="214">
        <f t="shared" ref="AC317:AC318" si="481">IF(P317="cpv",(IF(W317&gt;0,V317*S317,AB317)),(IF(W317&gt;0,V317/1000*S317,AB317)))</f>
        <v>600</v>
      </c>
      <c r="AD317" s="213">
        <f t="shared" si="478"/>
        <v>0</v>
      </c>
      <c r="AE317" s="215">
        <f t="shared" si="479"/>
        <v>1650</v>
      </c>
      <c r="AF317" s="295">
        <f>IF((SUMIF($K$10:$K$1048576,K317,$V$10:$V$1048576))&gt;(SUMIF($K$10:$K$1048576,K317,$U$10:$U$1048576)),AE317,(IF(P317="cpv",(V317*T317),(V317*T317/1000))))</f>
        <v>1650</v>
      </c>
      <c r="AG317" s="216">
        <f t="shared" si="480"/>
        <v>0</v>
      </c>
      <c r="AH317" s="216">
        <v>0</v>
      </c>
      <c r="AI317" s="216">
        <f t="shared" si="271"/>
        <v>1050</v>
      </c>
      <c r="AJ317" s="217">
        <f t="shared" si="272"/>
        <v>0.63636363636363635</v>
      </c>
      <c r="AL317"/>
    </row>
    <row r="318" spans="2:38" ht="15.75" thickBot="1" x14ac:dyDescent="0.3">
      <c r="B318" s="301" t="s">
        <v>547</v>
      </c>
      <c r="C318" s="155">
        <v>2016</v>
      </c>
      <c r="D318" s="155">
        <v>2</v>
      </c>
      <c r="E318" s="156" t="s">
        <v>53</v>
      </c>
      <c r="F318" s="157">
        <v>42409</v>
      </c>
      <c r="G318" s="157">
        <v>42429</v>
      </c>
      <c r="H318" s="158">
        <f t="shared" ca="1" si="471"/>
        <v>0</v>
      </c>
      <c r="I318" s="154" t="s">
        <v>54</v>
      </c>
      <c r="J318" s="154" t="s">
        <v>55</v>
      </c>
      <c r="K318" s="154" t="s">
        <v>548</v>
      </c>
      <c r="L318" s="159" t="str">
        <f t="shared" ca="1" si="472"/>
        <v>Completed</v>
      </c>
      <c r="M318" s="155" t="s">
        <v>99</v>
      </c>
      <c r="N318" s="155" t="s">
        <v>58</v>
      </c>
      <c r="O318" s="155" t="s">
        <v>124</v>
      </c>
      <c r="P318" s="155" t="s">
        <v>110</v>
      </c>
      <c r="Q318" s="155" t="s">
        <v>101</v>
      </c>
      <c r="R318" s="155" t="s">
        <v>102</v>
      </c>
      <c r="S318" s="160">
        <v>3.5000000000000003E-2</v>
      </c>
      <c r="T318" s="160">
        <v>0.06</v>
      </c>
      <c r="U318" s="161">
        <v>400000</v>
      </c>
      <c r="V318" s="161">
        <v>400934</v>
      </c>
      <c r="W318" s="159">
        <f t="shared" si="473"/>
        <v>0</v>
      </c>
      <c r="X318" s="159">
        <f t="shared" si="474"/>
        <v>400000</v>
      </c>
      <c r="Y318" s="161">
        <v>14582</v>
      </c>
      <c r="Z318" s="162">
        <f t="shared" si="475"/>
        <v>3.6370075872836923E-2</v>
      </c>
      <c r="AA318" s="163">
        <f t="shared" si="476"/>
        <v>1.6458647647784941</v>
      </c>
      <c r="AB318" s="164">
        <f t="shared" si="477"/>
        <v>14000.000000000002</v>
      </c>
      <c r="AC318" s="165">
        <f t="shared" si="481"/>
        <v>14000.000000000002</v>
      </c>
      <c r="AD318" s="164">
        <f t="shared" si="478"/>
        <v>0</v>
      </c>
      <c r="AE318" s="166">
        <f t="shared" si="479"/>
        <v>24000</v>
      </c>
      <c r="AF318" s="292">
        <f>IF((SUMIF($K$10:$K$1048576,K318,$V$10:$V$1048576))&gt;(SUMIF($K$10:$K$1048576,K318,$U$10:$U$1048576)),AE318,(IF(P318="cpv",(V318*T318),(V318*T318/1000))))</f>
        <v>24000</v>
      </c>
      <c r="AG318" s="167">
        <f t="shared" si="480"/>
        <v>0</v>
      </c>
      <c r="AH318" s="167">
        <v>0</v>
      </c>
      <c r="AI318" s="167">
        <f t="shared" si="271"/>
        <v>9999.9999999999982</v>
      </c>
      <c r="AJ318" s="168">
        <f t="shared" si="272"/>
        <v>0.41666666666666657</v>
      </c>
      <c r="AL318"/>
    </row>
    <row r="319" spans="2:38" x14ac:dyDescent="0.25">
      <c r="B319" s="302" t="s">
        <v>549</v>
      </c>
      <c r="C319" s="170">
        <v>2016</v>
      </c>
      <c r="D319" s="170">
        <v>2</v>
      </c>
      <c r="E319" s="171" t="s">
        <v>53</v>
      </c>
      <c r="F319" s="172">
        <v>42409</v>
      </c>
      <c r="G319" s="172">
        <v>42429</v>
      </c>
      <c r="H319" s="173">
        <f t="shared" ref="H319:H320" ca="1" si="482">IF($O$1&gt;G319,0,(G319-$O$1))</f>
        <v>0</v>
      </c>
      <c r="I319" s="169" t="s">
        <v>54</v>
      </c>
      <c r="J319" s="169" t="s">
        <v>55</v>
      </c>
      <c r="K319" s="169" t="s">
        <v>550</v>
      </c>
      <c r="L319" s="174" t="str">
        <f t="shared" ref="L319:L320" ca="1" si="483">IF(G319=0,$M$3,(IF(H319=0,$M$1,$M$2)))</f>
        <v>Completed</v>
      </c>
      <c r="M319" s="170" t="s">
        <v>57</v>
      </c>
      <c r="N319" s="170" t="s">
        <v>58</v>
      </c>
      <c r="O319" s="170" t="s">
        <v>109</v>
      </c>
      <c r="P319" s="170" t="s">
        <v>110</v>
      </c>
      <c r="Q319" s="170" t="s">
        <v>101</v>
      </c>
      <c r="R319" s="170" t="s">
        <v>102</v>
      </c>
      <c r="S319" s="52">
        <v>0.01</v>
      </c>
      <c r="T319" s="175">
        <v>3.3000000000000002E-2</v>
      </c>
      <c r="U319" s="176">
        <v>35000</v>
      </c>
      <c r="V319" s="176">
        <v>139</v>
      </c>
      <c r="W319" s="174">
        <f t="shared" ref="W319:W320" si="484">IF(V319&gt;U319,0,U319-V319)</f>
        <v>34861</v>
      </c>
      <c r="X319" s="174">
        <f t="shared" ref="X319:X320" si="485">IF(V319&gt;U319,U319,V319)</f>
        <v>139</v>
      </c>
      <c r="Y319" s="176"/>
      <c r="Z319" s="177">
        <f t="shared" ref="Z319:Z320" si="486">Y319/V319</f>
        <v>0</v>
      </c>
      <c r="AA319" s="178" t="e">
        <f t="shared" ref="AA319:AA320" si="487">AF319/Y319</f>
        <v>#DIV/0!</v>
      </c>
      <c r="AB319" s="179">
        <f t="shared" ref="AB319:AB320" si="488">IF(P319="cpv",(U319*S319),(U319/1000*S319))</f>
        <v>350</v>
      </c>
      <c r="AC319" s="180">
        <f t="shared" ref="AC319:AC320" si="489">IF(P319="cpv",(IF(W319&gt;0,V319*S319,AB319)),(IF(W319&gt;0,V319/1000*S319,AB319)))</f>
        <v>1.3900000000000001</v>
      </c>
      <c r="AD319" s="179">
        <f t="shared" ref="AD319:AD320" si="490">AC319-AB319</f>
        <v>-348.61</v>
      </c>
      <c r="AE319" s="181">
        <f t="shared" ref="AE319:AE320" si="491">IF(P319="cpv",(U319*T319),(U319/1000*T319))</f>
        <v>1155</v>
      </c>
      <c r="AF319" s="293">
        <f>IF((SUMIF($K$10:$K$1048576,K319,$V$10:$V$1048576))&gt;(SUMIF($K$10:$K$1048576,K319,$U$10:$U$1048576)),AE319,(IF(P319="cpv",(V319*T319),(V319*T319/1000))))</f>
        <v>4.5870000000000006</v>
      </c>
      <c r="AG319" s="182">
        <f t="shared" ref="AG319:AG320" si="492">AF319-AE319</f>
        <v>-1150.413</v>
      </c>
      <c r="AH319" s="182">
        <v>0</v>
      </c>
      <c r="AI319" s="182">
        <f t="shared" si="271"/>
        <v>3.1970000000000005</v>
      </c>
      <c r="AJ319" s="183">
        <f t="shared" si="272"/>
        <v>0.69696969696969702</v>
      </c>
      <c r="AL319"/>
    </row>
    <row r="320" spans="2:38" ht="15.75" thickBot="1" x14ac:dyDescent="0.3">
      <c r="B320" s="303" t="s">
        <v>551</v>
      </c>
      <c r="C320" s="185">
        <v>2016</v>
      </c>
      <c r="D320" s="185">
        <v>2</v>
      </c>
      <c r="E320" s="186" t="s">
        <v>53</v>
      </c>
      <c r="F320" s="187">
        <v>42409</v>
      </c>
      <c r="G320" s="220">
        <v>42429</v>
      </c>
      <c r="H320" s="188">
        <f t="shared" ca="1" si="482"/>
        <v>0</v>
      </c>
      <c r="I320" s="218" t="s">
        <v>54</v>
      </c>
      <c r="J320" s="218" t="s">
        <v>55</v>
      </c>
      <c r="K320" s="184" t="s">
        <v>550</v>
      </c>
      <c r="L320" s="189" t="str">
        <f t="shared" ca="1" si="483"/>
        <v>Completed</v>
      </c>
      <c r="M320" s="185" t="s">
        <v>93</v>
      </c>
      <c r="N320" s="185" t="s">
        <v>58</v>
      </c>
      <c r="O320" s="185" t="s">
        <v>109</v>
      </c>
      <c r="P320" s="185" t="s">
        <v>110</v>
      </c>
      <c r="Q320" s="185" t="s">
        <v>101</v>
      </c>
      <c r="R320" s="185" t="s">
        <v>102</v>
      </c>
      <c r="S320" s="208">
        <v>1.2E-2</v>
      </c>
      <c r="T320" s="191">
        <v>3.3000000000000002E-2</v>
      </c>
      <c r="U320" s="193">
        <v>80000</v>
      </c>
      <c r="V320" s="193">
        <v>79945</v>
      </c>
      <c r="W320" s="189">
        <f t="shared" si="484"/>
        <v>55</v>
      </c>
      <c r="X320" s="189">
        <f t="shared" si="485"/>
        <v>79945</v>
      </c>
      <c r="Y320" s="193">
        <v>29420</v>
      </c>
      <c r="Z320" s="194">
        <f t="shared" si="486"/>
        <v>0.36800300206391895</v>
      </c>
      <c r="AA320" s="195">
        <f t="shared" si="487"/>
        <v>3.3344663494221619E-2</v>
      </c>
      <c r="AB320" s="196">
        <f t="shared" si="488"/>
        <v>960</v>
      </c>
      <c r="AC320" s="197">
        <f t="shared" si="489"/>
        <v>959.34</v>
      </c>
      <c r="AD320" s="196">
        <f t="shared" si="490"/>
        <v>-0.65999999999996817</v>
      </c>
      <c r="AE320" s="198">
        <f t="shared" si="491"/>
        <v>2640</v>
      </c>
      <c r="AF320" s="294">
        <v>981</v>
      </c>
      <c r="AG320" s="199">
        <f t="shared" si="492"/>
        <v>-1659</v>
      </c>
      <c r="AH320" s="199">
        <v>0</v>
      </c>
      <c r="AI320" s="199">
        <f t="shared" si="271"/>
        <v>21.659999999999968</v>
      </c>
      <c r="AJ320" s="200">
        <f t="shared" si="272"/>
        <v>2.2079510703363881E-2</v>
      </c>
      <c r="AL320"/>
    </row>
    <row r="321" spans="2:38" ht="15.75" thickBot="1" x14ac:dyDescent="0.3">
      <c r="B321" s="304" t="s">
        <v>552</v>
      </c>
      <c r="C321" s="202">
        <v>2016</v>
      </c>
      <c r="D321" s="202">
        <v>2</v>
      </c>
      <c r="E321" s="203" t="s">
        <v>53</v>
      </c>
      <c r="F321" s="204">
        <v>42409</v>
      </c>
      <c r="G321" s="221">
        <v>42429</v>
      </c>
      <c r="H321" s="205">
        <f t="shared" ref="H321:H323" ca="1" si="493">IF($O$1&gt;G321,0,(G321-$O$1))</f>
        <v>0</v>
      </c>
      <c r="I321" s="219" t="s">
        <v>54</v>
      </c>
      <c r="J321" s="219" t="s">
        <v>55</v>
      </c>
      <c r="K321" s="201" t="s">
        <v>550</v>
      </c>
      <c r="L321" s="206" t="str">
        <f t="shared" ref="L321:L323" ca="1" si="494">IF(G321=0,$M$3,(IF(H321=0,$M$1,$M$2)))</f>
        <v>Completed</v>
      </c>
      <c r="M321" s="202" t="s">
        <v>77</v>
      </c>
      <c r="N321" s="202" t="s">
        <v>58</v>
      </c>
      <c r="O321" s="202" t="s">
        <v>109</v>
      </c>
      <c r="P321" s="202" t="s">
        <v>110</v>
      </c>
      <c r="Q321" s="202" t="s">
        <v>101</v>
      </c>
      <c r="R321" s="202" t="s">
        <v>102</v>
      </c>
      <c r="S321" s="52">
        <v>0.01</v>
      </c>
      <c r="T321" s="208">
        <v>3.3000000000000002E-2</v>
      </c>
      <c r="U321" s="210">
        <v>120000</v>
      </c>
      <c r="V321" s="210">
        <v>121663</v>
      </c>
      <c r="W321" s="206">
        <f t="shared" ref="W321:W323" si="495">IF(V321&gt;U321,0,U321-V321)</f>
        <v>0</v>
      </c>
      <c r="X321" s="206">
        <f t="shared" ref="X321:X323" si="496">IF(V321&gt;U321,U321,V321)</f>
        <v>120000</v>
      </c>
      <c r="Y321" s="210">
        <v>18319</v>
      </c>
      <c r="Z321" s="211">
        <f t="shared" ref="Z321:Z323" si="497">Y321/V321</f>
        <v>0.15057166106375808</v>
      </c>
      <c r="AA321" s="212">
        <f t="shared" ref="AA321:AA323" si="498">AF321/Y321</f>
        <v>0.2191647469840057</v>
      </c>
      <c r="AB321" s="213">
        <f t="shared" ref="AB321:AB323" si="499">IF(P321="cpv",(U321*S321),(U321/1000*S321))</f>
        <v>1200</v>
      </c>
      <c r="AC321" s="57">
        <v>0</v>
      </c>
      <c r="AD321" s="213">
        <f t="shared" ref="AD321:AD323" si="500">AC321-AB321</f>
        <v>-1200</v>
      </c>
      <c r="AE321" s="215">
        <f t="shared" ref="AE321:AE323" si="501">IF(P321="cpv",(U321*T321),(U321/1000*T321))</f>
        <v>3960</v>
      </c>
      <c r="AF321" s="295">
        <f>IF((SUMIF($K$10:$K$1048576,K321,$V$10:$V$1048576))&gt;(SUMIF($K$10:$K$1048576,K321,$U$10:$U$1048576)),AE321,(IF(P321="cpv",(V321*T321),(V321*T321/1000))))</f>
        <v>4014.8790000000004</v>
      </c>
      <c r="AG321" s="216">
        <f t="shared" ref="AG321:AG323" si="502">AF321-AE321</f>
        <v>54.87900000000036</v>
      </c>
      <c r="AH321" s="216">
        <v>0</v>
      </c>
      <c r="AI321" s="216">
        <f t="shared" si="271"/>
        <v>4014.8790000000004</v>
      </c>
      <c r="AJ321" s="217">
        <f t="shared" si="272"/>
        <v>1</v>
      </c>
      <c r="AL321"/>
    </row>
    <row r="322" spans="2:38" ht="15.75" thickBot="1" x14ac:dyDescent="0.3">
      <c r="B322" s="301" t="s">
        <v>553</v>
      </c>
      <c r="C322" s="155">
        <v>2016</v>
      </c>
      <c r="D322" s="155">
        <v>2</v>
      </c>
      <c r="E322" s="156" t="s">
        <v>53</v>
      </c>
      <c r="F322" s="157">
        <v>42409</v>
      </c>
      <c r="G322" s="157">
        <v>42429</v>
      </c>
      <c r="H322" s="158">
        <f t="shared" ca="1" si="493"/>
        <v>0</v>
      </c>
      <c r="I322" s="154" t="s">
        <v>54</v>
      </c>
      <c r="J322" s="154" t="s">
        <v>55</v>
      </c>
      <c r="K322" s="154" t="s">
        <v>554</v>
      </c>
      <c r="L322" s="159" t="str">
        <f t="shared" ca="1" si="494"/>
        <v>Completed</v>
      </c>
      <c r="M322" s="155" t="s">
        <v>99</v>
      </c>
      <c r="N322" s="155" t="s">
        <v>58</v>
      </c>
      <c r="O322" s="155" t="s">
        <v>124</v>
      </c>
      <c r="P322" s="155" t="s">
        <v>110</v>
      </c>
      <c r="Q322" s="155" t="s">
        <v>101</v>
      </c>
      <c r="R322" s="155" t="s">
        <v>102</v>
      </c>
      <c r="S322" s="160">
        <v>3.5000000000000003E-2</v>
      </c>
      <c r="T322" s="160">
        <v>0.06</v>
      </c>
      <c r="U322" s="161">
        <v>250000</v>
      </c>
      <c r="V322" s="161">
        <v>250622</v>
      </c>
      <c r="W322" s="159">
        <f t="shared" si="495"/>
        <v>0</v>
      </c>
      <c r="X322" s="159">
        <f t="shared" si="496"/>
        <v>250000</v>
      </c>
      <c r="Y322" s="161">
        <v>21503</v>
      </c>
      <c r="Z322" s="162">
        <f t="shared" si="497"/>
        <v>8.5798533249275805E-2</v>
      </c>
      <c r="AA322" s="163">
        <f t="shared" si="498"/>
        <v>0.69757708226759052</v>
      </c>
      <c r="AB322" s="164">
        <f t="shared" si="499"/>
        <v>8750</v>
      </c>
      <c r="AC322" s="165">
        <f t="shared" ref="AC322:AC323" si="503">IF(P322="cpv",(IF(W322&gt;0,V322*S322,AB322)),(IF(W322&gt;0,V322/1000*S322,AB322)))</f>
        <v>8750</v>
      </c>
      <c r="AD322" s="164">
        <f t="shared" si="500"/>
        <v>0</v>
      </c>
      <c r="AE322" s="166">
        <f t="shared" si="501"/>
        <v>15000</v>
      </c>
      <c r="AF322" s="292">
        <f>IF((SUMIF($K$10:$K$1048576,K322,$V$10:$V$1048576))&gt;(SUMIF($K$10:$K$1048576,K322,$U$10:$U$1048576)),AE322,(IF(P322="cpv",(V322*T322),(V322*T322/1000))))</f>
        <v>15000</v>
      </c>
      <c r="AG322" s="167">
        <f t="shared" si="502"/>
        <v>0</v>
      </c>
      <c r="AH322" s="167">
        <v>0</v>
      </c>
      <c r="AI322" s="167">
        <f t="shared" si="271"/>
        <v>6250</v>
      </c>
      <c r="AJ322" s="168">
        <f t="shared" si="272"/>
        <v>0.41666666666666669</v>
      </c>
      <c r="AL322"/>
    </row>
    <row r="323" spans="2:38" x14ac:dyDescent="0.25">
      <c r="B323" s="302" t="s">
        <v>555</v>
      </c>
      <c r="C323" s="170">
        <v>2016</v>
      </c>
      <c r="D323" s="170">
        <v>2</v>
      </c>
      <c r="E323" s="171" t="s">
        <v>53</v>
      </c>
      <c r="F323" s="172">
        <v>42405</v>
      </c>
      <c r="G323" s="172">
        <v>42429</v>
      </c>
      <c r="H323" s="173">
        <f t="shared" ca="1" si="493"/>
        <v>0</v>
      </c>
      <c r="I323" s="169" t="s">
        <v>54</v>
      </c>
      <c r="J323" s="169" t="s">
        <v>556</v>
      </c>
      <c r="K323" s="169" t="s">
        <v>557</v>
      </c>
      <c r="L323" s="174" t="str">
        <f t="shared" ca="1" si="494"/>
        <v>Completed</v>
      </c>
      <c r="M323" s="170" t="s">
        <v>72</v>
      </c>
      <c r="N323" s="170" t="s">
        <v>58</v>
      </c>
      <c r="O323" s="170" t="s">
        <v>59</v>
      </c>
      <c r="P323" s="170" t="s">
        <v>60</v>
      </c>
      <c r="Q323" s="170" t="s">
        <v>61</v>
      </c>
      <c r="R323" s="170" t="s">
        <v>62</v>
      </c>
      <c r="S323" s="175">
        <v>0.2</v>
      </c>
      <c r="T323" s="175">
        <v>1.5</v>
      </c>
      <c r="U323" s="176">
        <v>250000</v>
      </c>
      <c r="V323" s="176">
        <v>446954</v>
      </c>
      <c r="W323" s="174">
        <f t="shared" si="495"/>
        <v>0</v>
      </c>
      <c r="X323" s="174">
        <f t="shared" si="496"/>
        <v>250000</v>
      </c>
      <c r="Y323" s="176"/>
      <c r="Z323" s="177">
        <f t="shared" si="497"/>
        <v>0</v>
      </c>
      <c r="AA323" s="178" t="e">
        <f t="shared" si="498"/>
        <v>#DIV/0!</v>
      </c>
      <c r="AB323" s="179">
        <f t="shared" si="499"/>
        <v>50</v>
      </c>
      <c r="AC323" s="180">
        <f t="shared" si="503"/>
        <v>50</v>
      </c>
      <c r="AD323" s="179">
        <f t="shared" si="500"/>
        <v>0</v>
      </c>
      <c r="AE323" s="181">
        <f t="shared" si="501"/>
        <v>375</v>
      </c>
      <c r="AF323" s="293">
        <f>IF((SUMIF($K$10:$K$1048576,K323,$V$10:$V$1048576))&gt;(SUMIF($K$10:$K$1048576,K323,$U$10:$U$1048576)),AE323,(IF(P323="cpv",(V323*T323),(V323*T323/1000))))</f>
        <v>670.43100000000004</v>
      </c>
      <c r="AG323" s="182">
        <f t="shared" si="502"/>
        <v>295.43100000000004</v>
      </c>
      <c r="AH323" s="182">
        <v>0</v>
      </c>
      <c r="AI323" s="182">
        <f t="shared" si="271"/>
        <v>620.43100000000004</v>
      </c>
      <c r="AJ323" s="183">
        <f t="shared" si="272"/>
        <v>0.925421109704056</v>
      </c>
      <c r="AL323"/>
    </row>
    <row r="324" spans="2:38" ht="15.75" thickBot="1" x14ac:dyDescent="0.3">
      <c r="B324" s="303" t="s">
        <v>558</v>
      </c>
      <c r="C324" s="185">
        <v>2016</v>
      </c>
      <c r="D324" s="185">
        <v>2</v>
      </c>
      <c r="E324" s="186" t="s">
        <v>53</v>
      </c>
      <c r="F324" s="187">
        <v>42405</v>
      </c>
      <c r="G324" s="220">
        <v>42429</v>
      </c>
      <c r="H324" s="188">
        <f t="shared" ref="H324:H325" ca="1" si="504">IF($O$1&gt;G324,0,(G324-$O$1))</f>
        <v>0</v>
      </c>
      <c r="I324" s="184" t="s">
        <v>54</v>
      </c>
      <c r="J324" s="184" t="s">
        <v>556</v>
      </c>
      <c r="K324" s="184" t="s">
        <v>557</v>
      </c>
      <c r="L324" s="189" t="str">
        <f t="shared" ref="L324:L325" ca="1" si="505">IF(G324=0,$M$3,(IF(H324=0,$M$1,$M$2)))</f>
        <v>Completed</v>
      </c>
      <c r="M324" s="185" t="s">
        <v>64</v>
      </c>
      <c r="N324" s="190" t="s">
        <v>58</v>
      </c>
      <c r="O324" s="190" t="s">
        <v>59</v>
      </c>
      <c r="P324" s="190" t="s">
        <v>60</v>
      </c>
      <c r="Q324" s="190" t="s">
        <v>61</v>
      </c>
      <c r="R324" s="190" t="s">
        <v>62</v>
      </c>
      <c r="S324" s="52">
        <v>0.2</v>
      </c>
      <c r="T324" s="192">
        <v>1.5</v>
      </c>
      <c r="U324" s="193">
        <v>750000</v>
      </c>
      <c r="V324" s="193">
        <v>401013</v>
      </c>
      <c r="W324" s="189">
        <f t="shared" ref="W324:W325" si="506">IF(V324&gt;U324,0,U324-V324)</f>
        <v>348987</v>
      </c>
      <c r="X324" s="189">
        <f t="shared" ref="X324:X325" si="507">IF(V324&gt;U324,U324,V324)</f>
        <v>401013</v>
      </c>
      <c r="Y324" s="193">
        <v>107</v>
      </c>
      <c r="Z324" s="194">
        <f t="shared" ref="Z324:Z325" si="508">Y324/V324</f>
        <v>2.6682426754244873E-4</v>
      </c>
      <c r="AA324" s="195">
        <f t="shared" ref="AA324:AA325" si="509">AF324/Y324</f>
        <v>5.6216775700934578</v>
      </c>
      <c r="AB324" s="196">
        <f t="shared" ref="AB324:AB325" si="510">IF(P324="cpv",(U324*S324),(U324/1000*S324))</f>
        <v>150</v>
      </c>
      <c r="AC324" s="197">
        <f t="shared" ref="AC324:AC325" si="511">IF(P324="cpv",(IF(W324&gt;0,V324*S324,AB324)),(IF(W324&gt;0,V324/1000*S324,AB324)))</f>
        <v>80.202600000000004</v>
      </c>
      <c r="AD324" s="196">
        <f t="shared" ref="AD324:AD325" si="512">AC324-AB324</f>
        <v>-69.797399999999996</v>
      </c>
      <c r="AE324" s="198">
        <f t="shared" ref="AE324:AE325" si="513">IF(P324="cpv",(U324*T324),(U324/1000*T324))</f>
        <v>1125</v>
      </c>
      <c r="AF324" s="294">
        <f>IF((SUMIF($K$10:$K$1048576,K324,$V$10:$V$1048576))&gt;(SUMIF($K$10:$K$1048576,K324,$U$10:$U$1048576)),AE324,(IF(P324="cpv",(V324*T324),(V324*T324/1000))))</f>
        <v>601.51949999999999</v>
      </c>
      <c r="AG324" s="199">
        <f t="shared" ref="AG324:AG325" si="514">AF324-AE324</f>
        <v>-523.48050000000001</v>
      </c>
      <c r="AH324" s="199">
        <v>0</v>
      </c>
      <c r="AI324" s="199">
        <f t="shared" si="271"/>
        <v>521.31690000000003</v>
      </c>
      <c r="AJ324" s="200">
        <f t="shared" si="272"/>
        <v>0.8666666666666667</v>
      </c>
      <c r="AL324"/>
    </row>
    <row r="325" spans="2:38" x14ac:dyDescent="0.25">
      <c r="B325" s="303" t="s">
        <v>559</v>
      </c>
      <c r="C325" s="185">
        <v>2016</v>
      </c>
      <c r="D325" s="185">
        <v>2</v>
      </c>
      <c r="E325" s="186" t="s">
        <v>53</v>
      </c>
      <c r="F325" s="187">
        <v>42405</v>
      </c>
      <c r="G325" s="220">
        <v>42429</v>
      </c>
      <c r="H325" s="188">
        <f t="shared" ca="1" si="504"/>
        <v>0</v>
      </c>
      <c r="I325" s="184" t="s">
        <v>54</v>
      </c>
      <c r="J325" s="184" t="s">
        <v>556</v>
      </c>
      <c r="K325" s="184" t="s">
        <v>557</v>
      </c>
      <c r="L325" s="189" t="str">
        <f t="shared" ca="1" si="505"/>
        <v>Completed</v>
      </c>
      <c r="M325" s="185" t="s">
        <v>255</v>
      </c>
      <c r="N325" s="190" t="s">
        <v>58</v>
      </c>
      <c r="O325" s="190" t="s">
        <v>59</v>
      </c>
      <c r="P325" s="190" t="s">
        <v>60</v>
      </c>
      <c r="Q325" s="190" t="s">
        <v>61</v>
      </c>
      <c r="R325" s="190" t="s">
        <v>62</v>
      </c>
      <c r="S325" s="111">
        <v>0.5</v>
      </c>
      <c r="T325" s="192">
        <v>1.5</v>
      </c>
      <c r="U325" s="193">
        <v>250000</v>
      </c>
      <c r="V325" s="193">
        <v>25815</v>
      </c>
      <c r="W325" s="189">
        <f t="shared" si="506"/>
        <v>224185</v>
      </c>
      <c r="X325" s="189">
        <f t="shared" si="507"/>
        <v>25815</v>
      </c>
      <c r="Y325" s="193"/>
      <c r="Z325" s="194">
        <f t="shared" si="508"/>
        <v>0</v>
      </c>
      <c r="AA325" s="195" t="e">
        <f t="shared" si="509"/>
        <v>#DIV/0!</v>
      </c>
      <c r="AB325" s="196">
        <f t="shared" si="510"/>
        <v>125</v>
      </c>
      <c r="AC325" s="197">
        <f t="shared" si="511"/>
        <v>12.907500000000001</v>
      </c>
      <c r="AD325" s="196">
        <f t="shared" si="512"/>
        <v>-112.0925</v>
      </c>
      <c r="AE325" s="198">
        <f t="shared" si="513"/>
        <v>375</v>
      </c>
      <c r="AF325" s="294">
        <v>1400</v>
      </c>
      <c r="AG325" s="199">
        <f t="shared" si="514"/>
        <v>1025</v>
      </c>
      <c r="AH325" s="199">
        <v>0</v>
      </c>
      <c r="AI325" s="199">
        <f t="shared" si="271"/>
        <v>1387.0925</v>
      </c>
      <c r="AJ325" s="200">
        <f t="shared" si="272"/>
        <v>0.99078035714285717</v>
      </c>
      <c r="AL325"/>
    </row>
    <row r="326" spans="2:38" ht="15.75" thickBot="1" x14ac:dyDescent="0.3">
      <c r="B326" s="303" t="s">
        <v>560</v>
      </c>
      <c r="C326" s="185">
        <v>2016</v>
      </c>
      <c r="D326" s="185">
        <v>2</v>
      </c>
      <c r="E326" s="186" t="s">
        <v>53</v>
      </c>
      <c r="F326" s="187">
        <v>42405</v>
      </c>
      <c r="G326" s="220">
        <v>42429</v>
      </c>
      <c r="H326" s="188">
        <f t="shared" ref="H326:H328" ca="1" si="515">IF($O$1&gt;G326,0,(G326-$O$1))</f>
        <v>0</v>
      </c>
      <c r="I326" s="184" t="s">
        <v>54</v>
      </c>
      <c r="J326" s="184" t="s">
        <v>556</v>
      </c>
      <c r="K326" s="184" t="s">
        <v>557</v>
      </c>
      <c r="L326" s="189" t="str">
        <f t="shared" ref="L326:L328" ca="1" si="516">IF(G326=0,$M$3,(IF(H326=0,$M$1,$M$2)))</f>
        <v>Completed</v>
      </c>
      <c r="M326" s="185" t="s">
        <v>188</v>
      </c>
      <c r="N326" s="190" t="s">
        <v>58</v>
      </c>
      <c r="O326" s="190" t="s">
        <v>59</v>
      </c>
      <c r="P326" s="190" t="s">
        <v>60</v>
      </c>
      <c r="Q326" s="190" t="s">
        <v>61</v>
      </c>
      <c r="R326" s="190" t="s">
        <v>62</v>
      </c>
      <c r="S326" s="126">
        <v>0.15</v>
      </c>
      <c r="T326" s="192">
        <v>1.5</v>
      </c>
      <c r="U326" s="193">
        <v>500000</v>
      </c>
      <c r="V326" s="193">
        <v>247834</v>
      </c>
      <c r="W326" s="189">
        <f t="shared" ref="W326:W328" si="517">IF(V326&gt;U326,0,U326-V326)</f>
        <v>252166</v>
      </c>
      <c r="X326" s="189">
        <f t="shared" ref="X326:X328" si="518">IF(V326&gt;U326,U326,V326)</f>
        <v>247834</v>
      </c>
      <c r="Y326" s="193"/>
      <c r="Z326" s="194">
        <f t="shared" ref="Z326:Z328" si="519">Y326/V326</f>
        <v>0</v>
      </c>
      <c r="AA326" s="195" t="e">
        <f t="shared" ref="AA326:AA328" si="520">AF326/Y326</f>
        <v>#DIV/0!</v>
      </c>
      <c r="AB326" s="196">
        <f t="shared" ref="AB326:AB328" si="521">IF(P326="cpv",(U326*S326),(U326/1000*S326))</f>
        <v>75</v>
      </c>
      <c r="AC326" s="197">
        <f t="shared" ref="AC326:AC328" si="522">IF(P326="cpv",(IF(W326&gt;0,V326*S326,AB326)),(IF(W326&gt;0,V326/1000*S326,AB326)))</f>
        <v>37.1751</v>
      </c>
      <c r="AD326" s="196">
        <f t="shared" ref="AD326:AD328" si="523">AC326-AB326</f>
        <v>-37.8249</v>
      </c>
      <c r="AE326" s="198">
        <f t="shared" ref="AE326:AE328" si="524">IF(P326="cpv",(U326*T326),(U326/1000*T326))</f>
        <v>750</v>
      </c>
      <c r="AF326" s="294">
        <f>IF((SUMIF($K$10:$K$1048576,K326,$V$10:$V$1048576))&gt;(SUMIF($K$10:$K$1048576,K326,$U$10:$U$1048576)),AE326,(IF(P326="cpv",(V326*T326),(V326*T326/1000))))</f>
        <v>371.75099999999998</v>
      </c>
      <c r="AG326" s="199">
        <f t="shared" ref="AG326:AG328" si="525">AF326-AE326</f>
        <v>-378.24900000000002</v>
      </c>
      <c r="AH326" s="199">
        <v>0</v>
      </c>
      <c r="AI326" s="199">
        <f t="shared" si="271"/>
        <v>334.57589999999999</v>
      </c>
      <c r="AJ326" s="200">
        <f t="shared" si="272"/>
        <v>0.9</v>
      </c>
      <c r="AL326"/>
    </row>
    <row r="327" spans="2:38" ht="15.75" thickBot="1" x14ac:dyDescent="0.3">
      <c r="B327" s="303" t="s">
        <v>561</v>
      </c>
      <c r="C327" s="185">
        <v>2016</v>
      </c>
      <c r="D327" s="185">
        <v>2</v>
      </c>
      <c r="E327" s="186" t="s">
        <v>53</v>
      </c>
      <c r="F327" s="187">
        <v>42405</v>
      </c>
      <c r="G327" s="220">
        <v>42429</v>
      </c>
      <c r="H327" s="188">
        <f t="shared" ca="1" si="515"/>
        <v>0</v>
      </c>
      <c r="I327" s="184" t="s">
        <v>54</v>
      </c>
      <c r="J327" s="184" t="s">
        <v>556</v>
      </c>
      <c r="K327" s="184" t="s">
        <v>557</v>
      </c>
      <c r="L327" s="189" t="str">
        <f t="shared" ca="1" si="516"/>
        <v>Completed</v>
      </c>
      <c r="M327" s="185" t="s">
        <v>93</v>
      </c>
      <c r="N327" s="190" t="s">
        <v>58</v>
      </c>
      <c r="O327" s="190" t="s">
        <v>59</v>
      </c>
      <c r="P327" s="190" t="s">
        <v>60</v>
      </c>
      <c r="Q327" s="190" t="s">
        <v>61</v>
      </c>
      <c r="R327" s="190" t="s">
        <v>62</v>
      </c>
      <c r="S327" s="52">
        <v>0.1</v>
      </c>
      <c r="T327" s="192">
        <v>1.5</v>
      </c>
      <c r="U327" s="193">
        <v>250000</v>
      </c>
      <c r="V327" s="193">
        <v>107483</v>
      </c>
      <c r="W327" s="189">
        <f t="shared" si="517"/>
        <v>142517</v>
      </c>
      <c r="X327" s="189">
        <f t="shared" si="518"/>
        <v>107483</v>
      </c>
      <c r="Y327" s="193"/>
      <c r="Z327" s="194">
        <f t="shared" si="519"/>
        <v>0</v>
      </c>
      <c r="AA327" s="195" t="e">
        <f t="shared" si="520"/>
        <v>#DIV/0!</v>
      </c>
      <c r="AB327" s="196">
        <f t="shared" si="521"/>
        <v>25</v>
      </c>
      <c r="AC327" s="197">
        <f t="shared" si="522"/>
        <v>10.7483</v>
      </c>
      <c r="AD327" s="196">
        <f t="shared" si="523"/>
        <v>-14.2517</v>
      </c>
      <c r="AE327" s="198">
        <f t="shared" si="524"/>
        <v>375</v>
      </c>
      <c r="AF327" s="294">
        <f>IF((SUMIF($K$10:$K$1048576,K327,$V$10:$V$1048576))&gt;(SUMIF($K$10:$K$1048576,K327,$U$10:$U$1048576)),AE327,(IF(P327="cpv",(V327*T327),(V327*T327/1000))))</f>
        <v>161.22450000000001</v>
      </c>
      <c r="AG327" s="199">
        <f t="shared" si="525"/>
        <v>-213.77549999999999</v>
      </c>
      <c r="AH327" s="199">
        <v>0</v>
      </c>
      <c r="AI327" s="199">
        <f t="shared" si="271"/>
        <v>150.47620000000001</v>
      </c>
      <c r="AJ327" s="200">
        <f t="shared" si="272"/>
        <v>0.93333333333333335</v>
      </c>
      <c r="AL327"/>
    </row>
    <row r="328" spans="2:38" ht="15.75" thickBot="1" x14ac:dyDescent="0.3">
      <c r="B328" s="304" t="s">
        <v>562</v>
      </c>
      <c r="C328" s="202">
        <v>2016</v>
      </c>
      <c r="D328" s="202">
        <v>2</v>
      </c>
      <c r="E328" s="203" t="s">
        <v>53</v>
      </c>
      <c r="F328" s="204">
        <v>42405</v>
      </c>
      <c r="G328" s="221">
        <v>42429</v>
      </c>
      <c r="H328" s="205">
        <f t="shared" ca="1" si="515"/>
        <v>0</v>
      </c>
      <c r="I328" s="201" t="s">
        <v>54</v>
      </c>
      <c r="J328" s="201" t="s">
        <v>556</v>
      </c>
      <c r="K328" s="201" t="s">
        <v>557</v>
      </c>
      <c r="L328" s="206" t="str">
        <f t="shared" ca="1" si="516"/>
        <v>Completed</v>
      </c>
      <c r="M328" s="202" t="s">
        <v>82</v>
      </c>
      <c r="N328" s="207" t="s">
        <v>58</v>
      </c>
      <c r="O328" s="207" t="s">
        <v>59</v>
      </c>
      <c r="P328" s="207" t="s">
        <v>60</v>
      </c>
      <c r="Q328" s="207" t="s">
        <v>61</v>
      </c>
      <c r="R328" s="207" t="s">
        <v>62</v>
      </c>
      <c r="S328" s="111">
        <v>0.1</v>
      </c>
      <c r="T328" s="209">
        <v>1.5</v>
      </c>
      <c r="U328" s="210">
        <v>1250000</v>
      </c>
      <c r="V328" s="210">
        <v>889920</v>
      </c>
      <c r="W328" s="206">
        <f t="shared" si="517"/>
        <v>360080</v>
      </c>
      <c r="X328" s="206">
        <f t="shared" si="518"/>
        <v>889920</v>
      </c>
      <c r="Y328" s="210"/>
      <c r="Z328" s="211">
        <f t="shared" si="519"/>
        <v>0</v>
      </c>
      <c r="AA328" s="212" t="e">
        <f t="shared" si="520"/>
        <v>#DIV/0!</v>
      </c>
      <c r="AB328" s="213">
        <f t="shared" si="521"/>
        <v>125</v>
      </c>
      <c r="AC328" s="214">
        <f t="shared" si="522"/>
        <v>88.992000000000004</v>
      </c>
      <c r="AD328" s="213">
        <f t="shared" si="523"/>
        <v>-36.007999999999996</v>
      </c>
      <c r="AE328" s="215">
        <f t="shared" si="524"/>
        <v>1875</v>
      </c>
      <c r="AF328" s="295">
        <f>IF((SUMIF($K$10:$K$1048576,K328,$V$10:$V$1048576))&gt;(SUMIF($K$10:$K$1048576,K328,$U$10:$U$1048576)),AE328,(IF(P328="cpv",(V328*T328),(V328*T328/1000))))</f>
        <v>1334.88</v>
      </c>
      <c r="AG328" s="216">
        <f t="shared" si="525"/>
        <v>-540.11999999999989</v>
      </c>
      <c r="AH328" s="216">
        <v>0</v>
      </c>
      <c r="AI328" s="216">
        <f t="shared" si="271"/>
        <v>1245.8880000000001</v>
      </c>
      <c r="AJ328" s="217">
        <f t="shared" si="272"/>
        <v>0.93333333333333335</v>
      </c>
      <c r="AL328"/>
    </row>
    <row r="329" spans="2:38" x14ac:dyDescent="0.25">
      <c r="B329" s="302" t="s">
        <v>563</v>
      </c>
      <c r="C329" s="170">
        <v>2016</v>
      </c>
      <c r="D329" s="170">
        <v>2</v>
      </c>
      <c r="E329" s="171" t="s">
        <v>53</v>
      </c>
      <c r="F329" s="172">
        <v>42405</v>
      </c>
      <c r="G329" s="172">
        <v>42408</v>
      </c>
      <c r="H329" s="173">
        <f t="shared" ref="H329:H331" ca="1" si="526">IF($O$1&gt;G329,0,(G329-$O$1))</f>
        <v>0</v>
      </c>
      <c r="I329" s="169" t="s">
        <v>54</v>
      </c>
      <c r="J329" s="169" t="s">
        <v>116</v>
      </c>
      <c r="K329" s="169" t="s">
        <v>564</v>
      </c>
      <c r="L329" s="174" t="str">
        <f t="shared" ref="L329:L331" ca="1" si="527">IF(G329=0,$M$3,(IF(H329=0,$M$1,$M$2)))</f>
        <v>Completed</v>
      </c>
      <c r="M329" s="170" t="s">
        <v>77</v>
      </c>
      <c r="N329" s="170" t="s">
        <v>58</v>
      </c>
      <c r="O329" s="170" t="s">
        <v>78</v>
      </c>
      <c r="P329" s="170" t="s">
        <v>60</v>
      </c>
      <c r="Q329" s="170" t="s">
        <v>61</v>
      </c>
      <c r="R329" s="170" t="s">
        <v>79</v>
      </c>
      <c r="S329" s="52">
        <v>1.5</v>
      </c>
      <c r="T329" s="175">
        <v>4.25</v>
      </c>
      <c r="U329" s="176">
        <v>500000</v>
      </c>
      <c r="V329" s="176">
        <v>546361</v>
      </c>
      <c r="W329" s="174">
        <f t="shared" ref="W329:W331" si="528">IF(V329&gt;U329,0,U329-V329)</f>
        <v>0</v>
      </c>
      <c r="X329" s="174">
        <f t="shared" ref="X329:X331" si="529">IF(V329&gt;U329,U329,V329)</f>
        <v>500000</v>
      </c>
      <c r="Y329" s="176">
        <v>5220</v>
      </c>
      <c r="Z329" s="177">
        <f t="shared" ref="Z329:Z331" si="530">Y329/V329</f>
        <v>9.5541226405252214E-3</v>
      </c>
      <c r="AA329" s="178">
        <f t="shared" ref="AA329:AA331" si="531">AF329/Y329</f>
        <v>0.40708812260536398</v>
      </c>
      <c r="AB329" s="179">
        <f t="shared" ref="AB329:AB331" si="532">IF(P329="cpv",(U329*S329),(U329/1000*S329))</f>
        <v>750</v>
      </c>
      <c r="AC329" s="57">
        <v>0</v>
      </c>
      <c r="AD329" s="179">
        <f t="shared" ref="AD329:AD331" si="533">AC329-AB329</f>
        <v>-750</v>
      </c>
      <c r="AE329" s="181">
        <f t="shared" ref="AE329:AE331" si="534">IF(P329="cpv",(U329*T329),(U329/1000*T329))</f>
        <v>2125</v>
      </c>
      <c r="AF329" s="293">
        <f>IF((SUMIF($K$10:$K$1048576,K329,$V$10:$V$1048576))&gt;(SUMIF($K$10:$K$1048576,K329,$U$10:$U$1048576)),AE329,(IF(P329="cpv",(V329*T329),(V329*T329/1000))))</f>
        <v>2125</v>
      </c>
      <c r="AG329" s="182">
        <f t="shared" ref="AG329:AG331" si="535">AF329-AE329</f>
        <v>0</v>
      </c>
      <c r="AH329" s="182">
        <v>0</v>
      </c>
      <c r="AI329" s="182">
        <f t="shared" si="271"/>
        <v>2125</v>
      </c>
      <c r="AJ329" s="183">
        <f t="shared" si="272"/>
        <v>1</v>
      </c>
      <c r="AL329"/>
    </row>
    <row r="330" spans="2:38" ht="15.75" thickBot="1" x14ac:dyDescent="0.3">
      <c r="B330" s="303" t="s">
        <v>565</v>
      </c>
      <c r="C330" s="185">
        <v>2016</v>
      </c>
      <c r="D330" s="185">
        <v>2</v>
      </c>
      <c r="E330" s="186" t="s">
        <v>53</v>
      </c>
      <c r="F330" s="187">
        <v>42405</v>
      </c>
      <c r="G330" s="220">
        <v>42408</v>
      </c>
      <c r="H330" s="188">
        <f t="shared" ca="1" si="526"/>
        <v>0</v>
      </c>
      <c r="I330" s="184" t="s">
        <v>54</v>
      </c>
      <c r="J330" s="184" t="s">
        <v>116</v>
      </c>
      <c r="K330" s="184" t="s">
        <v>564</v>
      </c>
      <c r="L330" s="189" t="str">
        <f t="shared" ca="1" si="527"/>
        <v>Completed</v>
      </c>
      <c r="M330" s="185" t="s">
        <v>57</v>
      </c>
      <c r="N330" s="185" t="s">
        <v>58</v>
      </c>
      <c r="O330" s="190" t="s">
        <v>78</v>
      </c>
      <c r="P330" s="185" t="s">
        <v>60</v>
      </c>
      <c r="Q330" s="185" t="s">
        <v>61</v>
      </c>
      <c r="R330" s="185" t="s">
        <v>62</v>
      </c>
      <c r="S330" s="126">
        <v>2.25</v>
      </c>
      <c r="T330" s="191">
        <v>4.25</v>
      </c>
      <c r="U330" s="193">
        <v>250000</v>
      </c>
      <c r="V330" s="193">
        <v>257805</v>
      </c>
      <c r="W330" s="189">
        <f t="shared" si="528"/>
        <v>0</v>
      </c>
      <c r="X330" s="189">
        <f t="shared" si="529"/>
        <v>250000</v>
      </c>
      <c r="Y330" s="193">
        <v>3815</v>
      </c>
      <c r="Z330" s="194">
        <f t="shared" si="530"/>
        <v>1.4798006245030158E-2</v>
      </c>
      <c r="AA330" s="195">
        <f t="shared" si="531"/>
        <v>0.27850589777195284</v>
      </c>
      <c r="AB330" s="196">
        <f t="shared" si="532"/>
        <v>562.5</v>
      </c>
      <c r="AC330" s="197">
        <f t="shared" ref="AC330:AC331" si="536">IF(P330="cpv",(IF(W330&gt;0,V330*S330,AB330)),(IF(W330&gt;0,V330/1000*S330,AB330)))</f>
        <v>562.5</v>
      </c>
      <c r="AD330" s="196">
        <f t="shared" si="533"/>
        <v>0</v>
      </c>
      <c r="AE330" s="198">
        <f t="shared" si="534"/>
        <v>1062.5</v>
      </c>
      <c r="AF330" s="294">
        <f>IF((SUMIF($K$10:$K$1048576,K330,$V$10:$V$1048576))&gt;(SUMIF($K$10:$K$1048576,K330,$U$10:$U$1048576)),AE330,(IF(P330="cpv",(V330*T330),(V330*T330/1000))))</f>
        <v>1062.5</v>
      </c>
      <c r="AG330" s="199">
        <f t="shared" si="535"/>
        <v>0</v>
      </c>
      <c r="AH330" s="199">
        <v>0</v>
      </c>
      <c r="AI330" s="199">
        <f t="shared" ref="AI330:AI393" si="537">AF330-AC330-AH330</f>
        <v>500</v>
      </c>
      <c r="AJ330" s="200">
        <f t="shared" ref="AJ330:AJ393" si="538">AI330/AF330</f>
        <v>0.47058823529411764</v>
      </c>
      <c r="AL330"/>
    </row>
    <row r="331" spans="2:38" ht="15.75" thickBot="1" x14ac:dyDescent="0.3">
      <c r="B331" s="304" t="s">
        <v>566</v>
      </c>
      <c r="C331" s="202">
        <v>2016</v>
      </c>
      <c r="D331" s="202">
        <v>2</v>
      </c>
      <c r="E331" s="203" t="s">
        <v>53</v>
      </c>
      <c r="F331" s="204">
        <v>42405</v>
      </c>
      <c r="G331" s="221">
        <v>42408</v>
      </c>
      <c r="H331" s="205">
        <f t="shared" ca="1" si="526"/>
        <v>0</v>
      </c>
      <c r="I331" s="201" t="s">
        <v>54</v>
      </c>
      <c r="J331" s="201" t="s">
        <v>116</v>
      </c>
      <c r="K331" s="201" t="s">
        <v>564</v>
      </c>
      <c r="L331" s="206" t="str">
        <f t="shared" ca="1" si="527"/>
        <v>Completed</v>
      </c>
      <c r="M331" s="202" t="s">
        <v>64</v>
      </c>
      <c r="N331" s="202" t="s">
        <v>58</v>
      </c>
      <c r="O331" s="207" t="s">
        <v>78</v>
      </c>
      <c r="P331" s="202" t="s">
        <v>60</v>
      </c>
      <c r="Q331" s="202" t="s">
        <v>61</v>
      </c>
      <c r="R331" s="202" t="s">
        <v>62</v>
      </c>
      <c r="S331" s="52">
        <v>2.5</v>
      </c>
      <c r="T331" s="208">
        <v>4.25</v>
      </c>
      <c r="U331" s="210">
        <v>250000</v>
      </c>
      <c r="V331" s="210">
        <v>251056</v>
      </c>
      <c r="W331" s="206">
        <f t="shared" si="528"/>
        <v>0</v>
      </c>
      <c r="X331" s="206">
        <f t="shared" si="529"/>
        <v>250000</v>
      </c>
      <c r="Y331" s="210">
        <v>1797</v>
      </c>
      <c r="Z331" s="211">
        <f t="shared" si="530"/>
        <v>7.1577655981135682E-3</v>
      </c>
      <c r="AA331" s="212">
        <f t="shared" si="531"/>
        <v>0.59126321647189761</v>
      </c>
      <c r="AB331" s="213">
        <f t="shared" si="532"/>
        <v>625</v>
      </c>
      <c r="AC331" s="214">
        <f t="shared" si="536"/>
        <v>625</v>
      </c>
      <c r="AD331" s="213">
        <f t="shared" si="533"/>
        <v>0</v>
      </c>
      <c r="AE331" s="215">
        <f t="shared" si="534"/>
        <v>1062.5</v>
      </c>
      <c r="AF331" s="295">
        <f>IF((SUMIF($K$10:$K$1048576,K331,$V$10:$V$1048576))&gt;(SUMIF($K$10:$K$1048576,K331,$U$10:$U$1048576)),AE331,(IF(P331="cpv",(V331*T331),(V331*T331/1000))))</f>
        <v>1062.5</v>
      </c>
      <c r="AG331" s="216">
        <f t="shared" si="535"/>
        <v>0</v>
      </c>
      <c r="AH331" s="216">
        <v>0</v>
      </c>
      <c r="AI331" s="216">
        <f t="shared" si="537"/>
        <v>437.5</v>
      </c>
      <c r="AJ331" s="217">
        <f t="shared" si="538"/>
        <v>0.41176470588235292</v>
      </c>
      <c r="AL331"/>
    </row>
    <row r="332" spans="2:38" x14ac:dyDescent="0.25">
      <c r="B332" s="302" t="s">
        <v>567</v>
      </c>
      <c r="C332" s="170">
        <v>2016</v>
      </c>
      <c r="D332" s="170">
        <v>2</v>
      </c>
      <c r="E332" s="171" t="s">
        <v>53</v>
      </c>
      <c r="F332" s="172">
        <v>42410</v>
      </c>
      <c r="G332" s="172">
        <v>42429</v>
      </c>
      <c r="H332" s="173">
        <f t="shared" ref="H332:H333" ca="1" si="539">IF($O$1&gt;G332,0,(G332-$O$1))</f>
        <v>0</v>
      </c>
      <c r="I332" s="169" t="s">
        <v>54</v>
      </c>
      <c r="J332" s="169" t="s">
        <v>55</v>
      </c>
      <c r="K332" s="169" t="s">
        <v>568</v>
      </c>
      <c r="L332" s="174" t="str">
        <f t="shared" ref="L332:L333" ca="1" si="540">IF(G332=0,$M$3,(IF(H332=0,$M$1,$M$2)))</f>
        <v>Completed</v>
      </c>
      <c r="M332" s="170" t="s">
        <v>77</v>
      </c>
      <c r="N332" s="170" t="s">
        <v>58</v>
      </c>
      <c r="O332" s="170" t="s">
        <v>109</v>
      </c>
      <c r="P332" s="170" t="s">
        <v>110</v>
      </c>
      <c r="Q332" s="170" t="s">
        <v>61</v>
      </c>
      <c r="R332" s="170" t="s">
        <v>102</v>
      </c>
      <c r="S332" s="52">
        <v>0.01</v>
      </c>
      <c r="T332" s="175">
        <v>3.3000000000000002E-2</v>
      </c>
      <c r="U332" s="176">
        <v>70000</v>
      </c>
      <c r="V332" s="176">
        <v>71743</v>
      </c>
      <c r="W332" s="174">
        <f t="shared" ref="W332:W333" si="541">IF(V332&gt;U332,0,U332-V332)</f>
        <v>0</v>
      </c>
      <c r="X332" s="174">
        <f t="shared" ref="X332:X333" si="542">IF(V332&gt;U332,U332,V332)</f>
        <v>70000</v>
      </c>
      <c r="Y332" s="176">
        <v>7035</v>
      </c>
      <c r="Z332" s="177">
        <f t="shared" ref="Z332:Z333" si="543">Y332/V332</f>
        <v>9.8058347155820083E-2</v>
      </c>
      <c r="AA332" s="178">
        <f t="shared" ref="AA332:AA333" si="544">AF332/Y332</f>
        <v>0.32835820895522388</v>
      </c>
      <c r="AB332" s="179">
        <f t="shared" ref="AB332:AB333" si="545">IF(P332="cpv",(U332*S332),(U332/1000*S332))</f>
        <v>700</v>
      </c>
      <c r="AC332" s="57">
        <v>0</v>
      </c>
      <c r="AD332" s="179">
        <f t="shared" ref="AD332:AD333" si="546">AC332-AB332</f>
        <v>-700</v>
      </c>
      <c r="AE332" s="181">
        <f t="shared" ref="AE332:AE333" si="547">IF(P332="cpv",(U332*T332),(U332/1000*T332))</f>
        <v>2310</v>
      </c>
      <c r="AF332" s="293">
        <f>IF((SUMIF($K$10:$K$1048576,K332,$V$10:$V$1048576))&gt;(SUMIF($K$10:$K$1048576,K332,$U$10:$U$1048576)),AE332,(IF(P332="cpv",(V332*T332),(V332*T332/1000))))</f>
        <v>2310</v>
      </c>
      <c r="AG332" s="182">
        <f t="shared" ref="AG332:AG333" si="548">AF332-AE332</f>
        <v>0</v>
      </c>
      <c r="AH332" s="182">
        <v>0</v>
      </c>
      <c r="AI332" s="182">
        <f t="shared" si="537"/>
        <v>2310</v>
      </c>
      <c r="AJ332" s="183">
        <f t="shared" si="538"/>
        <v>1</v>
      </c>
      <c r="AL332"/>
    </row>
    <row r="333" spans="2:38" ht="15.75" thickBot="1" x14ac:dyDescent="0.3">
      <c r="B333" s="304" t="s">
        <v>569</v>
      </c>
      <c r="C333" s="202">
        <v>2016</v>
      </c>
      <c r="D333" s="202">
        <v>2</v>
      </c>
      <c r="E333" s="203" t="s">
        <v>53</v>
      </c>
      <c r="F333" s="204">
        <v>42410</v>
      </c>
      <c r="G333" s="221">
        <v>42429</v>
      </c>
      <c r="H333" s="205">
        <f t="shared" ca="1" si="539"/>
        <v>0</v>
      </c>
      <c r="I333" s="219" t="s">
        <v>54</v>
      </c>
      <c r="J333" s="219" t="s">
        <v>55</v>
      </c>
      <c r="K333" s="201" t="s">
        <v>568</v>
      </c>
      <c r="L333" s="206" t="str">
        <f t="shared" ca="1" si="540"/>
        <v>Completed</v>
      </c>
      <c r="M333" s="202" t="s">
        <v>93</v>
      </c>
      <c r="N333" s="202" t="s">
        <v>58</v>
      </c>
      <c r="O333" s="202" t="s">
        <v>109</v>
      </c>
      <c r="P333" s="202" t="s">
        <v>110</v>
      </c>
      <c r="Q333" s="202" t="s">
        <v>61</v>
      </c>
      <c r="R333" s="202" t="s">
        <v>62</v>
      </c>
      <c r="S333" s="52">
        <v>1.2E-2</v>
      </c>
      <c r="T333" s="208">
        <v>3.3000000000000002E-2</v>
      </c>
      <c r="U333" s="210">
        <v>70000</v>
      </c>
      <c r="V333" s="210">
        <v>70103</v>
      </c>
      <c r="W333" s="206">
        <f t="shared" si="541"/>
        <v>0</v>
      </c>
      <c r="X333" s="206">
        <f t="shared" si="542"/>
        <v>70000</v>
      </c>
      <c r="Y333" s="210">
        <v>16766</v>
      </c>
      <c r="Z333" s="211">
        <f t="shared" si="543"/>
        <v>0.23916237536196738</v>
      </c>
      <c r="AA333" s="212">
        <f t="shared" si="544"/>
        <v>7.0976977215793866E-2</v>
      </c>
      <c r="AB333" s="213">
        <f t="shared" si="545"/>
        <v>840</v>
      </c>
      <c r="AC333" s="214">
        <f t="shared" ref="AC333" si="549">IF(P333="cpv",(IF(W333&gt;0,V333*S333,AB333)),(IF(W333&gt;0,V333/1000*S333,AB333)))</f>
        <v>840</v>
      </c>
      <c r="AD333" s="213">
        <f t="shared" si="546"/>
        <v>0</v>
      </c>
      <c r="AE333" s="215">
        <f t="shared" si="547"/>
        <v>2310</v>
      </c>
      <c r="AF333" s="295">
        <v>1190</v>
      </c>
      <c r="AG333" s="216">
        <f t="shared" si="548"/>
        <v>-1120</v>
      </c>
      <c r="AH333" s="216">
        <v>0</v>
      </c>
      <c r="AI333" s="216">
        <f t="shared" si="537"/>
        <v>350</v>
      </c>
      <c r="AJ333" s="217">
        <f t="shared" si="538"/>
        <v>0.29411764705882354</v>
      </c>
      <c r="AL333"/>
    </row>
    <row r="334" spans="2:38" ht="15.75" thickBot="1" x14ac:dyDescent="0.3">
      <c r="B334" s="301" t="s">
        <v>570</v>
      </c>
      <c r="C334" s="155">
        <v>2016</v>
      </c>
      <c r="D334" s="155">
        <v>2</v>
      </c>
      <c r="E334" s="156" t="s">
        <v>53</v>
      </c>
      <c r="F334" s="157">
        <v>42410</v>
      </c>
      <c r="G334" s="157">
        <v>42429</v>
      </c>
      <c r="H334" s="158">
        <f t="shared" ref="H334:H335" ca="1" si="550">IF($O$1&gt;G334,0,(G334-$O$1))</f>
        <v>0</v>
      </c>
      <c r="I334" s="154" t="s">
        <v>54</v>
      </c>
      <c r="J334" s="154" t="s">
        <v>55</v>
      </c>
      <c r="K334" s="154" t="s">
        <v>571</v>
      </c>
      <c r="L334" s="159" t="str">
        <f t="shared" ref="L334:L335" ca="1" si="551">IF(G334=0,$M$3,(IF(H334=0,$M$1,$M$2)))</f>
        <v>Completed</v>
      </c>
      <c r="M334" s="155" t="s">
        <v>99</v>
      </c>
      <c r="N334" s="155" t="s">
        <v>58</v>
      </c>
      <c r="O334" s="155" t="s">
        <v>124</v>
      </c>
      <c r="P334" s="155" t="s">
        <v>110</v>
      </c>
      <c r="Q334" s="155" t="s">
        <v>101</v>
      </c>
      <c r="R334" s="155" t="s">
        <v>102</v>
      </c>
      <c r="S334" s="160">
        <v>3.5000000000000003E-2</v>
      </c>
      <c r="T334" s="160">
        <v>0.06</v>
      </c>
      <c r="U334" s="161">
        <v>250000</v>
      </c>
      <c r="V334" s="161">
        <v>250476</v>
      </c>
      <c r="W334" s="159">
        <f t="shared" ref="W334:W335" si="552">IF(V334&gt;U334,0,U334-V334)</f>
        <v>0</v>
      </c>
      <c r="X334" s="159">
        <f t="shared" ref="X334:X335" si="553">IF(V334&gt;U334,U334,V334)</f>
        <v>250000</v>
      </c>
      <c r="Y334" s="161">
        <v>12200</v>
      </c>
      <c r="Z334" s="162">
        <f t="shared" ref="Z334:Z335" si="554">Y334/V334</f>
        <v>4.8707261374343253E-2</v>
      </c>
      <c r="AA334" s="163">
        <f t="shared" ref="AA334:AA335" si="555">AF334/Y334</f>
        <v>1.2295081967213115</v>
      </c>
      <c r="AB334" s="164">
        <f t="shared" ref="AB334:AB335" si="556">IF(P334="cpv",(U334*S334),(U334/1000*S334))</f>
        <v>8750</v>
      </c>
      <c r="AC334" s="165">
        <f t="shared" ref="AC334:AC335" si="557">IF(P334="cpv",(IF(W334&gt;0,V334*S334,AB334)),(IF(W334&gt;0,V334/1000*S334,AB334)))</f>
        <v>8750</v>
      </c>
      <c r="AD334" s="164">
        <f t="shared" ref="AD334:AD335" si="558">AC334-AB334</f>
        <v>0</v>
      </c>
      <c r="AE334" s="166">
        <f t="shared" ref="AE334:AE335" si="559">IF(P334="cpv",(U334*T334),(U334/1000*T334))</f>
        <v>15000</v>
      </c>
      <c r="AF334" s="292">
        <f>IF((SUMIF($K$10:$K$1048576,K334,$V$10:$V$1048576))&gt;(SUMIF($K$10:$K$1048576,K334,$U$10:$U$1048576)),AE334,(IF(P334="cpv",(V334*T334),(V334*T334/1000))))</f>
        <v>15000</v>
      </c>
      <c r="AG334" s="167">
        <f t="shared" ref="AG334:AG335" si="560">AF334-AE334</f>
        <v>0</v>
      </c>
      <c r="AH334" s="167">
        <v>0</v>
      </c>
      <c r="AI334" s="167">
        <f t="shared" si="537"/>
        <v>6250</v>
      </c>
      <c r="AJ334" s="168">
        <f t="shared" si="538"/>
        <v>0.41666666666666669</v>
      </c>
      <c r="AL334"/>
    </row>
    <row r="335" spans="2:38" x14ac:dyDescent="0.25">
      <c r="B335" s="302" t="s">
        <v>572</v>
      </c>
      <c r="C335" s="170">
        <v>2016</v>
      </c>
      <c r="D335" s="170">
        <v>2</v>
      </c>
      <c r="E335" s="171" t="s">
        <v>53</v>
      </c>
      <c r="F335" s="172">
        <v>42410</v>
      </c>
      <c r="G335" s="172">
        <v>42429</v>
      </c>
      <c r="H335" s="173">
        <f t="shared" ca="1" si="550"/>
        <v>0</v>
      </c>
      <c r="I335" s="169" t="s">
        <v>84</v>
      </c>
      <c r="J335" s="169" t="s">
        <v>172</v>
      </c>
      <c r="K335" s="169" t="s">
        <v>573</v>
      </c>
      <c r="L335" s="174" t="str">
        <f t="shared" ca="1" si="551"/>
        <v>Completed</v>
      </c>
      <c r="M335" s="170" t="s">
        <v>64</v>
      </c>
      <c r="N335" s="170" t="s">
        <v>58</v>
      </c>
      <c r="O335" s="170" t="s">
        <v>59</v>
      </c>
      <c r="P335" s="170" t="s">
        <v>60</v>
      </c>
      <c r="Q335" s="170" t="s">
        <v>61</v>
      </c>
      <c r="R335" s="170" t="s">
        <v>62</v>
      </c>
      <c r="S335" s="52">
        <v>0.2</v>
      </c>
      <c r="T335" s="175">
        <v>0.8</v>
      </c>
      <c r="U335" s="176">
        <v>3000000</v>
      </c>
      <c r="V335" s="176">
        <v>3002557</v>
      </c>
      <c r="W335" s="174">
        <f t="shared" si="552"/>
        <v>0</v>
      </c>
      <c r="X335" s="174">
        <f t="shared" si="553"/>
        <v>3000000</v>
      </c>
      <c r="Y335" s="176">
        <v>949</v>
      </c>
      <c r="Z335" s="177">
        <f t="shared" si="554"/>
        <v>3.1606394150052771E-4</v>
      </c>
      <c r="AA335" s="178">
        <f t="shared" si="555"/>
        <v>0.48682824025289778</v>
      </c>
      <c r="AB335" s="179">
        <f t="shared" si="556"/>
        <v>600</v>
      </c>
      <c r="AC335" s="180">
        <f t="shared" si="557"/>
        <v>600</v>
      </c>
      <c r="AD335" s="179">
        <f t="shared" si="558"/>
        <v>0</v>
      </c>
      <c r="AE335" s="181">
        <f t="shared" si="559"/>
        <v>2400</v>
      </c>
      <c r="AF335" s="293">
        <v>462</v>
      </c>
      <c r="AG335" s="182">
        <f t="shared" si="560"/>
        <v>-1938</v>
      </c>
      <c r="AH335" s="182">
        <v>0</v>
      </c>
      <c r="AI335" s="182">
        <f t="shared" si="537"/>
        <v>-138</v>
      </c>
      <c r="AJ335" s="183">
        <f t="shared" si="538"/>
        <v>-0.29870129870129869</v>
      </c>
      <c r="AL335"/>
    </row>
    <row r="336" spans="2:38" ht="15.75" thickBot="1" x14ac:dyDescent="0.3">
      <c r="B336" s="303" t="s">
        <v>574</v>
      </c>
      <c r="C336" s="185">
        <v>2016</v>
      </c>
      <c r="D336" s="185">
        <v>2</v>
      </c>
      <c r="E336" s="186" t="s">
        <v>53</v>
      </c>
      <c r="F336" s="187">
        <v>42410</v>
      </c>
      <c r="G336" s="220">
        <v>42429</v>
      </c>
      <c r="H336" s="188">
        <f t="shared" ref="H336:H338" ca="1" si="561">IF($O$1&gt;G336,0,(G336-$O$1))</f>
        <v>0</v>
      </c>
      <c r="I336" s="184" t="s">
        <v>84</v>
      </c>
      <c r="J336" s="184" t="s">
        <v>172</v>
      </c>
      <c r="K336" s="184" t="s">
        <v>573</v>
      </c>
      <c r="L336" s="189" t="str">
        <f t="shared" ref="L336:L338" ca="1" si="562">IF(G336=0,$M$3,(IF(H336=0,$M$1,$M$2)))</f>
        <v>Completed</v>
      </c>
      <c r="M336" s="185" t="s">
        <v>57</v>
      </c>
      <c r="N336" s="185" t="s">
        <v>58</v>
      </c>
      <c r="O336" s="190" t="s">
        <v>59</v>
      </c>
      <c r="P336" s="190" t="s">
        <v>60</v>
      </c>
      <c r="Q336" s="190" t="s">
        <v>61</v>
      </c>
      <c r="R336" s="190" t="s">
        <v>62</v>
      </c>
      <c r="S336" s="126">
        <v>0.5</v>
      </c>
      <c r="T336" s="192">
        <v>0.8</v>
      </c>
      <c r="U336" s="193">
        <v>2000000</v>
      </c>
      <c r="V336" s="193">
        <v>966248</v>
      </c>
      <c r="W336" s="189">
        <f t="shared" ref="W336:W338" si="563">IF(V336&gt;U336,0,U336-V336)</f>
        <v>1033752</v>
      </c>
      <c r="X336" s="189">
        <f t="shared" ref="X336:X338" si="564">IF(V336&gt;U336,U336,V336)</f>
        <v>966248</v>
      </c>
      <c r="Y336" s="193"/>
      <c r="Z336" s="194">
        <f t="shared" ref="Z336:Z338" si="565">Y336/V336</f>
        <v>0</v>
      </c>
      <c r="AA336" s="195" t="e">
        <f t="shared" ref="AA336:AA338" si="566">AF336/Y336</f>
        <v>#DIV/0!</v>
      </c>
      <c r="AB336" s="196">
        <f t="shared" ref="AB336:AB338" si="567">IF(P336="cpv",(U336*S336),(U336/1000*S336))</f>
        <v>1000</v>
      </c>
      <c r="AC336" s="197">
        <f t="shared" ref="AC336:AC338" si="568">IF(P336="cpv",(IF(W336&gt;0,V336*S336,AB336)),(IF(W336&gt;0,V336/1000*S336,AB336)))</f>
        <v>483.12400000000002</v>
      </c>
      <c r="AD336" s="196">
        <f t="shared" ref="AD336:AD338" si="569">AC336-AB336</f>
        <v>-516.87599999999998</v>
      </c>
      <c r="AE336" s="198">
        <f t="shared" ref="AE336:AE338" si="570">IF(P336="cpv",(U336*T336),(U336/1000*T336))</f>
        <v>1600</v>
      </c>
      <c r="AF336" s="294">
        <f>IF((SUMIF($K$10:$K$1048576,K336,$V$10:$V$1048576))&gt;(SUMIF($K$10:$K$1048576,K336,$U$10:$U$1048576)),AE336,(IF(P336="cpv",(V336*T336),(V336*T336/1000))))</f>
        <v>772.99840000000006</v>
      </c>
      <c r="AG336" s="199">
        <f t="shared" ref="AG336:AG338" si="571">AF336-AE336</f>
        <v>-827.00159999999994</v>
      </c>
      <c r="AH336" s="199">
        <v>0</v>
      </c>
      <c r="AI336" s="199">
        <f t="shared" si="537"/>
        <v>289.87440000000004</v>
      </c>
      <c r="AJ336" s="200">
        <f t="shared" si="538"/>
        <v>0.375</v>
      </c>
      <c r="AL336"/>
    </row>
    <row r="337" spans="2:38" x14ac:dyDescent="0.25">
      <c r="B337" s="303" t="s">
        <v>575</v>
      </c>
      <c r="C337" s="185">
        <v>2016</v>
      </c>
      <c r="D337" s="185">
        <v>2</v>
      </c>
      <c r="E337" s="186" t="s">
        <v>53</v>
      </c>
      <c r="F337" s="187">
        <v>42410</v>
      </c>
      <c r="G337" s="220">
        <v>42429</v>
      </c>
      <c r="H337" s="188">
        <f t="shared" ca="1" si="561"/>
        <v>0</v>
      </c>
      <c r="I337" s="184" t="s">
        <v>84</v>
      </c>
      <c r="J337" s="184" t="s">
        <v>172</v>
      </c>
      <c r="K337" s="184" t="s">
        <v>573</v>
      </c>
      <c r="L337" s="189" t="str">
        <f t="shared" ca="1" si="562"/>
        <v>Completed</v>
      </c>
      <c r="M337" s="185" t="s">
        <v>82</v>
      </c>
      <c r="N337" s="185" t="s">
        <v>58</v>
      </c>
      <c r="O337" s="190" t="s">
        <v>59</v>
      </c>
      <c r="P337" s="190" t="s">
        <v>60</v>
      </c>
      <c r="Q337" s="190" t="s">
        <v>61</v>
      </c>
      <c r="R337" s="190" t="s">
        <v>62</v>
      </c>
      <c r="S337" s="111">
        <v>0.1</v>
      </c>
      <c r="T337" s="192">
        <v>0.8</v>
      </c>
      <c r="U337" s="193">
        <v>500000</v>
      </c>
      <c r="V337" s="193">
        <v>455345</v>
      </c>
      <c r="W337" s="189">
        <f t="shared" si="563"/>
        <v>44655</v>
      </c>
      <c r="X337" s="189">
        <f t="shared" si="564"/>
        <v>455345</v>
      </c>
      <c r="Y337" s="193"/>
      <c r="Z337" s="194">
        <f t="shared" si="565"/>
        <v>0</v>
      </c>
      <c r="AA337" s="195" t="e">
        <f t="shared" si="566"/>
        <v>#DIV/0!</v>
      </c>
      <c r="AB337" s="196">
        <f t="shared" si="567"/>
        <v>50</v>
      </c>
      <c r="AC337" s="197">
        <f t="shared" si="568"/>
        <v>45.534500000000008</v>
      </c>
      <c r="AD337" s="196">
        <f t="shared" si="569"/>
        <v>-4.4654999999999916</v>
      </c>
      <c r="AE337" s="198">
        <f t="shared" si="570"/>
        <v>400</v>
      </c>
      <c r="AF337" s="294">
        <f>IF((SUMIF($K$10:$K$1048576,K337,$V$10:$V$1048576))&gt;(SUMIF($K$10:$K$1048576,K337,$U$10:$U$1048576)),AE337,(IF(P337="cpv",(V337*T337),(V337*T337/1000))))</f>
        <v>364.27600000000001</v>
      </c>
      <c r="AG337" s="199">
        <f t="shared" si="571"/>
        <v>-35.72399999999999</v>
      </c>
      <c r="AH337" s="199">
        <v>0</v>
      </c>
      <c r="AI337" s="199">
        <f t="shared" si="537"/>
        <v>318.74149999999997</v>
      </c>
      <c r="AJ337" s="200">
        <f t="shared" si="538"/>
        <v>0.87499999999999989</v>
      </c>
      <c r="AL337"/>
    </row>
    <row r="338" spans="2:38" ht="15.75" thickBot="1" x14ac:dyDescent="0.3">
      <c r="B338" s="304" t="s">
        <v>576</v>
      </c>
      <c r="C338" s="202">
        <v>2016</v>
      </c>
      <c r="D338" s="202">
        <v>2</v>
      </c>
      <c r="E338" s="203" t="s">
        <v>53</v>
      </c>
      <c r="F338" s="204">
        <v>42410</v>
      </c>
      <c r="G338" s="221">
        <v>42429</v>
      </c>
      <c r="H338" s="205">
        <f t="shared" ca="1" si="561"/>
        <v>0</v>
      </c>
      <c r="I338" s="201" t="s">
        <v>84</v>
      </c>
      <c r="J338" s="201" t="s">
        <v>172</v>
      </c>
      <c r="K338" s="201" t="s">
        <v>573</v>
      </c>
      <c r="L338" s="206" t="str">
        <f t="shared" ca="1" si="562"/>
        <v>Completed</v>
      </c>
      <c r="M338" s="202" t="s">
        <v>318</v>
      </c>
      <c r="N338" s="202" t="s">
        <v>58</v>
      </c>
      <c r="O338" s="207" t="s">
        <v>59</v>
      </c>
      <c r="P338" s="207" t="s">
        <v>60</v>
      </c>
      <c r="Q338" s="207" t="s">
        <v>61</v>
      </c>
      <c r="R338" s="207" t="s">
        <v>62</v>
      </c>
      <c r="S338" s="208">
        <v>0.35</v>
      </c>
      <c r="T338" s="209">
        <v>0.8</v>
      </c>
      <c r="U338" s="210">
        <v>1000000</v>
      </c>
      <c r="V338" s="210">
        <v>1000998</v>
      </c>
      <c r="W338" s="206">
        <f t="shared" si="563"/>
        <v>0</v>
      </c>
      <c r="X338" s="206">
        <f t="shared" si="564"/>
        <v>1000000</v>
      </c>
      <c r="Y338" s="210">
        <v>1152</v>
      </c>
      <c r="Z338" s="211">
        <f t="shared" si="565"/>
        <v>1.1508514502526479E-3</v>
      </c>
      <c r="AA338" s="212">
        <f t="shared" si="566"/>
        <v>0.69513749999999996</v>
      </c>
      <c r="AB338" s="213">
        <f t="shared" si="567"/>
        <v>350</v>
      </c>
      <c r="AC338" s="214">
        <f t="shared" si="568"/>
        <v>350</v>
      </c>
      <c r="AD338" s="213">
        <f t="shared" si="569"/>
        <v>0</v>
      </c>
      <c r="AE338" s="215">
        <f t="shared" si="570"/>
        <v>800</v>
      </c>
      <c r="AF338" s="295">
        <f>IF((SUMIF($K$10:$K$1048576,K338,$V$10:$V$1048576))&gt;(SUMIF($K$10:$K$1048576,K338,$U$10:$U$1048576)),AE338,(IF(P338="cpv",(V338*T338),(V338*T338/1000))))</f>
        <v>800.79840000000002</v>
      </c>
      <c r="AG338" s="216">
        <f t="shared" si="571"/>
        <v>0.7984000000000151</v>
      </c>
      <c r="AH338" s="216">
        <v>0</v>
      </c>
      <c r="AI338" s="216">
        <f t="shared" si="537"/>
        <v>450.79840000000002</v>
      </c>
      <c r="AJ338" s="217">
        <f t="shared" si="538"/>
        <v>0.56293618968269665</v>
      </c>
      <c r="AL338"/>
    </row>
    <row r="339" spans="2:38" ht="15.75" thickBot="1" x14ac:dyDescent="0.3">
      <c r="B339" s="301" t="s">
        <v>577</v>
      </c>
      <c r="C339" s="155">
        <v>2016</v>
      </c>
      <c r="D339" s="155">
        <v>2</v>
      </c>
      <c r="E339" s="156" t="s">
        <v>53</v>
      </c>
      <c r="F339" s="157">
        <v>42410</v>
      </c>
      <c r="G339" s="157">
        <v>42421</v>
      </c>
      <c r="H339" s="158">
        <f t="shared" ref="H339:H340" ca="1" si="572">IF($O$1&gt;G339,0,(G339-$O$1))</f>
        <v>0</v>
      </c>
      <c r="I339" s="154" t="s">
        <v>96</v>
      </c>
      <c r="J339" s="154" t="s">
        <v>104</v>
      </c>
      <c r="K339" s="154" t="s">
        <v>578</v>
      </c>
      <c r="L339" s="159" t="str">
        <f t="shared" ref="L339:L340" ca="1" si="573">IF(G339=0,$M$3,(IF(H339=0,$M$1,$M$2)))</f>
        <v>Completed</v>
      </c>
      <c r="M339" s="155" t="s">
        <v>77</v>
      </c>
      <c r="N339" s="155" t="s">
        <v>58</v>
      </c>
      <c r="O339" s="155" t="s">
        <v>109</v>
      </c>
      <c r="P339" s="155" t="s">
        <v>110</v>
      </c>
      <c r="Q339" s="155" t="s">
        <v>101</v>
      </c>
      <c r="R339" s="155" t="s">
        <v>102</v>
      </c>
      <c r="S339" s="52">
        <v>0.01</v>
      </c>
      <c r="T339" s="160">
        <v>3.3000000000000002E-2</v>
      </c>
      <c r="U339" s="161">
        <v>20000</v>
      </c>
      <c r="V339" s="161">
        <v>21046</v>
      </c>
      <c r="W339" s="159">
        <f t="shared" ref="W339:W340" si="574">IF(V339&gt;U339,0,U339-V339)</f>
        <v>0</v>
      </c>
      <c r="X339" s="159">
        <f t="shared" ref="X339:X340" si="575">IF(V339&gt;U339,U339,V339)</f>
        <v>20000</v>
      </c>
      <c r="Y339" s="161">
        <v>3140</v>
      </c>
      <c r="Z339" s="162">
        <f t="shared" ref="Z339:Z340" si="576">Y339/V339</f>
        <v>0.14919699705407202</v>
      </c>
      <c r="AA339" s="163">
        <f t="shared" ref="AA339:AA340" si="577">AF339/Y339</f>
        <v>0</v>
      </c>
      <c r="AB339" s="164">
        <f t="shared" ref="AB339:AB340" si="578">IF(P339="cpv",(U339*S339),(U339/1000*S339))</f>
        <v>200</v>
      </c>
      <c r="AC339" s="57">
        <v>0</v>
      </c>
      <c r="AD339" s="164">
        <f t="shared" ref="AD339:AD340" si="579">AC339-AB339</f>
        <v>-200</v>
      </c>
      <c r="AE339" s="166">
        <f t="shared" ref="AE339:AE340" si="580">IF(P339="cpv",(U339*T339),(U339/1000*T339))</f>
        <v>660</v>
      </c>
      <c r="AF339" s="292">
        <v>0</v>
      </c>
      <c r="AG339" s="167">
        <f t="shared" ref="AG339:AG340" si="581">AF339-AE339</f>
        <v>-660</v>
      </c>
      <c r="AH339" s="167">
        <v>0</v>
      </c>
      <c r="AI339" s="167">
        <f t="shared" si="537"/>
        <v>0</v>
      </c>
      <c r="AJ339" s="168" t="e">
        <f t="shared" si="538"/>
        <v>#DIV/0!</v>
      </c>
      <c r="AL339"/>
    </row>
    <row r="340" spans="2:38" x14ac:dyDescent="0.25">
      <c r="B340" s="302" t="s">
        <v>579</v>
      </c>
      <c r="C340" s="170">
        <v>2016</v>
      </c>
      <c r="D340" s="170">
        <v>2</v>
      </c>
      <c r="E340" s="171" t="s">
        <v>53</v>
      </c>
      <c r="F340" s="172">
        <v>42410</v>
      </c>
      <c r="G340" s="172">
        <v>42421</v>
      </c>
      <c r="H340" s="173">
        <f t="shared" ca="1" si="572"/>
        <v>0</v>
      </c>
      <c r="I340" s="169" t="s">
        <v>96</v>
      </c>
      <c r="J340" s="169" t="s">
        <v>104</v>
      </c>
      <c r="K340" s="169" t="s">
        <v>580</v>
      </c>
      <c r="L340" s="174" t="str">
        <f t="shared" ca="1" si="573"/>
        <v>Completed</v>
      </c>
      <c r="M340" s="170" t="s">
        <v>77</v>
      </c>
      <c r="N340" s="170" t="s">
        <v>58</v>
      </c>
      <c r="O340" s="170" t="s">
        <v>78</v>
      </c>
      <c r="P340" s="170" t="s">
        <v>60</v>
      </c>
      <c r="Q340" s="170" t="s">
        <v>79</v>
      </c>
      <c r="R340" s="170" t="s">
        <v>79</v>
      </c>
      <c r="S340" s="52">
        <v>1.5</v>
      </c>
      <c r="T340" s="175">
        <v>4.25</v>
      </c>
      <c r="U340" s="176">
        <v>200000</v>
      </c>
      <c r="V340" s="176">
        <v>201133</v>
      </c>
      <c r="W340" s="174">
        <f t="shared" si="574"/>
        <v>0</v>
      </c>
      <c r="X340" s="174">
        <f t="shared" si="575"/>
        <v>200000</v>
      </c>
      <c r="Y340" s="176">
        <v>1323</v>
      </c>
      <c r="Z340" s="177">
        <f t="shared" si="576"/>
        <v>6.5777371192196205E-3</v>
      </c>
      <c r="AA340" s="178">
        <f t="shared" si="577"/>
        <v>0</v>
      </c>
      <c r="AB340" s="179">
        <f t="shared" si="578"/>
        <v>300</v>
      </c>
      <c r="AC340" s="57">
        <v>0</v>
      </c>
      <c r="AD340" s="179">
        <f t="shared" si="579"/>
        <v>-300</v>
      </c>
      <c r="AE340" s="181">
        <f t="shared" si="580"/>
        <v>850</v>
      </c>
      <c r="AF340" s="293">
        <v>0</v>
      </c>
      <c r="AG340" s="182">
        <f t="shared" si="581"/>
        <v>-850</v>
      </c>
      <c r="AH340" s="182">
        <v>0</v>
      </c>
      <c r="AI340" s="182">
        <f t="shared" si="537"/>
        <v>0</v>
      </c>
      <c r="AJ340" s="183" t="e">
        <f t="shared" si="538"/>
        <v>#DIV/0!</v>
      </c>
      <c r="AL340"/>
    </row>
    <row r="341" spans="2:38" ht="15.75" thickBot="1" x14ac:dyDescent="0.3">
      <c r="B341" s="306" t="s">
        <v>581</v>
      </c>
      <c r="C341" s="202">
        <v>2016</v>
      </c>
      <c r="D341" s="202">
        <v>2</v>
      </c>
      <c r="E341" s="203" t="s">
        <v>53</v>
      </c>
      <c r="F341" s="204">
        <v>42410</v>
      </c>
      <c r="G341" s="221">
        <v>42421</v>
      </c>
      <c r="H341" s="205">
        <f t="shared" ref="H341:H343" ca="1" si="582">IF($O$1&gt;G341,0,(G341-$O$1))</f>
        <v>0</v>
      </c>
      <c r="I341" s="219" t="s">
        <v>96</v>
      </c>
      <c r="J341" s="219" t="s">
        <v>104</v>
      </c>
      <c r="K341" s="201" t="s">
        <v>580</v>
      </c>
      <c r="L341" s="206" t="str">
        <f t="shared" ref="L341:L343" ca="1" si="583">IF(G341=0,$M$3,(IF(H341=0,$M$1,$M$2)))</f>
        <v>Completed</v>
      </c>
      <c r="M341" s="202" t="s">
        <v>64</v>
      </c>
      <c r="N341" s="202" t="s">
        <v>58</v>
      </c>
      <c r="O341" s="202" t="s">
        <v>78</v>
      </c>
      <c r="P341" s="202" t="s">
        <v>60</v>
      </c>
      <c r="Q341" s="202" t="s">
        <v>79</v>
      </c>
      <c r="R341" s="202" t="s">
        <v>79</v>
      </c>
      <c r="S341" s="126">
        <v>2.5</v>
      </c>
      <c r="T341" s="208">
        <v>4.25</v>
      </c>
      <c r="U341" s="210">
        <v>85000</v>
      </c>
      <c r="V341" s="210">
        <v>85161</v>
      </c>
      <c r="W341" s="206">
        <f t="shared" ref="W341:W343" si="584">IF(V341&gt;U341,0,U341-V341)</f>
        <v>0</v>
      </c>
      <c r="X341" s="206">
        <f t="shared" ref="X341:X343" si="585">IF(V341&gt;U341,U341,V341)</f>
        <v>85000</v>
      </c>
      <c r="Y341" s="210">
        <v>707</v>
      </c>
      <c r="Z341" s="211">
        <f t="shared" ref="Z341:Z343" si="586">Y341/V341</f>
        <v>8.3019222414015808E-3</v>
      </c>
      <c r="AA341" s="212">
        <f t="shared" ref="AA341:AA343" si="587">AF341/Y341</f>
        <v>0</v>
      </c>
      <c r="AB341" s="213">
        <f t="shared" ref="AB341:AB343" si="588">IF(P341="cpv",(U341*S341),(U341/1000*S341))</f>
        <v>212.5</v>
      </c>
      <c r="AC341" s="214">
        <f t="shared" ref="AC341:AC343" si="589">IF(P341="cpv",(IF(W341&gt;0,V341*S341,AB341)),(IF(W341&gt;0,V341/1000*S341,AB341)))</f>
        <v>212.5</v>
      </c>
      <c r="AD341" s="213">
        <f t="shared" ref="AD341:AD343" si="590">AC341-AB341</f>
        <v>0</v>
      </c>
      <c r="AE341" s="215">
        <f t="shared" ref="AE341:AE343" si="591">IF(P341="cpv",(U341*T341),(U341/1000*T341))</f>
        <v>361.25</v>
      </c>
      <c r="AF341" s="295">
        <v>0</v>
      </c>
      <c r="AG341" s="216">
        <f t="shared" ref="AG341:AG343" si="592">AF341-AE341</f>
        <v>-361.25</v>
      </c>
      <c r="AH341" s="216">
        <v>0</v>
      </c>
      <c r="AI341" s="216">
        <f t="shared" si="537"/>
        <v>-212.5</v>
      </c>
      <c r="AJ341" s="217" t="e">
        <f t="shared" si="538"/>
        <v>#DIV/0!</v>
      </c>
      <c r="AL341"/>
    </row>
    <row r="342" spans="2:38" x14ac:dyDescent="0.25">
      <c r="B342" s="302" t="s">
        <v>582</v>
      </c>
      <c r="C342" s="170">
        <v>2016</v>
      </c>
      <c r="D342" s="170">
        <v>2</v>
      </c>
      <c r="E342" s="171" t="s">
        <v>53</v>
      </c>
      <c r="F342" s="172">
        <v>42411</v>
      </c>
      <c r="G342" s="172">
        <v>42415</v>
      </c>
      <c r="H342" s="173">
        <f t="shared" ca="1" si="582"/>
        <v>0</v>
      </c>
      <c r="I342" s="169" t="s">
        <v>54</v>
      </c>
      <c r="J342" s="169" t="s">
        <v>116</v>
      </c>
      <c r="K342" s="169" t="s">
        <v>583</v>
      </c>
      <c r="L342" s="174" t="str">
        <f t="shared" ca="1" si="583"/>
        <v>Completed</v>
      </c>
      <c r="M342" s="170" t="s">
        <v>77</v>
      </c>
      <c r="N342" s="170" t="s">
        <v>58</v>
      </c>
      <c r="O342" s="170" t="s">
        <v>78</v>
      </c>
      <c r="P342" s="170" t="s">
        <v>60</v>
      </c>
      <c r="Q342" s="170" t="s">
        <v>79</v>
      </c>
      <c r="R342" s="170" t="s">
        <v>79</v>
      </c>
      <c r="S342" s="52">
        <v>1.5</v>
      </c>
      <c r="T342" s="175">
        <v>4.25</v>
      </c>
      <c r="U342" s="176">
        <v>500000</v>
      </c>
      <c r="V342" s="176">
        <v>506724</v>
      </c>
      <c r="W342" s="174">
        <f t="shared" si="584"/>
        <v>0</v>
      </c>
      <c r="X342" s="174">
        <f t="shared" si="585"/>
        <v>500000</v>
      </c>
      <c r="Y342" s="176">
        <v>6091</v>
      </c>
      <c r="Z342" s="177">
        <f t="shared" si="586"/>
        <v>1.2020350328778585E-2</v>
      </c>
      <c r="AA342" s="178">
        <f t="shared" si="587"/>
        <v>0.25168281070431786</v>
      </c>
      <c r="AB342" s="179">
        <f t="shared" si="588"/>
        <v>750</v>
      </c>
      <c r="AC342" s="57">
        <v>0</v>
      </c>
      <c r="AD342" s="179">
        <f t="shared" si="590"/>
        <v>-750</v>
      </c>
      <c r="AE342" s="181">
        <f t="shared" si="591"/>
        <v>2125</v>
      </c>
      <c r="AF342" s="293">
        <v>1533</v>
      </c>
      <c r="AG342" s="182">
        <f t="shared" si="592"/>
        <v>-592</v>
      </c>
      <c r="AH342" s="182">
        <v>0</v>
      </c>
      <c r="AI342" s="182">
        <f t="shared" si="537"/>
        <v>1533</v>
      </c>
      <c r="AJ342" s="183">
        <f t="shared" si="538"/>
        <v>1</v>
      </c>
      <c r="AL342"/>
    </row>
    <row r="343" spans="2:38" x14ac:dyDescent="0.25">
      <c r="B343" s="303" t="s">
        <v>584</v>
      </c>
      <c r="C343" s="185">
        <v>2016</v>
      </c>
      <c r="D343" s="185">
        <v>2</v>
      </c>
      <c r="E343" s="186" t="s">
        <v>53</v>
      </c>
      <c r="F343" s="187">
        <v>42411</v>
      </c>
      <c r="G343" s="220">
        <v>42415</v>
      </c>
      <c r="H343" s="188">
        <f t="shared" ca="1" si="582"/>
        <v>0</v>
      </c>
      <c r="I343" s="218" t="s">
        <v>54</v>
      </c>
      <c r="J343" s="184" t="s">
        <v>116</v>
      </c>
      <c r="K343" s="184" t="s">
        <v>583</v>
      </c>
      <c r="L343" s="189" t="str">
        <f t="shared" ca="1" si="583"/>
        <v>Completed</v>
      </c>
      <c r="M343" s="185" t="s">
        <v>379</v>
      </c>
      <c r="N343" s="190" t="s">
        <v>58</v>
      </c>
      <c r="O343" s="190" t="s">
        <v>78</v>
      </c>
      <c r="P343" s="190" t="s">
        <v>60</v>
      </c>
      <c r="Q343" s="190" t="s">
        <v>79</v>
      </c>
      <c r="R343" s="190" t="s">
        <v>79</v>
      </c>
      <c r="S343" s="191">
        <v>2.5</v>
      </c>
      <c r="T343" s="192">
        <v>4.25</v>
      </c>
      <c r="U343" s="193">
        <v>150000</v>
      </c>
      <c r="V343" s="193">
        <v>154391</v>
      </c>
      <c r="W343" s="189">
        <f t="shared" si="584"/>
        <v>0</v>
      </c>
      <c r="X343" s="189">
        <f t="shared" si="585"/>
        <v>150000</v>
      </c>
      <c r="Y343" s="193">
        <v>3928</v>
      </c>
      <c r="Z343" s="194">
        <f t="shared" si="586"/>
        <v>2.5441897519933157E-2</v>
      </c>
      <c r="AA343" s="195">
        <f t="shared" si="587"/>
        <v>0.16229633401221996</v>
      </c>
      <c r="AB343" s="196">
        <f t="shared" si="588"/>
        <v>375</v>
      </c>
      <c r="AC343" s="197">
        <f t="shared" si="589"/>
        <v>375</v>
      </c>
      <c r="AD343" s="196">
        <f t="shared" si="590"/>
        <v>0</v>
      </c>
      <c r="AE343" s="198">
        <f t="shared" si="591"/>
        <v>637.5</v>
      </c>
      <c r="AF343" s="294">
        <f>IF((SUMIF($K$10:$K$1048576,K343,$V$10:$V$1048576))&gt;(SUMIF($K$10:$K$1048576,K343,$U$10:$U$1048576)),AE343,(IF(P343="cpv",(V343*T343),(V343*T343/1000))))</f>
        <v>637.5</v>
      </c>
      <c r="AG343" s="199">
        <f t="shared" si="592"/>
        <v>0</v>
      </c>
      <c r="AH343" s="199">
        <v>0</v>
      </c>
      <c r="AI343" s="199">
        <f t="shared" si="537"/>
        <v>262.5</v>
      </c>
      <c r="AJ343" s="200">
        <f t="shared" si="538"/>
        <v>0.41176470588235292</v>
      </c>
      <c r="AL343"/>
    </row>
    <row r="344" spans="2:38" ht="15.75" thickBot="1" x14ac:dyDescent="0.3">
      <c r="B344" s="304" t="s">
        <v>585</v>
      </c>
      <c r="C344" s="202">
        <v>2016</v>
      </c>
      <c r="D344" s="202">
        <v>2</v>
      </c>
      <c r="E344" s="203" t="s">
        <v>53</v>
      </c>
      <c r="F344" s="204">
        <v>42411</v>
      </c>
      <c r="G344" s="221">
        <v>42415</v>
      </c>
      <c r="H344" s="205">
        <f t="shared" ref="H344:H345" ca="1" si="593">IF($O$1&gt;G344,0,(G344-$O$1))</f>
        <v>0</v>
      </c>
      <c r="I344" s="219" t="s">
        <v>54</v>
      </c>
      <c r="J344" s="201" t="s">
        <v>116</v>
      </c>
      <c r="K344" s="201" t="s">
        <v>583</v>
      </c>
      <c r="L344" s="206" t="str">
        <f t="shared" ref="L344:L345" ca="1" si="594">IF(G344=0,$M$3,(IF(H344=0,$M$1,$M$2)))</f>
        <v>Completed</v>
      </c>
      <c r="M344" s="202" t="s">
        <v>82</v>
      </c>
      <c r="N344" s="207" t="s">
        <v>58</v>
      </c>
      <c r="O344" s="207" t="s">
        <v>78</v>
      </c>
      <c r="P344" s="207" t="s">
        <v>60</v>
      </c>
      <c r="Q344" s="207" t="s">
        <v>79</v>
      </c>
      <c r="R344" s="207" t="s">
        <v>79</v>
      </c>
      <c r="S344" s="52">
        <v>0.5</v>
      </c>
      <c r="T344" s="209">
        <v>4.25</v>
      </c>
      <c r="U344" s="210">
        <v>200000</v>
      </c>
      <c r="V344" s="210">
        <v>203907</v>
      </c>
      <c r="W344" s="206">
        <f t="shared" ref="W344:W345" si="595">IF(V344&gt;U344,0,U344-V344)</f>
        <v>0</v>
      </c>
      <c r="X344" s="206">
        <f t="shared" ref="X344:X345" si="596">IF(V344&gt;U344,U344,V344)</f>
        <v>200000</v>
      </c>
      <c r="Y344" s="210">
        <v>2277</v>
      </c>
      <c r="Z344" s="211">
        <f t="shared" ref="Z344:Z345" si="597">Y344/V344</f>
        <v>1.1166855478232724E-2</v>
      </c>
      <c r="AA344" s="212">
        <f t="shared" ref="AA344:AA345" si="598">AF344/Y344</f>
        <v>0.3732981993851559</v>
      </c>
      <c r="AB344" s="213">
        <f t="shared" ref="AB344:AB345" si="599">IF(P344="cpv",(U344*S344),(U344/1000*S344))</f>
        <v>100</v>
      </c>
      <c r="AC344" s="214">
        <f t="shared" ref="AC344" si="600">IF(P344="cpv",(IF(W344&gt;0,V344*S344,AB344)),(IF(W344&gt;0,V344/1000*S344,AB344)))</f>
        <v>100</v>
      </c>
      <c r="AD344" s="213">
        <f t="shared" ref="AD344:AD345" si="601">AC344-AB344</f>
        <v>0</v>
      </c>
      <c r="AE344" s="215">
        <f t="shared" ref="AE344:AE345" si="602">IF(P344="cpv",(U344*T344),(U344/1000*T344))</f>
        <v>850</v>
      </c>
      <c r="AF344" s="295">
        <f>IF((SUMIF($K$10:$K$1048576,K344,$V$10:$V$1048576))&gt;(SUMIF($K$10:$K$1048576,K344,$U$10:$U$1048576)),AE344,(IF(P344="cpv",(V344*T344),(V344*T344/1000))))</f>
        <v>850</v>
      </c>
      <c r="AG344" s="216">
        <f t="shared" ref="AG344:AG345" si="603">AF344-AE344</f>
        <v>0</v>
      </c>
      <c r="AH344" s="216">
        <v>0</v>
      </c>
      <c r="AI344" s="216">
        <f t="shared" si="537"/>
        <v>750</v>
      </c>
      <c r="AJ344" s="217">
        <f t="shared" si="538"/>
        <v>0.88235294117647056</v>
      </c>
      <c r="AL344"/>
    </row>
    <row r="345" spans="2:38" x14ac:dyDescent="0.25">
      <c r="B345" s="302" t="s">
        <v>586</v>
      </c>
      <c r="C345" s="170">
        <v>2016</v>
      </c>
      <c r="D345" s="170">
        <v>2</v>
      </c>
      <c r="E345" s="171" t="s">
        <v>53</v>
      </c>
      <c r="F345" s="172">
        <v>42416</v>
      </c>
      <c r="G345" s="172">
        <v>42429</v>
      </c>
      <c r="H345" s="173">
        <f t="shared" ca="1" si="593"/>
        <v>0</v>
      </c>
      <c r="I345" s="169" t="s">
        <v>54</v>
      </c>
      <c r="J345" s="169" t="s">
        <v>587</v>
      </c>
      <c r="K345" s="169" t="s">
        <v>588</v>
      </c>
      <c r="L345" s="174" t="str">
        <f t="shared" ca="1" si="594"/>
        <v>Completed</v>
      </c>
      <c r="M345" s="170" t="s">
        <v>77</v>
      </c>
      <c r="N345" s="170" t="s">
        <v>58</v>
      </c>
      <c r="O345" s="170" t="s">
        <v>109</v>
      </c>
      <c r="P345" s="170" t="s">
        <v>110</v>
      </c>
      <c r="Q345" s="170" t="s">
        <v>101</v>
      </c>
      <c r="R345" s="170" t="s">
        <v>102</v>
      </c>
      <c r="S345" s="52">
        <v>0.01</v>
      </c>
      <c r="T345" s="175">
        <v>0.03</v>
      </c>
      <c r="U345" s="176">
        <v>40000</v>
      </c>
      <c r="V345" s="176">
        <v>70781</v>
      </c>
      <c r="W345" s="174">
        <f t="shared" si="595"/>
        <v>0</v>
      </c>
      <c r="X345" s="174">
        <f t="shared" si="596"/>
        <v>40000</v>
      </c>
      <c r="Y345" s="176">
        <v>2429</v>
      </c>
      <c r="Z345" s="177">
        <f t="shared" si="597"/>
        <v>3.4317119000861811E-2</v>
      </c>
      <c r="AA345" s="178">
        <f t="shared" si="598"/>
        <v>0.49403046521202143</v>
      </c>
      <c r="AB345" s="179">
        <f t="shared" si="599"/>
        <v>400</v>
      </c>
      <c r="AC345" s="57">
        <v>0</v>
      </c>
      <c r="AD345" s="179">
        <f t="shared" si="601"/>
        <v>-400</v>
      </c>
      <c r="AE345" s="181">
        <f t="shared" si="602"/>
        <v>1200</v>
      </c>
      <c r="AF345" s="293">
        <f>IF((SUMIF($K$10:$K$1048576,K345,$V$10:$V$1048576))&gt;(SUMIF($K$10:$K$1048576,K345,$U$10:$U$1048576)),AE345,(IF(P345="cpv",(V345*T345),(V345*T345/1000))))</f>
        <v>1200</v>
      </c>
      <c r="AG345" s="182">
        <f t="shared" si="603"/>
        <v>0</v>
      </c>
      <c r="AH345" s="182">
        <v>0</v>
      </c>
      <c r="AI345" s="182">
        <v>1080</v>
      </c>
      <c r="AJ345" s="183">
        <f t="shared" si="538"/>
        <v>0.9</v>
      </c>
      <c r="AL345"/>
    </row>
    <row r="346" spans="2:38" ht="15.75" thickBot="1" x14ac:dyDescent="0.3">
      <c r="B346" s="306" t="s">
        <v>589</v>
      </c>
      <c r="C346" s="202">
        <v>2016</v>
      </c>
      <c r="D346" s="202">
        <v>2</v>
      </c>
      <c r="E346" s="203" t="s">
        <v>53</v>
      </c>
      <c r="F346" s="204">
        <v>42416</v>
      </c>
      <c r="G346" s="221">
        <v>42429</v>
      </c>
      <c r="H346" s="205">
        <f t="shared" ref="H346:H347" ca="1" si="604">IF($O$1&gt;G346,0,(G346-$O$1))</f>
        <v>0</v>
      </c>
      <c r="I346" s="219" t="s">
        <v>54</v>
      </c>
      <c r="J346" s="219" t="s">
        <v>587</v>
      </c>
      <c r="K346" s="201" t="s">
        <v>588</v>
      </c>
      <c r="L346" s="206" t="str">
        <f t="shared" ref="L346:L347" ca="1" si="605">IF(G346=0,$M$3,(IF(H346=0,$M$1,$M$2)))</f>
        <v>Completed</v>
      </c>
      <c r="M346" s="202" t="s">
        <v>134</v>
      </c>
      <c r="N346" s="202" t="s">
        <v>58</v>
      </c>
      <c r="O346" s="202" t="s">
        <v>109</v>
      </c>
      <c r="P346" s="202" t="s">
        <v>110</v>
      </c>
      <c r="Q346" s="202" t="s">
        <v>101</v>
      </c>
      <c r="R346" s="202" t="s">
        <v>102</v>
      </c>
      <c r="S346" s="52">
        <v>5.0000000000000001E-3</v>
      </c>
      <c r="T346" s="209">
        <v>0.03</v>
      </c>
      <c r="U346" s="210">
        <v>30000</v>
      </c>
      <c r="V346" s="210">
        <v>31049</v>
      </c>
      <c r="W346" s="206">
        <f t="shared" ref="W346:W347" si="606">IF(V346&gt;U346,0,U346-V346)</f>
        <v>0</v>
      </c>
      <c r="X346" s="206">
        <f t="shared" ref="X346:X347" si="607">IF(V346&gt;U346,U346,V346)</f>
        <v>30000</v>
      </c>
      <c r="Y346" s="210">
        <v>2513</v>
      </c>
      <c r="Z346" s="211">
        <f t="shared" ref="Z346:Z347" si="608">Y346/V346</f>
        <v>8.0936584108989018E-2</v>
      </c>
      <c r="AA346" s="212">
        <f t="shared" ref="AA346:AA347" si="609">AF346/Y346</f>
        <v>0.35813768404297652</v>
      </c>
      <c r="AB346" s="213">
        <f t="shared" ref="AB346:AB347" si="610">IF(P346="cpv",(U346*S346),(U346/1000*S346))</f>
        <v>150</v>
      </c>
      <c r="AC346" s="214">
        <f t="shared" ref="AC346:AC347" si="611">IF(P346="cpv",(IF(W346&gt;0,V346*S346,AB346)),(IF(W346&gt;0,V346/1000*S346,AB346)))</f>
        <v>150</v>
      </c>
      <c r="AD346" s="213">
        <f t="shared" ref="AD346:AD347" si="612">AC346-AB346</f>
        <v>0</v>
      </c>
      <c r="AE346" s="215">
        <f t="shared" ref="AE346:AE347" si="613">IF(P346="cpv",(U346*T346),(U346/1000*T346))</f>
        <v>900</v>
      </c>
      <c r="AF346" s="295">
        <f>IF((SUMIF($K$10:$K$1048576,K346,$V$10:$V$1048576))&gt;(SUMIF($K$10:$K$1048576,K346,$U$10:$U$1048576)),AE346,(IF(P346="cpv",(V346*T346),(V346*T346/1000))))</f>
        <v>900</v>
      </c>
      <c r="AG346" s="216">
        <f t="shared" ref="AG346:AG347" si="614">AF346-AE346</f>
        <v>0</v>
      </c>
      <c r="AH346" s="216">
        <v>0</v>
      </c>
      <c r="AI346" s="216">
        <f t="shared" si="537"/>
        <v>750</v>
      </c>
      <c r="AJ346" s="217">
        <f t="shared" si="538"/>
        <v>0.83333333333333337</v>
      </c>
      <c r="AL346"/>
    </row>
    <row r="347" spans="2:38" ht="15.75" thickBot="1" x14ac:dyDescent="0.3">
      <c r="B347" s="302" t="s">
        <v>590</v>
      </c>
      <c r="C347" s="170">
        <v>2016</v>
      </c>
      <c r="D347" s="170">
        <v>2</v>
      </c>
      <c r="E347" s="171" t="s">
        <v>53</v>
      </c>
      <c r="F347" s="172">
        <v>42416</v>
      </c>
      <c r="G347" s="172">
        <v>42429</v>
      </c>
      <c r="H347" s="173">
        <f t="shared" ca="1" si="604"/>
        <v>0</v>
      </c>
      <c r="I347" s="169" t="s">
        <v>54</v>
      </c>
      <c r="J347" s="169" t="s">
        <v>286</v>
      </c>
      <c r="K347" s="169" t="s">
        <v>591</v>
      </c>
      <c r="L347" s="174" t="str">
        <f t="shared" ca="1" si="605"/>
        <v>Completed</v>
      </c>
      <c r="M347" s="170" t="s">
        <v>57</v>
      </c>
      <c r="N347" s="170" t="s">
        <v>58</v>
      </c>
      <c r="O347" s="170" t="s">
        <v>59</v>
      </c>
      <c r="P347" s="170" t="s">
        <v>60</v>
      </c>
      <c r="Q347" s="170" t="s">
        <v>61</v>
      </c>
      <c r="R347" s="170" t="s">
        <v>62</v>
      </c>
      <c r="S347" s="126">
        <v>0.5</v>
      </c>
      <c r="T347" s="175">
        <v>1.3</v>
      </c>
      <c r="U347" s="176">
        <v>1000000</v>
      </c>
      <c r="V347" s="176">
        <v>215747</v>
      </c>
      <c r="W347" s="174">
        <f t="shared" si="606"/>
        <v>784253</v>
      </c>
      <c r="X347" s="174">
        <f t="shared" si="607"/>
        <v>215747</v>
      </c>
      <c r="Y347" s="176"/>
      <c r="Z347" s="177">
        <f t="shared" si="608"/>
        <v>0</v>
      </c>
      <c r="AA347" s="178" t="e">
        <f t="shared" si="609"/>
        <v>#DIV/0!</v>
      </c>
      <c r="AB347" s="179">
        <f t="shared" si="610"/>
        <v>500</v>
      </c>
      <c r="AC347" s="180">
        <f t="shared" si="611"/>
        <v>107.87350000000001</v>
      </c>
      <c r="AD347" s="179">
        <f t="shared" si="612"/>
        <v>-392.12649999999996</v>
      </c>
      <c r="AE347" s="181">
        <f t="shared" si="613"/>
        <v>1300</v>
      </c>
      <c r="AF347" s="293">
        <f>IF((SUMIF($K$10:$K$1048576,K347,$V$10:$V$1048576))&gt;(SUMIF($K$10:$K$1048576,K347,$U$10:$U$1048576)),AE347,(IF(P347="cpv",(V347*T347),(V347*T347/1000))))</f>
        <v>280.47110000000004</v>
      </c>
      <c r="AG347" s="182">
        <f t="shared" si="614"/>
        <v>-1019.5289</v>
      </c>
      <c r="AH347" s="182">
        <v>0</v>
      </c>
      <c r="AI347" s="182">
        <f t="shared" si="537"/>
        <v>172.59760000000003</v>
      </c>
      <c r="AJ347" s="183">
        <f t="shared" si="538"/>
        <v>0.61538461538461542</v>
      </c>
      <c r="AL347"/>
    </row>
    <row r="348" spans="2:38" ht="15.75" thickBot="1" x14ac:dyDescent="0.3">
      <c r="B348" s="303" t="s">
        <v>592</v>
      </c>
      <c r="C348" s="185">
        <v>2016</v>
      </c>
      <c r="D348" s="185">
        <v>2</v>
      </c>
      <c r="E348" s="186" t="s">
        <v>53</v>
      </c>
      <c r="F348" s="187">
        <v>42416</v>
      </c>
      <c r="G348" s="220">
        <v>42429</v>
      </c>
      <c r="H348" s="188">
        <f t="shared" ref="H348:H349" ca="1" si="615">IF($O$1&gt;G348,0,(G348-$O$1))</f>
        <v>0</v>
      </c>
      <c r="I348" s="184" t="s">
        <v>54</v>
      </c>
      <c r="J348" s="184" t="s">
        <v>286</v>
      </c>
      <c r="K348" s="184" t="s">
        <v>591</v>
      </c>
      <c r="L348" s="189" t="str">
        <f t="shared" ref="L348:L349" ca="1" si="616">IF(G348=0,$M$3,(IF(H348=0,$M$1,$M$2)))</f>
        <v>Completed</v>
      </c>
      <c r="M348" s="185" t="s">
        <v>64</v>
      </c>
      <c r="N348" s="185" t="s">
        <v>58</v>
      </c>
      <c r="O348" s="190" t="s">
        <v>59</v>
      </c>
      <c r="P348" s="190" t="s">
        <v>60</v>
      </c>
      <c r="Q348" s="190" t="s">
        <v>61</v>
      </c>
      <c r="R348" s="190" t="s">
        <v>62</v>
      </c>
      <c r="S348" s="52">
        <v>0.2</v>
      </c>
      <c r="T348" s="192">
        <v>1.3</v>
      </c>
      <c r="U348" s="193">
        <v>1000000</v>
      </c>
      <c r="V348" s="193">
        <v>1001474</v>
      </c>
      <c r="W348" s="189">
        <f t="shared" ref="W348:W349" si="617">IF(V348&gt;U348,0,U348-V348)</f>
        <v>0</v>
      </c>
      <c r="X348" s="189">
        <f t="shared" ref="X348:X349" si="618">IF(V348&gt;U348,U348,V348)</f>
        <v>1000000</v>
      </c>
      <c r="Y348" s="193">
        <v>333</v>
      </c>
      <c r="Z348" s="194">
        <f t="shared" ref="Z348:Z349" si="619">Y348/V348</f>
        <v>3.3250988043623698E-4</v>
      </c>
      <c r="AA348" s="195">
        <f t="shared" ref="AA348:AA349" si="620">AF348/Y348</f>
        <v>2.810810810810811</v>
      </c>
      <c r="AB348" s="196">
        <f t="shared" ref="AB348:AB349" si="621">IF(P348="cpv",(U348*S348),(U348/1000*S348))</f>
        <v>200</v>
      </c>
      <c r="AC348" s="197">
        <f t="shared" ref="AC348:AC349" si="622">IF(P348="cpv",(IF(W348&gt;0,V348*S348,AB348)),(IF(W348&gt;0,V348/1000*S348,AB348)))</f>
        <v>200</v>
      </c>
      <c r="AD348" s="196">
        <f t="shared" ref="AD348:AD349" si="623">AC348-AB348</f>
        <v>0</v>
      </c>
      <c r="AE348" s="198">
        <f t="shared" ref="AE348:AE349" si="624">IF(P348="cpv",(U348*T348),(U348/1000*T348))</f>
        <v>1300</v>
      </c>
      <c r="AF348" s="294">
        <v>936</v>
      </c>
      <c r="AG348" s="199">
        <f t="shared" ref="AG348:AG349" si="625">AF348-AE348</f>
        <v>-364</v>
      </c>
      <c r="AH348" s="199">
        <v>0</v>
      </c>
      <c r="AI348" s="199">
        <f t="shared" si="537"/>
        <v>736</v>
      </c>
      <c r="AJ348" s="200">
        <f t="shared" si="538"/>
        <v>0.78632478632478631</v>
      </c>
      <c r="AL348"/>
    </row>
    <row r="349" spans="2:38" ht="15.75" thickBot="1" x14ac:dyDescent="0.3">
      <c r="B349" s="304" t="s">
        <v>593</v>
      </c>
      <c r="C349" s="202">
        <v>2016</v>
      </c>
      <c r="D349" s="202">
        <v>2</v>
      </c>
      <c r="E349" s="203" t="s">
        <v>53</v>
      </c>
      <c r="F349" s="204">
        <v>42416</v>
      </c>
      <c r="G349" s="221">
        <v>42429</v>
      </c>
      <c r="H349" s="205">
        <f t="shared" ca="1" si="615"/>
        <v>0</v>
      </c>
      <c r="I349" s="201" t="s">
        <v>54</v>
      </c>
      <c r="J349" s="201" t="s">
        <v>286</v>
      </c>
      <c r="K349" s="201" t="s">
        <v>591</v>
      </c>
      <c r="L349" s="206" t="str">
        <f t="shared" ca="1" si="616"/>
        <v>Completed</v>
      </c>
      <c r="M349" s="202" t="s">
        <v>82</v>
      </c>
      <c r="N349" s="202" t="s">
        <v>58</v>
      </c>
      <c r="O349" s="207" t="s">
        <v>59</v>
      </c>
      <c r="P349" s="207" t="s">
        <v>60</v>
      </c>
      <c r="Q349" s="207" t="s">
        <v>61</v>
      </c>
      <c r="R349" s="207" t="s">
        <v>62</v>
      </c>
      <c r="S349" s="111">
        <v>0.1</v>
      </c>
      <c r="T349" s="209">
        <v>1.3</v>
      </c>
      <c r="U349" s="210">
        <v>700000</v>
      </c>
      <c r="V349" s="210">
        <v>794542</v>
      </c>
      <c r="W349" s="206">
        <f t="shared" si="617"/>
        <v>0</v>
      </c>
      <c r="X349" s="206">
        <f t="shared" si="618"/>
        <v>700000</v>
      </c>
      <c r="Y349" s="210"/>
      <c r="Z349" s="211">
        <f t="shared" si="619"/>
        <v>0</v>
      </c>
      <c r="AA349" s="212" t="e">
        <f t="shared" si="620"/>
        <v>#DIV/0!</v>
      </c>
      <c r="AB349" s="213">
        <f t="shared" si="621"/>
        <v>70</v>
      </c>
      <c r="AC349" s="214">
        <f t="shared" si="622"/>
        <v>70</v>
      </c>
      <c r="AD349" s="213">
        <f t="shared" si="623"/>
        <v>0</v>
      </c>
      <c r="AE349" s="215">
        <f t="shared" si="624"/>
        <v>910</v>
      </c>
      <c r="AF349" s="295">
        <f>IF((SUMIF($K$10:$K$1048576,K349,$V$10:$V$1048576))&gt;(SUMIF($K$10:$K$1048576,K349,$U$10:$U$1048576)),AE349,(IF(P349="cpv",(V349*T349),(V349*T349/1000))))</f>
        <v>1032.9046000000001</v>
      </c>
      <c r="AG349" s="216">
        <f t="shared" si="625"/>
        <v>122.90460000000007</v>
      </c>
      <c r="AH349" s="216">
        <v>0</v>
      </c>
      <c r="AI349" s="216">
        <f t="shared" si="537"/>
        <v>962.90460000000007</v>
      </c>
      <c r="AJ349" s="217">
        <f t="shared" si="538"/>
        <v>0.93222994650231983</v>
      </c>
      <c r="AL349"/>
    </row>
    <row r="350" spans="2:38" ht="15.75" thickBot="1" x14ac:dyDescent="0.3">
      <c r="B350" s="301" t="s">
        <v>594</v>
      </c>
      <c r="C350" s="155">
        <v>2016</v>
      </c>
      <c r="D350" s="155">
        <v>2</v>
      </c>
      <c r="E350" s="156" t="s">
        <v>53</v>
      </c>
      <c r="F350" s="157">
        <v>42416</v>
      </c>
      <c r="G350" s="157">
        <v>42429</v>
      </c>
      <c r="H350" s="158">
        <f t="shared" ref="H350:H352" ca="1" si="626">IF($O$1&gt;G350,0,(G350-$O$1))</f>
        <v>0</v>
      </c>
      <c r="I350" s="154" t="s">
        <v>54</v>
      </c>
      <c r="J350" s="154" t="s">
        <v>130</v>
      </c>
      <c r="K350" s="154" t="s">
        <v>595</v>
      </c>
      <c r="L350" s="159" t="str">
        <f t="shared" ref="L350:L352" ca="1" si="627">IF(G350=0,$M$3,(IF(H350=0,$M$1,$M$2)))</f>
        <v>Completed</v>
      </c>
      <c r="M350" s="155" t="s">
        <v>99</v>
      </c>
      <c r="N350" s="155" t="s">
        <v>58</v>
      </c>
      <c r="O350" s="155" t="s">
        <v>124</v>
      </c>
      <c r="P350" s="155" t="s">
        <v>110</v>
      </c>
      <c r="Q350" s="155" t="s">
        <v>101</v>
      </c>
      <c r="R350" s="155" t="s">
        <v>102</v>
      </c>
      <c r="S350" s="160">
        <v>3.5000000000000003E-2</v>
      </c>
      <c r="T350" s="160">
        <v>0.06</v>
      </c>
      <c r="U350" s="161">
        <v>325000</v>
      </c>
      <c r="V350" s="161">
        <v>326216</v>
      </c>
      <c r="W350" s="159">
        <f t="shared" ref="W350:W352" si="628">IF(V350&gt;U350,0,U350-V350)</f>
        <v>0</v>
      </c>
      <c r="X350" s="159">
        <f t="shared" ref="X350:X352" si="629">IF(V350&gt;U350,U350,V350)</f>
        <v>325000</v>
      </c>
      <c r="Y350" s="161">
        <v>27169</v>
      </c>
      <c r="Z350" s="162">
        <f t="shared" ref="Z350:Z352" si="630">Y350/V350</f>
        <v>8.3285307894156016E-2</v>
      </c>
      <c r="AA350" s="163">
        <f t="shared" ref="AA350:AA352" si="631">AF350/Y350</f>
        <v>0.71772976554160994</v>
      </c>
      <c r="AB350" s="164">
        <f t="shared" ref="AB350:AB352" si="632">IF(P350="cpv",(U350*S350),(U350/1000*S350))</f>
        <v>11375.000000000002</v>
      </c>
      <c r="AC350" s="165">
        <f t="shared" ref="AC350:AC351" si="633">IF(P350="cpv",(IF(W350&gt;0,V350*S350,AB350)),(IF(W350&gt;0,V350/1000*S350,AB350)))</f>
        <v>11375.000000000002</v>
      </c>
      <c r="AD350" s="164">
        <f t="shared" ref="AD350:AD352" si="634">AC350-AB350</f>
        <v>0</v>
      </c>
      <c r="AE350" s="166">
        <f t="shared" ref="AE350:AE352" si="635">IF(P350="cpv",(U350*T350),(U350/1000*T350))</f>
        <v>19500</v>
      </c>
      <c r="AF350" s="292">
        <f>IF((SUMIF($K$10:$K$1048576,K350,$V$10:$V$1048576))&gt;(SUMIF($K$10:$K$1048576,K350,$U$10:$U$1048576)),AE350,(IF(P350="cpv",(V350*T350),(V350*T350/1000))))</f>
        <v>19500</v>
      </c>
      <c r="AG350" s="167">
        <f t="shared" ref="AG350:AG352" si="636">AF350-AE350</f>
        <v>0</v>
      </c>
      <c r="AH350" s="167">
        <v>0</v>
      </c>
      <c r="AI350" s="167">
        <f t="shared" si="537"/>
        <v>8124.9999999999982</v>
      </c>
      <c r="AJ350" s="168">
        <f t="shared" si="538"/>
        <v>0.41666666666666657</v>
      </c>
      <c r="AL350"/>
    </row>
    <row r="351" spans="2:38" x14ac:dyDescent="0.25">
      <c r="B351" s="302" t="s">
        <v>596</v>
      </c>
      <c r="C351" s="170">
        <v>2016</v>
      </c>
      <c r="D351" s="170">
        <v>2</v>
      </c>
      <c r="E351" s="171" t="s">
        <v>53</v>
      </c>
      <c r="F351" s="172">
        <v>42416</v>
      </c>
      <c r="G351" s="172">
        <v>42429</v>
      </c>
      <c r="H351" s="173">
        <f t="shared" ca="1" si="626"/>
        <v>0</v>
      </c>
      <c r="I351" s="169" t="s">
        <v>54</v>
      </c>
      <c r="J351" s="169" t="s">
        <v>130</v>
      </c>
      <c r="K351" s="169" t="s">
        <v>597</v>
      </c>
      <c r="L351" s="174" t="str">
        <f t="shared" ca="1" si="627"/>
        <v>Completed</v>
      </c>
      <c r="M351" s="170" t="s">
        <v>598</v>
      </c>
      <c r="N351" s="170" t="s">
        <v>58</v>
      </c>
      <c r="O351" s="170" t="s">
        <v>599</v>
      </c>
      <c r="P351" s="170" t="s">
        <v>110</v>
      </c>
      <c r="Q351" s="170" t="s">
        <v>101</v>
      </c>
      <c r="R351" s="170" t="s">
        <v>102</v>
      </c>
      <c r="S351" s="175">
        <v>3.7499999999999999E-2</v>
      </c>
      <c r="T351" s="175">
        <v>0.06</v>
      </c>
      <c r="U351" s="176">
        <v>50000</v>
      </c>
      <c r="V351" s="176">
        <v>50301</v>
      </c>
      <c r="W351" s="174">
        <f t="shared" si="628"/>
        <v>0</v>
      </c>
      <c r="X351" s="174">
        <f t="shared" si="629"/>
        <v>50000</v>
      </c>
      <c r="Y351" s="176">
        <v>4224</v>
      </c>
      <c r="Z351" s="177">
        <f t="shared" si="630"/>
        <v>8.3974473668515542E-2</v>
      </c>
      <c r="AA351" s="178">
        <f t="shared" si="631"/>
        <v>0.71022727272727271</v>
      </c>
      <c r="AB351" s="179">
        <f t="shared" si="632"/>
        <v>1875</v>
      </c>
      <c r="AC351" s="180">
        <f t="shared" si="633"/>
        <v>1875</v>
      </c>
      <c r="AD351" s="179">
        <f t="shared" si="634"/>
        <v>0</v>
      </c>
      <c r="AE351" s="181">
        <f t="shared" si="635"/>
        <v>3000</v>
      </c>
      <c r="AF351" s="293">
        <f>IF((SUMIF($K$10:$K$1048576,K351,$V$10:$V$1048576))&gt;(SUMIF($K$10:$K$1048576,K351,$U$10:$U$1048576)),AE351,(IF(P351="cpv",(V351*T351),(V351*T351/1000))))</f>
        <v>3000</v>
      </c>
      <c r="AG351" s="182">
        <f t="shared" si="636"/>
        <v>0</v>
      </c>
      <c r="AH351" s="182">
        <v>0</v>
      </c>
      <c r="AI351" s="182">
        <f t="shared" si="537"/>
        <v>1125</v>
      </c>
      <c r="AJ351" s="183">
        <f t="shared" si="538"/>
        <v>0.375</v>
      </c>
      <c r="AL351"/>
    </row>
    <row r="352" spans="2:38" ht="15.75" thickBot="1" x14ac:dyDescent="0.3">
      <c r="B352" s="304" t="s">
        <v>600</v>
      </c>
      <c r="C352" s="202">
        <v>2016</v>
      </c>
      <c r="D352" s="202">
        <v>2</v>
      </c>
      <c r="E352" s="203" t="s">
        <v>53</v>
      </c>
      <c r="F352" s="204">
        <v>42416</v>
      </c>
      <c r="G352" s="221">
        <v>42429</v>
      </c>
      <c r="H352" s="205">
        <f t="shared" ca="1" si="626"/>
        <v>0</v>
      </c>
      <c r="I352" s="201" t="s">
        <v>54</v>
      </c>
      <c r="J352" s="201" t="s">
        <v>130</v>
      </c>
      <c r="K352" s="201" t="s">
        <v>597</v>
      </c>
      <c r="L352" s="206" t="str">
        <f t="shared" ca="1" si="627"/>
        <v>Completed</v>
      </c>
      <c r="M352" s="202" t="s">
        <v>77</v>
      </c>
      <c r="N352" s="202" t="s">
        <v>58</v>
      </c>
      <c r="O352" s="207" t="s">
        <v>599</v>
      </c>
      <c r="P352" s="207" t="s">
        <v>110</v>
      </c>
      <c r="Q352" s="207" t="s">
        <v>101</v>
      </c>
      <c r="R352" s="207" t="s">
        <v>102</v>
      </c>
      <c r="S352" s="52">
        <v>0.01</v>
      </c>
      <c r="T352" s="209">
        <v>0.06</v>
      </c>
      <c r="U352" s="210">
        <v>35000</v>
      </c>
      <c r="V352" s="210">
        <v>35581</v>
      </c>
      <c r="W352" s="206">
        <f t="shared" si="628"/>
        <v>0</v>
      </c>
      <c r="X352" s="206">
        <f t="shared" si="629"/>
        <v>35000</v>
      </c>
      <c r="Y352" s="210">
        <v>1859</v>
      </c>
      <c r="Z352" s="211">
        <f t="shared" si="630"/>
        <v>5.2246985750822067E-2</v>
      </c>
      <c r="AA352" s="212">
        <f t="shared" si="631"/>
        <v>1.0758472296933836</v>
      </c>
      <c r="AB352" s="213">
        <f t="shared" si="632"/>
        <v>350</v>
      </c>
      <c r="AC352" s="57">
        <v>0</v>
      </c>
      <c r="AD352" s="213">
        <f t="shared" si="634"/>
        <v>-350</v>
      </c>
      <c r="AE352" s="215">
        <f t="shared" si="635"/>
        <v>2100</v>
      </c>
      <c r="AF352" s="295">
        <v>2000</v>
      </c>
      <c r="AG352" s="216">
        <f t="shared" si="636"/>
        <v>-100</v>
      </c>
      <c r="AH352" s="216">
        <v>0</v>
      </c>
      <c r="AI352" s="216">
        <f t="shared" si="537"/>
        <v>2000</v>
      </c>
      <c r="AJ352" s="217">
        <f t="shared" si="538"/>
        <v>1</v>
      </c>
      <c r="AL352"/>
    </row>
    <row r="353" spans="2:38" ht="15.75" thickBot="1" x14ac:dyDescent="0.3">
      <c r="B353" s="302" t="s">
        <v>601</v>
      </c>
      <c r="C353" s="170">
        <v>2016</v>
      </c>
      <c r="D353" s="170">
        <v>2</v>
      </c>
      <c r="E353" s="171" t="s">
        <v>53</v>
      </c>
      <c r="F353" s="172">
        <v>42416</v>
      </c>
      <c r="G353" s="172">
        <v>42429</v>
      </c>
      <c r="H353" s="173">
        <f t="shared" ref="H353:H354" ca="1" si="637">IF($O$1&gt;G353,0,(G353-$O$1))</f>
        <v>0</v>
      </c>
      <c r="I353" s="169" t="s">
        <v>54</v>
      </c>
      <c r="J353" s="169" t="s">
        <v>55</v>
      </c>
      <c r="K353" s="169" t="s">
        <v>602</v>
      </c>
      <c r="L353" s="174" t="str">
        <f t="shared" ref="L353:L354" ca="1" si="638">IF(G353=0,$M$3,(IF(H353=0,$M$1,$M$2)))</f>
        <v>Completed</v>
      </c>
      <c r="M353" s="170" t="s">
        <v>57</v>
      </c>
      <c r="N353" s="170" t="s">
        <v>58</v>
      </c>
      <c r="O353" s="170" t="s">
        <v>109</v>
      </c>
      <c r="P353" s="170" t="s">
        <v>110</v>
      </c>
      <c r="Q353" s="170" t="s">
        <v>101</v>
      </c>
      <c r="R353" s="170" t="s">
        <v>102</v>
      </c>
      <c r="S353" s="52">
        <v>0.01</v>
      </c>
      <c r="T353" s="175">
        <v>3.3000000000000002E-2</v>
      </c>
      <c r="U353" s="176">
        <v>30000</v>
      </c>
      <c r="V353" s="176">
        <v>30017</v>
      </c>
      <c r="W353" s="174">
        <f t="shared" ref="W353:W354" si="639">IF(V353&gt;U353,0,U353-V353)</f>
        <v>0</v>
      </c>
      <c r="X353" s="174">
        <f t="shared" ref="X353:X354" si="640">IF(V353&gt;U353,U353,V353)</f>
        <v>30000</v>
      </c>
      <c r="Y353" s="176"/>
      <c r="Z353" s="177">
        <f t="shared" ref="Z353:Z354" si="641">Y353/V353</f>
        <v>0</v>
      </c>
      <c r="AA353" s="178" t="e">
        <f t="shared" ref="AA353:AA354" si="642">AF353/Y353</f>
        <v>#DIV/0!</v>
      </c>
      <c r="AB353" s="179">
        <f t="shared" ref="AB353:AB354" si="643">IF(P353="cpv",(U353*S353),(U353/1000*S353))</f>
        <v>300</v>
      </c>
      <c r="AC353" s="180">
        <f t="shared" ref="AC353" si="644">IF(P353="cpv",(IF(W353&gt;0,V353*S353,AB353)),(IF(W353&gt;0,V353/1000*S353,AB353)))</f>
        <v>300</v>
      </c>
      <c r="AD353" s="179">
        <f t="shared" ref="AD353:AD354" si="645">AC353-AB353</f>
        <v>0</v>
      </c>
      <c r="AE353" s="181">
        <f t="shared" ref="AE353:AE354" si="646">IF(P353="cpv",(U353*T353),(U353/1000*T353))</f>
        <v>990</v>
      </c>
      <c r="AF353" s="293">
        <f>IF((SUMIF($K$10:$K$1048576,K353,$V$10:$V$1048576))&gt;(SUMIF($K$10:$K$1048576,K353,$U$10:$U$1048576)),AE353,(IF(P353="cpv",(V353*T353),(V353*T353/1000))))</f>
        <v>990</v>
      </c>
      <c r="AG353" s="182">
        <f t="shared" ref="AG353:AG354" si="647">AF353-AE353</f>
        <v>0</v>
      </c>
      <c r="AH353" s="182">
        <v>0</v>
      </c>
      <c r="AI353" s="182">
        <f t="shared" si="537"/>
        <v>690</v>
      </c>
      <c r="AJ353" s="183">
        <f t="shared" si="538"/>
        <v>0.69696969696969702</v>
      </c>
      <c r="AL353"/>
    </row>
    <row r="354" spans="2:38" x14ac:dyDescent="0.25">
      <c r="B354" s="303" t="s">
        <v>603</v>
      </c>
      <c r="C354" s="185">
        <v>2016</v>
      </c>
      <c r="D354" s="185">
        <v>2</v>
      </c>
      <c r="E354" s="186" t="s">
        <v>53</v>
      </c>
      <c r="F354" s="187">
        <v>42416</v>
      </c>
      <c r="G354" s="220">
        <v>42429</v>
      </c>
      <c r="H354" s="188">
        <f t="shared" ca="1" si="637"/>
        <v>0</v>
      </c>
      <c r="I354" s="184" t="s">
        <v>54</v>
      </c>
      <c r="J354" s="184" t="s">
        <v>55</v>
      </c>
      <c r="K354" s="184" t="s">
        <v>602</v>
      </c>
      <c r="L354" s="189" t="str">
        <f t="shared" ca="1" si="638"/>
        <v>Completed</v>
      </c>
      <c r="M354" s="190" t="s">
        <v>77</v>
      </c>
      <c r="N354" s="190" t="s">
        <v>58</v>
      </c>
      <c r="O354" s="190" t="s">
        <v>109</v>
      </c>
      <c r="P354" s="190" t="s">
        <v>110</v>
      </c>
      <c r="Q354" s="190" t="s">
        <v>101</v>
      </c>
      <c r="R354" s="190" t="s">
        <v>102</v>
      </c>
      <c r="S354" s="52">
        <v>0.01</v>
      </c>
      <c r="T354" s="192">
        <v>3.3000000000000002E-2</v>
      </c>
      <c r="U354" s="193">
        <v>50000</v>
      </c>
      <c r="V354" s="176">
        <v>50425</v>
      </c>
      <c r="W354" s="189">
        <f t="shared" si="639"/>
        <v>0</v>
      </c>
      <c r="X354" s="189">
        <f t="shared" si="640"/>
        <v>50000</v>
      </c>
      <c r="Y354" s="176">
        <v>3927</v>
      </c>
      <c r="Z354" s="194">
        <f t="shared" si="641"/>
        <v>7.7878036688150715E-2</v>
      </c>
      <c r="AA354" s="195">
        <f t="shared" si="642"/>
        <v>0.26101349630761395</v>
      </c>
      <c r="AB354" s="196">
        <f t="shared" si="643"/>
        <v>500</v>
      </c>
      <c r="AC354" s="57">
        <v>0</v>
      </c>
      <c r="AD354" s="196">
        <f t="shared" si="645"/>
        <v>-500</v>
      </c>
      <c r="AE354" s="198">
        <f t="shared" si="646"/>
        <v>1650</v>
      </c>
      <c r="AF354" s="294">
        <v>1025</v>
      </c>
      <c r="AG354" s="199">
        <f t="shared" si="647"/>
        <v>-625</v>
      </c>
      <c r="AH354" s="199">
        <v>0</v>
      </c>
      <c r="AI354" s="199">
        <f t="shared" si="537"/>
        <v>1025</v>
      </c>
      <c r="AJ354" s="200">
        <f t="shared" si="538"/>
        <v>1</v>
      </c>
      <c r="AL354"/>
    </row>
    <row r="355" spans="2:38" ht="15.75" thickBot="1" x14ac:dyDescent="0.3">
      <c r="B355" s="304" t="s">
        <v>604</v>
      </c>
      <c r="C355" s="202">
        <v>2016</v>
      </c>
      <c r="D355" s="202">
        <v>2</v>
      </c>
      <c r="E355" s="203" t="s">
        <v>53</v>
      </c>
      <c r="F355" s="204">
        <v>42416</v>
      </c>
      <c r="G355" s="221">
        <v>42429</v>
      </c>
      <c r="H355" s="205">
        <f t="shared" ref="H355:H358" ca="1" si="648">IF($O$1&gt;G355,0,(G355-$O$1))</f>
        <v>0</v>
      </c>
      <c r="I355" s="201" t="s">
        <v>54</v>
      </c>
      <c r="J355" s="201" t="s">
        <v>55</v>
      </c>
      <c r="K355" s="201" t="s">
        <v>602</v>
      </c>
      <c r="L355" s="206" t="str">
        <f t="shared" ref="L355:L358" ca="1" si="649">IF(G355=0,$M$3,(IF(H355=0,$M$1,$M$2)))</f>
        <v>Completed</v>
      </c>
      <c r="M355" s="207" t="s">
        <v>134</v>
      </c>
      <c r="N355" s="207" t="s">
        <v>58</v>
      </c>
      <c r="O355" s="207" t="s">
        <v>109</v>
      </c>
      <c r="P355" s="207" t="s">
        <v>110</v>
      </c>
      <c r="Q355" s="207" t="s">
        <v>101</v>
      </c>
      <c r="R355" s="207" t="s">
        <v>102</v>
      </c>
      <c r="S355" s="52">
        <v>5.0000000000000001E-3</v>
      </c>
      <c r="T355" s="209">
        <v>3.3000000000000002E-2</v>
      </c>
      <c r="U355" s="210">
        <v>45000</v>
      </c>
      <c r="V355" s="210">
        <v>46047</v>
      </c>
      <c r="W355" s="206">
        <f t="shared" ref="W355:W358" si="650">IF(V355&gt;U355,0,U355-V355)</f>
        <v>0</v>
      </c>
      <c r="X355" s="206">
        <f t="shared" ref="X355:X358" si="651">IF(V355&gt;U355,U355,V355)</f>
        <v>45000</v>
      </c>
      <c r="Y355" s="210">
        <v>510</v>
      </c>
      <c r="Z355" s="211">
        <f t="shared" ref="Z355:Z358" si="652">Y355/V355</f>
        <v>1.1075640106847352E-2</v>
      </c>
      <c r="AA355" s="212">
        <f t="shared" ref="AA355:AA358" si="653">AF355/Y355</f>
        <v>2.9117647058823528</v>
      </c>
      <c r="AB355" s="213">
        <f t="shared" ref="AB355:AB358" si="654">IF(P355="cpv",(U355*S355),(U355/1000*S355))</f>
        <v>225</v>
      </c>
      <c r="AC355" s="214">
        <f t="shared" ref="AC355:AC358" si="655">IF(P355="cpv",(IF(W355&gt;0,V355*S355,AB355)),(IF(W355&gt;0,V355/1000*S355,AB355)))</f>
        <v>225</v>
      </c>
      <c r="AD355" s="213">
        <f t="shared" ref="AD355:AD358" si="656">AC355-AB355</f>
        <v>0</v>
      </c>
      <c r="AE355" s="215">
        <f t="shared" ref="AE355:AE358" si="657">IF(P355="cpv",(U355*T355),(U355/1000*T355))</f>
        <v>1485</v>
      </c>
      <c r="AF355" s="295">
        <f>IF((SUMIF($K$10:$K$1048576,K355,$V$10:$V$1048576))&gt;(SUMIF($K$10:$K$1048576,K355,$U$10:$U$1048576)),AE355,(IF(P355="cpv",(V355*T355),(V355*T355/1000))))</f>
        <v>1485</v>
      </c>
      <c r="AG355" s="216">
        <f t="shared" ref="AG355:AG358" si="658">AF355-AE355</f>
        <v>0</v>
      </c>
      <c r="AH355" s="216">
        <v>0</v>
      </c>
      <c r="AI355" s="216">
        <f t="shared" si="537"/>
        <v>1260</v>
      </c>
      <c r="AJ355" s="217">
        <f t="shared" si="538"/>
        <v>0.84848484848484851</v>
      </c>
      <c r="AL355"/>
    </row>
    <row r="356" spans="2:38" x14ac:dyDescent="0.25">
      <c r="B356" s="302" t="s">
        <v>605</v>
      </c>
      <c r="C356" s="170">
        <v>2016</v>
      </c>
      <c r="D356" s="170">
        <v>2</v>
      </c>
      <c r="E356" s="171" t="s">
        <v>53</v>
      </c>
      <c r="F356" s="172">
        <v>42416</v>
      </c>
      <c r="G356" s="172">
        <v>42426</v>
      </c>
      <c r="H356" s="173">
        <f t="shared" ca="1" si="648"/>
        <v>0</v>
      </c>
      <c r="I356" s="169" t="s">
        <v>54</v>
      </c>
      <c r="J356" s="169" t="s">
        <v>55</v>
      </c>
      <c r="K356" s="169" t="s">
        <v>606</v>
      </c>
      <c r="L356" s="174" t="str">
        <f t="shared" ca="1" si="649"/>
        <v>Completed</v>
      </c>
      <c r="M356" s="170" t="s">
        <v>64</v>
      </c>
      <c r="N356" s="170" t="s">
        <v>58</v>
      </c>
      <c r="O356" s="170" t="s">
        <v>59</v>
      </c>
      <c r="P356" s="170" t="s">
        <v>60</v>
      </c>
      <c r="Q356" s="170" t="s">
        <v>61</v>
      </c>
      <c r="R356" s="170" t="s">
        <v>62</v>
      </c>
      <c r="S356" s="52">
        <v>0.2</v>
      </c>
      <c r="T356" s="175">
        <v>1</v>
      </c>
      <c r="U356" s="176">
        <v>2000000</v>
      </c>
      <c r="V356" s="176">
        <v>2024536</v>
      </c>
      <c r="W356" s="174">
        <f t="shared" si="650"/>
        <v>0</v>
      </c>
      <c r="X356" s="174">
        <f t="shared" si="651"/>
        <v>2000000</v>
      </c>
      <c r="Y356" s="176">
        <v>296</v>
      </c>
      <c r="Z356" s="177">
        <f t="shared" si="652"/>
        <v>1.4620634061335535E-4</v>
      </c>
      <c r="AA356" s="178">
        <f t="shared" si="653"/>
        <v>3.4087837837837838</v>
      </c>
      <c r="AB356" s="179">
        <f t="shared" si="654"/>
        <v>400</v>
      </c>
      <c r="AC356" s="180">
        <f t="shared" si="655"/>
        <v>400</v>
      </c>
      <c r="AD356" s="179">
        <f t="shared" si="656"/>
        <v>0</v>
      </c>
      <c r="AE356" s="181">
        <f t="shared" si="657"/>
        <v>2000</v>
      </c>
      <c r="AF356" s="293">
        <v>1009</v>
      </c>
      <c r="AG356" s="182">
        <f t="shared" si="658"/>
        <v>-991</v>
      </c>
      <c r="AH356" s="182">
        <v>0</v>
      </c>
      <c r="AI356" s="182">
        <f t="shared" si="537"/>
        <v>609</v>
      </c>
      <c r="AJ356" s="183">
        <f t="shared" si="538"/>
        <v>0.60356788899900893</v>
      </c>
      <c r="AL356"/>
    </row>
    <row r="357" spans="2:38" ht="15.75" thickBot="1" x14ac:dyDescent="0.3">
      <c r="B357" s="303" t="s">
        <v>607</v>
      </c>
      <c r="C357" s="185">
        <v>2016</v>
      </c>
      <c r="D357" s="185">
        <v>2</v>
      </c>
      <c r="E357" s="186" t="s">
        <v>53</v>
      </c>
      <c r="F357" s="187">
        <v>42416</v>
      </c>
      <c r="G357" s="220">
        <v>42426</v>
      </c>
      <c r="H357" s="188">
        <f t="shared" ca="1" si="648"/>
        <v>0</v>
      </c>
      <c r="I357" s="184" t="s">
        <v>54</v>
      </c>
      <c r="J357" s="184" t="s">
        <v>55</v>
      </c>
      <c r="K357" s="184" t="s">
        <v>606</v>
      </c>
      <c r="L357" s="189" t="str">
        <f t="shared" ca="1" si="649"/>
        <v>Completed</v>
      </c>
      <c r="M357" s="185" t="s">
        <v>57</v>
      </c>
      <c r="N357" s="190" t="s">
        <v>58</v>
      </c>
      <c r="O357" s="190" t="s">
        <v>59</v>
      </c>
      <c r="P357" s="190" t="s">
        <v>60</v>
      </c>
      <c r="Q357" s="190" t="s">
        <v>61</v>
      </c>
      <c r="R357" s="190" t="s">
        <v>62</v>
      </c>
      <c r="S357" s="126">
        <v>0.5</v>
      </c>
      <c r="T357" s="192">
        <v>1</v>
      </c>
      <c r="U357" s="193">
        <v>1500000</v>
      </c>
      <c r="V357" s="193">
        <v>1266316</v>
      </c>
      <c r="W357" s="189">
        <f t="shared" si="650"/>
        <v>233684</v>
      </c>
      <c r="X357" s="189">
        <f t="shared" si="651"/>
        <v>1266316</v>
      </c>
      <c r="Y357" s="193"/>
      <c r="Z357" s="194">
        <f t="shared" si="652"/>
        <v>0</v>
      </c>
      <c r="AA357" s="195" t="e">
        <f t="shared" si="653"/>
        <v>#DIV/0!</v>
      </c>
      <c r="AB357" s="196">
        <f t="shared" si="654"/>
        <v>750</v>
      </c>
      <c r="AC357" s="197">
        <f t="shared" si="655"/>
        <v>633.15800000000002</v>
      </c>
      <c r="AD357" s="196">
        <f t="shared" si="656"/>
        <v>-116.84199999999998</v>
      </c>
      <c r="AE357" s="198">
        <f t="shared" si="657"/>
        <v>1500</v>
      </c>
      <c r="AF357" s="294">
        <v>1000</v>
      </c>
      <c r="AG357" s="199">
        <f t="shared" si="658"/>
        <v>-500</v>
      </c>
      <c r="AH357" s="199">
        <v>0</v>
      </c>
      <c r="AI357" s="199">
        <f t="shared" si="537"/>
        <v>366.84199999999998</v>
      </c>
      <c r="AJ357" s="200">
        <f t="shared" si="538"/>
        <v>0.366842</v>
      </c>
      <c r="AL357"/>
    </row>
    <row r="358" spans="2:38" ht="15.75" thickBot="1" x14ac:dyDescent="0.3">
      <c r="B358" s="303" t="s">
        <v>608</v>
      </c>
      <c r="C358" s="185">
        <v>2016</v>
      </c>
      <c r="D358" s="185">
        <v>2</v>
      </c>
      <c r="E358" s="186" t="s">
        <v>53</v>
      </c>
      <c r="F358" s="187">
        <v>42416</v>
      </c>
      <c r="G358" s="220">
        <v>42426</v>
      </c>
      <c r="H358" s="188">
        <f t="shared" ca="1" si="648"/>
        <v>0</v>
      </c>
      <c r="I358" s="184" t="s">
        <v>54</v>
      </c>
      <c r="J358" s="184" t="s">
        <v>55</v>
      </c>
      <c r="K358" s="184" t="s">
        <v>606</v>
      </c>
      <c r="L358" s="189" t="str">
        <f t="shared" ca="1" si="649"/>
        <v>Completed</v>
      </c>
      <c r="M358" s="185" t="s">
        <v>93</v>
      </c>
      <c r="N358" s="190" t="s">
        <v>58</v>
      </c>
      <c r="O358" s="190" t="s">
        <v>59</v>
      </c>
      <c r="P358" s="190" t="s">
        <v>60</v>
      </c>
      <c r="Q358" s="190" t="s">
        <v>61</v>
      </c>
      <c r="R358" s="190" t="s">
        <v>62</v>
      </c>
      <c r="S358" s="52">
        <v>0.1</v>
      </c>
      <c r="T358" s="192">
        <v>1</v>
      </c>
      <c r="U358" s="193">
        <v>500000</v>
      </c>
      <c r="V358" s="193">
        <v>500634</v>
      </c>
      <c r="W358" s="189">
        <f t="shared" si="650"/>
        <v>0</v>
      </c>
      <c r="X358" s="189">
        <f t="shared" si="651"/>
        <v>500000</v>
      </c>
      <c r="Y358" s="193"/>
      <c r="Z358" s="194">
        <f t="shared" si="652"/>
        <v>0</v>
      </c>
      <c r="AA358" s="195" t="e">
        <f t="shared" si="653"/>
        <v>#DIV/0!</v>
      </c>
      <c r="AB358" s="196">
        <f t="shared" si="654"/>
        <v>50</v>
      </c>
      <c r="AC358" s="197">
        <f t="shared" si="655"/>
        <v>50</v>
      </c>
      <c r="AD358" s="196">
        <f t="shared" si="656"/>
        <v>0</v>
      </c>
      <c r="AE358" s="198">
        <f t="shared" si="657"/>
        <v>500</v>
      </c>
      <c r="AF358" s="294">
        <f>IF((SUMIF($K$10:$K$1048576,K358,$V$10:$V$1048576))&gt;(SUMIF($K$10:$K$1048576,K358,$U$10:$U$1048576)),AE358,(IF(P358="cpv",(V358*T358),(V358*T358/1000))))</f>
        <v>500.63400000000001</v>
      </c>
      <c r="AG358" s="199">
        <f t="shared" si="658"/>
        <v>0.63400000000001455</v>
      </c>
      <c r="AH358" s="199">
        <v>0</v>
      </c>
      <c r="AI358" s="199">
        <f t="shared" si="537"/>
        <v>450.63400000000001</v>
      </c>
      <c r="AJ358" s="200">
        <f t="shared" si="538"/>
        <v>0.90012663942121396</v>
      </c>
      <c r="AL358"/>
    </row>
    <row r="359" spans="2:38" ht="15.75" thickBot="1" x14ac:dyDescent="0.3">
      <c r="B359" s="304" t="s">
        <v>609</v>
      </c>
      <c r="C359" s="202">
        <v>2016</v>
      </c>
      <c r="D359" s="202">
        <v>2</v>
      </c>
      <c r="E359" s="203" t="s">
        <v>53</v>
      </c>
      <c r="F359" s="204">
        <v>42416</v>
      </c>
      <c r="G359" s="221">
        <v>42426</v>
      </c>
      <c r="H359" s="205">
        <f t="shared" ref="H359:H360" ca="1" si="659">IF($O$1&gt;G359,0,(G359-$O$1))</f>
        <v>0</v>
      </c>
      <c r="I359" s="201" t="s">
        <v>54</v>
      </c>
      <c r="J359" s="201" t="s">
        <v>55</v>
      </c>
      <c r="K359" s="201" t="s">
        <v>606</v>
      </c>
      <c r="L359" s="206" t="str">
        <f t="shared" ref="L359:L360" ca="1" si="660">IF(G359=0,$M$3,(IF(H359=0,$M$1,$M$2)))</f>
        <v>Completed</v>
      </c>
      <c r="M359" s="202" t="s">
        <v>82</v>
      </c>
      <c r="N359" s="207" t="s">
        <v>58</v>
      </c>
      <c r="O359" s="207" t="s">
        <v>59</v>
      </c>
      <c r="P359" s="207" t="s">
        <v>60</v>
      </c>
      <c r="Q359" s="207" t="s">
        <v>61</v>
      </c>
      <c r="R359" s="207" t="s">
        <v>62</v>
      </c>
      <c r="S359" s="111">
        <v>0.1</v>
      </c>
      <c r="T359" s="209">
        <v>1</v>
      </c>
      <c r="U359" s="210">
        <v>2000000</v>
      </c>
      <c r="V359" s="210">
        <v>2001113</v>
      </c>
      <c r="W359" s="206">
        <f t="shared" ref="W359:W360" si="661">IF(V359&gt;U359,0,U359-V359)</f>
        <v>0</v>
      </c>
      <c r="X359" s="206">
        <f t="shared" ref="X359:X360" si="662">IF(V359&gt;U359,U359,V359)</f>
        <v>2000000</v>
      </c>
      <c r="Y359" s="210"/>
      <c r="Z359" s="211">
        <f t="shared" ref="Z359:Z360" si="663">Y359/V359</f>
        <v>0</v>
      </c>
      <c r="AA359" s="212" t="e">
        <f t="shared" ref="AA359:AA360" si="664">AF359/Y359</f>
        <v>#DIV/0!</v>
      </c>
      <c r="AB359" s="213">
        <f t="shared" ref="AB359:AB360" si="665">IF(P359="cpv",(U359*S359),(U359/1000*S359))</f>
        <v>200</v>
      </c>
      <c r="AC359" s="214">
        <f t="shared" ref="AC359:AC360" si="666">IF(P359="cpv",(IF(W359&gt;0,V359*S359,AB359)),(IF(W359&gt;0,V359/1000*S359,AB359)))</f>
        <v>200</v>
      </c>
      <c r="AD359" s="213">
        <f t="shared" ref="AD359:AD360" si="667">AC359-AB359</f>
        <v>0</v>
      </c>
      <c r="AE359" s="215">
        <f t="shared" ref="AE359:AE360" si="668">IF(P359="cpv",(U359*T359),(U359/1000*T359))</f>
        <v>2000</v>
      </c>
      <c r="AF359" s="295">
        <v>1750</v>
      </c>
      <c r="AG359" s="216">
        <f t="shared" ref="AG359:AG360" si="669">AF359-AE359</f>
        <v>-250</v>
      </c>
      <c r="AH359" s="216">
        <v>0</v>
      </c>
      <c r="AI359" s="216">
        <f t="shared" si="537"/>
        <v>1550</v>
      </c>
      <c r="AJ359" s="217">
        <f t="shared" si="538"/>
        <v>0.88571428571428568</v>
      </c>
      <c r="AL359"/>
    </row>
    <row r="360" spans="2:38" x14ac:dyDescent="0.25">
      <c r="B360" s="302" t="s">
        <v>610</v>
      </c>
      <c r="C360" s="170">
        <v>2016</v>
      </c>
      <c r="D360" s="170">
        <v>2</v>
      </c>
      <c r="E360" s="171" t="s">
        <v>53</v>
      </c>
      <c r="F360" s="172">
        <v>42416</v>
      </c>
      <c r="G360" s="172">
        <v>42429</v>
      </c>
      <c r="H360" s="173">
        <f t="shared" ca="1" si="659"/>
        <v>0</v>
      </c>
      <c r="I360" s="169" t="s">
        <v>96</v>
      </c>
      <c r="J360" s="169" t="s">
        <v>200</v>
      </c>
      <c r="K360" s="169" t="s">
        <v>611</v>
      </c>
      <c r="L360" s="174" t="str">
        <f t="shared" ca="1" si="660"/>
        <v>Completed</v>
      </c>
      <c r="M360" s="170" t="s">
        <v>64</v>
      </c>
      <c r="N360" s="170" t="s">
        <v>58</v>
      </c>
      <c r="O360" s="170" t="s">
        <v>109</v>
      </c>
      <c r="P360" s="170" t="s">
        <v>110</v>
      </c>
      <c r="Q360" s="170" t="s">
        <v>101</v>
      </c>
      <c r="R360" s="170" t="s">
        <v>102</v>
      </c>
      <c r="S360" s="52">
        <v>6.0000000000000001E-3</v>
      </c>
      <c r="T360" s="175">
        <v>3.3000000000000002E-2</v>
      </c>
      <c r="U360" s="176">
        <v>30000</v>
      </c>
      <c r="V360" s="176">
        <v>30055</v>
      </c>
      <c r="W360" s="174">
        <f t="shared" si="661"/>
        <v>0</v>
      </c>
      <c r="X360" s="174">
        <f t="shared" si="662"/>
        <v>30000</v>
      </c>
      <c r="Y360" s="176">
        <v>883</v>
      </c>
      <c r="Z360" s="177">
        <f t="shared" si="663"/>
        <v>2.9379470969888539E-2</v>
      </c>
      <c r="AA360" s="178">
        <f t="shared" si="664"/>
        <v>0.78708946772366928</v>
      </c>
      <c r="AB360" s="179">
        <f t="shared" si="665"/>
        <v>180</v>
      </c>
      <c r="AC360" s="180">
        <f t="shared" si="666"/>
        <v>180</v>
      </c>
      <c r="AD360" s="179">
        <f t="shared" si="667"/>
        <v>0</v>
      </c>
      <c r="AE360" s="181">
        <f t="shared" si="668"/>
        <v>990</v>
      </c>
      <c r="AF360" s="293">
        <v>695</v>
      </c>
      <c r="AG360" s="182">
        <f t="shared" si="669"/>
        <v>-295</v>
      </c>
      <c r="AH360" s="182">
        <v>0</v>
      </c>
      <c r="AI360" s="182">
        <f t="shared" si="537"/>
        <v>515</v>
      </c>
      <c r="AJ360" s="183">
        <f t="shared" si="538"/>
        <v>0.74100719424460426</v>
      </c>
      <c r="AL360"/>
    </row>
    <row r="361" spans="2:38" x14ac:dyDescent="0.25">
      <c r="B361" s="303" t="s">
        <v>612</v>
      </c>
      <c r="C361" s="185">
        <v>2016</v>
      </c>
      <c r="D361" s="185">
        <v>2</v>
      </c>
      <c r="E361" s="186" t="s">
        <v>53</v>
      </c>
      <c r="F361" s="187">
        <v>42416</v>
      </c>
      <c r="G361" s="220">
        <v>42429</v>
      </c>
      <c r="H361" s="188">
        <f t="shared" ref="H361:H364" ca="1" si="670">IF($O$1&gt;G361,0,(G361-$O$1))</f>
        <v>0</v>
      </c>
      <c r="I361" s="184" t="s">
        <v>96</v>
      </c>
      <c r="J361" s="184" t="s">
        <v>200</v>
      </c>
      <c r="K361" s="184" t="s">
        <v>611</v>
      </c>
      <c r="L361" s="189" t="str">
        <f t="shared" ref="L361:L364" ca="1" si="671">IF(G361=0,$M$3,(IF(H361=0,$M$1,$M$2)))</f>
        <v>Completed</v>
      </c>
      <c r="M361" s="185" t="s">
        <v>77</v>
      </c>
      <c r="N361" s="190" t="s">
        <v>58</v>
      </c>
      <c r="O361" s="190" t="s">
        <v>109</v>
      </c>
      <c r="P361" s="190" t="s">
        <v>110</v>
      </c>
      <c r="Q361" s="190" t="s">
        <v>101</v>
      </c>
      <c r="R361" s="190" t="s">
        <v>102</v>
      </c>
      <c r="S361" s="52">
        <v>0.01</v>
      </c>
      <c r="T361" s="192">
        <v>3.3000000000000002E-2</v>
      </c>
      <c r="U361" s="193">
        <v>50000</v>
      </c>
      <c r="V361" s="193">
        <v>50589</v>
      </c>
      <c r="W361" s="189">
        <f t="shared" ref="W361:W364" si="672">IF(V361&gt;U361,0,U361-V361)</f>
        <v>0</v>
      </c>
      <c r="X361" s="189">
        <f t="shared" ref="X361:X364" si="673">IF(V361&gt;U361,U361,V361)</f>
        <v>50000</v>
      </c>
      <c r="Y361" s="193">
        <v>2602</v>
      </c>
      <c r="Z361" s="194">
        <f t="shared" ref="Z361:Z364" si="674">Y361/V361</f>
        <v>5.1434106228626778E-2</v>
      </c>
      <c r="AA361" s="195">
        <f t="shared" ref="AA361:AA364" si="675">AF361/Y361</f>
        <v>0.63412759415833975</v>
      </c>
      <c r="AB361" s="196">
        <f t="shared" ref="AB361:AB364" si="676">IF(P361="cpv",(U361*S361),(U361/1000*S361))</f>
        <v>500</v>
      </c>
      <c r="AC361" s="57">
        <v>0</v>
      </c>
      <c r="AD361" s="196">
        <f t="shared" ref="AD361:AD364" si="677">AC361-AB361</f>
        <v>-500</v>
      </c>
      <c r="AE361" s="198">
        <f t="shared" ref="AE361:AE364" si="678">IF(P361="cpv",(U361*T361),(U361/1000*T361))</f>
        <v>1650</v>
      </c>
      <c r="AF361" s="294">
        <f>IF((SUMIF($K$10:$K$1048576,K361,$V$10:$V$1048576))&gt;(SUMIF($K$10:$K$1048576,K361,$U$10:$U$1048576)),AE361,(IF(P361="cpv",(V361*T361),(V361*T361/1000))))</f>
        <v>1650</v>
      </c>
      <c r="AG361" s="199">
        <f t="shared" ref="AG361:AG364" si="679">AF361-AE361</f>
        <v>0</v>
      </c>
      <c r="AH361" s="199">
        <v>0</v>
      </c>
      <c r="AI361" s="199">
        <f t="shared" si="537"/>
        <v>1650</v>
      </c>
      <c r="AJ361" s="200">
        <f t="shared" si="538"/>
        <v>1</v>
      </c>
      <c r="AL361"/>
    </row>
    <row r="362" spans="2:38" ht="15.75" thickBot="1" x14ac:dyDescent="0.3">
      <c r="B362" s="304" t="s">
        <v>613</v>
      </c>
      <c r="C362" s="202">
        <v>2016</v>
      </c>
      <c r="D362" s="202">
        <v>2</v>
      </c>
      <c r="E362" s="203" t="s">
        <v>53</v>
      </c>
      <c r="F362" s="204">
        <v>42416</v>
      </c>
      <c r="G362" s="221">
        <v>42429</v>
      </c>
      <c r="H362" s="205">
        <f t="shared" ca="1" si="670"/>
        <v>0</v>
      </c>
      <c r="I362" s="201" t="s">
        <v>96</v>
      </c>
      <c r="J362" s="201" t="s">
        <v>200</v>
      </c>
      <c r="K362" s="201" t="s">
        <v>611</v>
      </c>
      <c r="L362" s="206" t="str">
        <f t="shared" ca="1" si="671"/>
        <v>Completed</v>
      </c>
      <c r="M362" s="202" t="s">
        <v>93</v>
      </c>
      <c r="N362" s="207" t="s">
        <v>58</v>
      </c>
      <c r="O362" s="207" t="s">
        <v>109</v>
      </c>
      <c r="P362" s="207" t="s">
        <v>110</v>
      </c>
      <c r="Q362" s="207" t="s">
        <v>101</v>
      </c>
      <c r="R362" s="207" t="s">
        <v>102</v>
      </c>
      <c r="S362" s="208">
        <v>1.2E-2</v>
      </c>
      <c r="T362" s="209">
        <v>3.3000000000000002E-2</v>
      </c>
      <c r="U362" s="210">
        <v>35000</v>
      </c>
      <c r="V362" s="210">
        <v>35136</v>
      </c>
      <c r="W362" s="206">
        <f t="shared" si="672"/>
        <v>0</v>
      </c>
      <c r="X362" s="206">
        <f t="shared" si="673"/>
        <v>35000</v>
      </c>
      <c r="Y362" s="210">
        <v>2161</v>
      </c>
      <c r="Z362" s="211">
        <f t="shared" si="674"/>
        <v>6.1503870673952639E-2</v>
      </c>
      <c r="AA362" s="212">
        <f t="shared" si="675"/>
        <v>0.53447478019435446</v>
      </c>
      <c r="AB362" s="213">
        <f t="shared" si="676"/>
        <v>420</v>
      </c>
      <c r="AC362" s="214">
        <f t="shared" ref="AC362:AC364" si="680">IF(P362="cpv",(IF(W362&gt;0,V362*S362,AB362)),(IF(W362&gt;0,V362/1000*S362,AB362)))</f>
        <v>420</v>
      </c>
      <c r="AD362" s="213">
        <f t="shared" si="677"/>
        <v>0</v>
      </c>
      <c r="AE362" s="215">
        <f t="shared" si="678"/>
        <v>1155</v>
      </c>
      <c r="AF362" s="295">
        <f>IF((SUMIF($K$10:$K$1048576,K362,$V$10:$V$1048576))&gt;(SUMIF($K$10:$K$1048576,K362,$U$10:$U$1048576)),AE362,(IF(P362="cpv",(V362*T362),(V362*T362/1000))))</f>
        <v>1155</v>
      </c>
      <c r="AG362" s="216">
        <f t="shared" si="679"/>
        <v>0</v>
      </c>
      <c r="AH362" s="216">
        <v>0</v>
      </c>
      <c r="AI362" s="216">
        <f t="shared" si="537"/>
        <v>735</v>
      </c>
      <c r="AJ362" s="217">
        <f t="shared" si="538"/>
        <v>0.63636363636363635</v>
      </c>
      <c r="AL362"/>
    </row>
    <row r="363" spans="2:38" x14ac:dyDescent="0.25">
      <c r="B363" s="302" t="s">
        <v>614</v>
      </c>
      <c r="C363" s="170">
        <v>2016</v>
      </c>
      <c r="D363" s="170">
        <v>2</v>
      </c>
      <c r="E363" s="171" t="s">
        <v>53</v>
      </c>
      <c r="F363" s="172">
        <v>42416</v>
      </c>
      <c r="G363" s="172">
        <v>42429</v>
      </c>
      <c r="H363" s="173">
        <f t="shared" ca="1" si="670"/>
        <v>0</v>
      </c>
      <c r="I363" s="169" t="s">
        <v>74</v>
      </c>
      <c r="J363" s="169" t="s">
        <v>75</v>
      </c>
      <c r="K363" s="169" t="s">
        <v>617</v>
      </c>
      <c r="L363" s="174" t="str">
        <f t="shared" ca="1" si="671"/>
        <v>Completed</v>
      </c>
      <c r="M363" s="170" t="s">
        <v>77</v>
      </c>
      <c r="N363" s="170" t="s">
        <v>58</v>
      </c>
      <c r="O363" s="170" t="s">
        <v>78</v>
      </c>
      <c r="P363" s="170" t="s">
        <v>60</v>
      </c>
      <c r="Q363" s="170" t="s">
        <v>79</v>
      </c>
      <c r="R363" s="170" t="s">
        <v>79</v>
      </c>
      <c r="S363" s="52">
        <v>1.5</v>
      </c>
      <c r="T363" s="175">
        <v>4.25</v>
      </c>
      <c r="U363" s="176">
        <v>1000000</v>
      </c>
      <c r="V363" s="176">
        <v>1004096</v>
      </c>
      <c r="W363" s="174">
        <f t="shared" si="672"/>
        <v>0</v>
      </c>
      <c r="X363" s="174">
        <f t="shared" si="673"/>
        <v>1000000</v>
      </c>
      <c r="Y363" s="176">
        <v>9725</v>
      </c>
      <c r="Z363" s="177">
        <f t="shared" si="674"/>
        <v>9.6853288928548664E-3</v>
      </c>
      <c r="AA363" s="178">
        <f t="shared" si="675"/>
        <v>0.43701799485861181</v>
      </c>
      <c r="AB363" s="179">
        <f t="shared" si="676"/>
        <v>1500</v>
      </c>
      <c r="AC363" s="57">
        <v>0</v>
      </c>
      <c r="AD363" s="179">
        <f t="shared" si="677"/>
        <v>-1500</v>
      </c>
      <c r="AE363" s="181">
        <f t="shared" si="678"/>
        <v>4250</v>
      </c>
      <c r="AF363" s="293">
        <f>IF((SUMIF($K$10:$K$1048576,K363,$V$10:$V$1048576))&gt;(SUMIF($K$10:$K$1048576,K363,$U$10:$U$1048576)),AE363,(IF(P363="cpv",(V363*T363),(V363*T363/1000))))</f>
        <v>4250</v>
      </c>
      <c r="AG363" s="182">
        <f t="shared" si="679"/>
        <v>0</v>
      </c>
      <c r="AH363" s="182">
        <v>0</v>
      </c>
      <c r="AI363" s="182">
        <f t="shared" si="537"/>
        <v>4250</v>
      </c>
      <c r="AJ363" s="183">
        <f t="shared" si="538"/>
        <v>1</v>
      </c>
      <c r="AL363"/>
    </row>
    <row r="364" spans="2:38" ht="15.75" thickBot="1" x14ac:dyDescent="0.3">
      <c r="B364" s="303" t="s">
        <v>615</v>
      </c>
      <c r="C364" s="185">
        <v>2016</v>
      </c>
      <c r="D364" s="185">
        <v>2</v>
      </c>
      <c r="E364" s="186" t="s">
        <v>53</v>
      </c>
      <c r="F364" s="187">
        <v>42416</v>
      </c>
      <c r="G364" s="220">
        <v>42429</v>
      </c>
      <c r="H364" s="188">
        <f t="shared" ca="1" si="670"/>
        <v>0</v>
      </c>
      <c r="I364" s="218" t="s">
        <v>74</v>
      </c>
      <c r="J364" s="184" t="s">
        <v>75</v>
      </c>
      <c r="K364" s="184" t="s">
        <v>617</v>
      </c>
      <c r="L364" s="189" t="str">
        <f t="shared" ca="1" si="671"/>
        <v>Completed</v>
      </c>
      <c r="M364" s="185" t="s">
        <v>64</v>
      </c>
      <c r="N364" s="190" t="s">
        <v>58</v>
      </c>
      <c r="O364" s="190" t="s">
        <v>78</v>
      </c>
      <c r="P364" s="190" t="s">
        <v>60</v>
      </c>
      <c r="Q364" s="190" t="s">
        <v>79</v>
      </c>
      <c r="R364" s="190" t="s">
        <v>79</v>
      </c>
      <c r="S364" s="126">
        <v>2.5</v>
      </c>
      <c r="T364" s="192">
        <v>4.25</v>
      </c>
      <c r="U364" s="193">
        <v>500000</v>
      </c>
      <c r="V364" s="193">
        <v>3039261</v>
      </c>
      <c r="W364" s="189">
        <f t="shared" si="672"/>
        <v>0</v>
      </c>
      <c r="X364" s="189">
        <f t="shared" si="673"/>
        <v>500000</v>
      </c>
      <c r="Y364" s="193">
        <v>52914</v>
      </c>
      <c r="Z364" s="194">
        <f t="shared" si="674"/>
        <v>1.7410153323455933E-2</v>
      </c>
      <c r="AA364" s="195">
        <f t="shared" si="675"/>
        <v>8.7009109120459616E-2</v>
      </c>
      <c r="AB364" s="196">
        <f t="shared" si="676"/>
        <v>1250</v>
      </c>
      <c r="AC364" s="197">
        <f t="shared" si="680"/>
        <v>1250</v>
      </c>
      <c r="AD364" s="196">
        <f t="shared" si="677"/>
        <v>0</v>
      </c>
      <c r="AE364" s="198">
        <f t="shared" si="678"/>
        <v>2125</v>
      </c>
      <c r="AF364" s="294">
        <v>4604</v>
      </c>
      <c r="AG364" s="199">
        <f t="shared" si="679"/>
        <v>2479</v>
      </c>
      <c r="AH364" s="199">
        <v>0</v>
      </c>
      <c r="AI364" s="199">
        <f t="shared" si="537"/>
        <v>3354</v>
      </c>
      <c r="AJ364" s="200">
        <f t="shared" si="538"/>
        <v>0.7284969591659427</v>
      </c>
      <c r="AL364"/>
    </row>
    <row r="365" spans="2:38" x14ac:dyDescent="0.25">
      <c r="B365" s="303" t="s">
        <v>615</v>
      </c>
      <c r="C365" s="185">
        <v>2016</v>
      </c>
      <c r="D365" s="185">
        <v>2</v>
      </c>
      <c r="E365" s="186" t="s">
        <v>53</v>
      </c>
      <c r="F365" s="187">
        <v>42416</v>
      </c>
      <c r="G365" s="220">
        <v>42429</v>
      </c>
      <c r="H365" s="188">
        <f t="shared" ref="H365:H368" ca="1" si="681">IF($O$1&gt;G365,0,(G365-$O$1))</f>
        <v>0</v>
      </c>
      <c r="I365" s="218" t="s">
        <v>74</v>
      </c>
      <c r="J365" s="184" t="s">
        <v>75</v>
      </c>
      <c r="K365" s="184" t="s">
        <v>617</v>
      </c>
      <c r="L365" s="189" t="str">
        <f t="shared" ref="L365:L368" ca="1" si="682">IF(G365=0,$M$3,(IF(H365=0,$M$1,$M$2)))</f>
        <v>Completed</v>
      </c>
      <c r="M365" s="185" t="s">
        <v>255</v>
      </c>
      <c r="N365" s="190" t="s">
        <v>58</v>
      </c>
      <c r="O365" s="190" t="s">
        <v>78</v>
      </c>
      <c r="P365" s="190" t="s">
        <v>42</v>
      </c>
      <c r="Q365" s="190" t="s">
        <v>79</v>
      </c>
      <c r="R365" s="190" t="s">
        <v>79</v>
      </c>
      <c r="S365" s="111">
        <v>0.2</v>
      </c>
      <c r="T365" s="192">
        <v>4.25</v>
      </c>
      <c r="U365" s="193">
        <v>5000</v>
      </c>
      <c r="V365" s="193">
        <v>5002</v>
      </c>
      <c r="W365" s="189">
        <f t="shared" ref="W365:W368" si="683">IF(V365&gt;U365,0,U365-V365)</f>
        <v>0</v>
      </c>
      <c r="X365" s="189">
        <f t="shared" ref="X365:X368" si="684">IF(V365&gt;U365,U365,V365)</f>
        <v>5000</v>
      </c>
      <c r="Y365" s="193"/>
      <c r="Z365" s="194">
        <f t="shared" ref="Z365:Z368" si="685">Y365/V365</f>
        <v>0</v>
      </c>
      <c r="AA365" s="195" t="e">
        <f t="shared" ref="AA365:AA368" si="686">AF365/Y365</f>
        <v>#DIV/0!</v>
      </c>
      <c r="AB365" s="196">
        <f t="shared" ref="AB365:AB368" si="687">IF(P365="cpv",(U365*S365),(U365/1000*S365))</f>
        <v>1</v>
      </c>
      <c r="AC365" s="197">
        <v>1000</v>
      </c>
      <c r="AD365" s="196">
        <f t="shared" ref="AD365:AD368" si="688">AC365-AB365</f>
        <v>999</v>
      </c>
      <c r="AE365" s="198">
        <f t="shared" ref="AE365:AE368" si="689">IF(P365="cpv",(U365*T365),(U365/1000*T365))</f>
        <v>21.25</v>
      </c>
      <c r="AF365" s="294">
        <f>IF((SUMIF($K$10:$K$1048576,K365,$V$10:$V$1048576))&gt;(SUMIF($K$10:$K$1048576,K365,$U$10:$U$1048576)),AE365,(IF(P365="cpv",(V365*T365),(V365*T365/1000))))</f>
        <v>21.25</v>
      </c>
      <c r="AG365" s="199">
        <f t="shared" ref="AG365:AG368" si="690">AF365-AE365</f>
        <v>0</v>
      </c>
      <c r="AH365" s="199">
        <v>0</v>
      </c>
      <c r="AI365" s="199">
        <f t="shared" si="537"/>
        <v>-978.75</v>
      </c>
      <c r="AJ365" s="200">
        <f t="shared" si="538"/>
        <v>-46.058823529411768</v>
      </c>
      <c r="AL365"/>
    </row>
    <row r="366" spans="2:38" ht="15.75" thickBot="1" x14ac:dyDescent="0.3">
      <c r="B366" s="304" t="s">
        <v>616</v>
      </c>
      <c r="C366" s="202">
        <v>2016</v>
      </c>
      <c r="D366" s="202">
        <v>2</v>
      </c>
      <c r="E366" s="203" t="s">
        <v>53</v>
      </c>
      <c r="F366" s="204">
        <v>42416</v>
      </c>
      <c r="G366" s="221">
        <v>42429</v>
      </c>
      <c r="H366" s="205">
        <f t="shared" ca="1" si="681"/>
        <v>0</v>
      </c>
      <c r="I366" s="219" t="s">
        <v>74</v>
      </c>
      <c r="J366" s="201" t="s">
        <v>75</v>
      </c>
      <c r="K366" s="201" t="s">
        <v>617</v>
      </c>
      <c r="L366" s="206" t="str">
        <f t="shared" ca="1" si="682"/>
        <v>Completed</v>
      </c>
      <c r="M366" s="202" t="s">
        <v>82</v>
      </c>
      <c r="N366" s="207" t="s">
        <v>58</v>
      </c>
      <c r="O366" s="207" t="s">
        <v>78</v>
      </c>
      <c r="P366" s="207" t="s">
        <v>60</v>
      </c>
      <c r="Q366" s="207" t="s">
        <v>79</v>
      </c>
      <c r="R366" s="207" t="s">
        <v>79</v>
      </c>
      <c r="S366" s="52">
        <v>0.5</v>
      </c>
      <c r="T366" s="209">
        <v>4.25</v>
      </c>
      <c r="U366" s="210">
        <v>250000</v>
      </c>
      <c r="V366" s="210">
        <v>250910</v>
      </c>
      <c r="W366" s="206">
        <f t="shared" si="683"/>
        <v>0</v>
      </c>
      <c r="X366" s="206">
        <f t="shared" si="684"/>
        <v>250000</v>
      </c>
      <c r="Y366" s="210">
        <v>2721</v>
      </c>
      <c r="Z366" s="211">
        <f t="shared" si="685"/>
        <v>1.0844525925630705E-2</v>
      </c>
      <c r="AA366" s="212">
        <f t="shared" si="686"/>
        <v>2.2050716648291071</v>
      </c>
      <c r="AB366" s="213">
        <f t="shared" si="687"/>
        <v>125</v>
      </c>
      <c r="AC366" s="214">
        <f t="shared" ref="AC366:AC368" si="691">IF(P366="cpv",(IF(W366&gt;0,V366*S366,AB366)),(IF(W366&gt;0,V366/1000*S366,AB366)))</f>
        <v>125</v>
      </c>
      <c r="AD366" s="213">
        <f t="shared" si="688"/>
        <v>0</v>
      </c>
      <c r="AE366" s="215">
        <f t="shared" si="689"/>
        <v>1062.5</v>
      </c>
      <c r="AF366" s="295">
        <v>6000</v>
      </c>
      <c r="AG366" s="216">
        <f t="shared" si="690"/>
        <v>4937.5</v>
      </c>
      <c r="AH366" s="216">
        <v>0</v>
      </c>
      <c r="AI366" s="216">
        <f t="shared" si="537"/>
        <v>5875</v>
      </c>
      <c r="AJ366" s="217">
        <f t="shared" si="538"/>
        <v>0.97916666666666663</v>
      </c>
      <c r="AL366"/>
    </row>
    <row r="367" spans="2:38" x14ac:dyDescent="0.25">
      <c r="B367" s="302" t="s">
        <v>618</v>
      </c>
      <c r="C367" s="170">
        <v>2016</v>
      </c>
      <c r="D367" s="170">
        <v>2</v>
      </c>
      <c r="E367" s="171" t="s">
        <v>53</v>
      </c>
      <c r="F367" s="172">
        <v>42417</v>
      </c>
      <c r="G367" s="172">
        <v>42425</v>
      </c>
      <c r="H367" s="173">
        <f t="shared" ca="1" si="681"/>
        <v>0</v>
      </c>
      <c r="I367" s="169" t="s">
        <v>54</v>
      </c>
      <c r="J367" s="169" t="s">
        <v>286</v>
      </c>
      <c r="K367" s="169" t="s">
        <v>619</v>
      </c>
      <c r="L367" s="174" t="str">
        <f t="shared" ca="1" si="682"/>
        <v>Completed</v>
      </c>
      <c r="M367" s="170" t="s">
        <v>82</v>
      </c>
      <c r="N367" s="170" t="s">
        <v>58</v>
      </c>
      <c r="O367" s="170" t="s">
        <v>59</v>
      </c>
      <c r="P367" s="170" t="s">
        <v>60</v>
      </c>
      <c r="Q367" s="170" t="s">
        <v>61</v>
      </c>
      <c r="R367" s="170" t="s">
        <v>62</v>
      </c>
      <c r="S367" s="111">
        <v>0.1</v>
      </c>
      <c r="T367" s="175">
        <v>1</v>
      </c>
      <c r="U367" s="176">
        <v>2500000</v>
      </c>
      <c r="V367" s="176">
        <v>2509476</v>
      </c>
      <c r="W367" s="174">
        <f t="shared" si="683"/>
        <v>0</v>
      </c>
      <c r="X367" s="174">
        <f t="shared" si="684"/>
        <v>2500000</v>
      </c>
      <c r="Y367" s="176"/>
      <c r="Z367" s="177">
        <f t="shared" si="685"/>
        <v>0</v>
      </c>
      <c r="AA367" s="178" t="e">
        <f t="shared" si="686"/>
        <v>#DIV/0!</v>
      </c>
      <c r="AB367" s="179">
        <f t="shared" si="687"/>
        <v>250</v>
      </c>
      <c r="AC367" s="180">
        <f t="shared" si="691"/>
        <v>250</v>
      </c>
      <c r="AD367" s="179">
        <f t="shared" si="688"/>
        <v>0</v>
      </c>
      <c r="AE367" s="181">
        <f t="shared" si="689"/>
        <v>2500</v>
      </c>
      <c r="AF367" s="293">
        <f>IF((SUMIF($K$10:$K$1048576,K367,$V$10:$V$1048576))&gt;(SUMIF($K$10:$K$1048576,K367,$U$10:$U$1048576)),AE367,(IF(P367="cpv",(V367*T367),(V367*T367/1000))))</f>
        <v>2500</v>
      </c>
      <c r="AG367" s="182">
        <f t="shared" si="690"/>
        <v>0</v>
      </c>
      <c r="AH367" s="182">
        <v>0</v>
      </c>
      <c r="AI367" s="182">
        <f t="shared" si="537"/>
        <v>2250</v>
      </c>
      <c r="AJ367" s="183">
        <f t="shared" si="538"/>
        <v>0.9</v>
      </c>
      <c r="AL367"/>
    </row>
    <row r="368" spans="2:38" x14ac:dyDescent="0.25">
      <c r="B368" s="303" t="s">
        <v>621</v>
      </c>
      <c r="C368" s="185">
        <v>2016</v>
      </c>
      <c r="D368" s="185">
        <v>2</v>
      </c>
      <c r="E368" s="186" t="s">
        <v>53</v>
      </c>
      <c r="F368" s="187">
        <v>42417</v>
      </c>
      <c r="G368" s="220">
        <v>42425</v>
      </c>
      <c r="H368" s="188">
        <f t="shared" ca="1" si="681"/>
        <v>0</v>
      </c>
      <c r="I368" s="184" t="s">
        <v>54</v>
      </c>
      <c r="J368" s="184" t="s">
        <v>286</v>
      </c>
      <c r="K368" s="184" t="s">
        <v>619</v>
      </c>
      <c r="L368" s="189" t="str">
        <f t="shared" ca="1" si="682"/>
        <v>Completed</v>
      </c>
      <c r="M368" s="185" t="s">
        <v>64</v>
      </c>
      <c r="N368" s="190" t="s">
        <v>58</v>
      </c>
      <c r="O368" s="190" t="s">
        <v>59</v>
      </c>
      <c r="P368" s="190" t="s">
        <v>60</v>
      </c>
      <c r="Q368" s="190" t="s">
        <v>61</v>
      </c>
      <c r="R368" s="190" t="s">
        <v>62</v>
      </c>
      <c r="S368" s="52">
        <v>0.2</v>
      </c>
      <c r="T368" s="192">
        <v>1</v>
      </c>
      <c r="U368" s="193">
        <v>2500000</v>
      </c>
      <c r="V368" s="193">
        <v>2504663</v>
      </c>
      <c r="W368" s="189">
        <f t="shared" si="683"/>
        <v>0</v>
      </c>
      <c r="X368" s="189">
        <f t="shared" si="684"/>
        <v>2500000</v>
      </c>
      <c r="Y368" s="193">
        <v>832</v>
      </c>
      <c r="Z368" s="194">
        <f t="shared" si="685"/>
        <v>3.3218041708605109E-4</v>
      </c>
      <c r="AA368" s="195">
        <f t="shared" si="686"/>
        <v>3.0048076923076925</v>
      </c>
      <c r="AB368" s="196">
        <f t="shared" si="687"/>
        <v>500</v>
      </c>
      <c r="AC368" s="197">
        <f t="shared" si="691"/>
        <v>500</v>
      </c>
      <c r="AD368" s="196">
        <f t="shared" si="688"/>
        <v>0</v>
      </c>
      <c r="AE368" s="198">
        <f t="shared" si="689"/>
        <v>2500</v>
      </c>
      <c r="AF368" s="294">
        <f>IF((SUMIF($K$10:$K$1048576,K368,$V$10:$V$1048576))&gt;(SUMIF($K$10:$K$1048576,K368,$U$10:$U$1048576)),AE368,(IF(P368="cpv",(V368*T368),(V368*T368/1000))))</f>
        <v>2500</v>
      </c>
      <c r="AG368" s="199">
        <f t="shared" si="690"/>
        <v>0</v>
      </c>
      <c r="AH368" s="199">
        <v>0</v>
      </c>
      <c r="AI368" s="199">
        <f t="shared" si="537"/>
        <v>2000</v>
      </c>
      <c r="AJ368" s="200">
        <f t="shared" si="538"/>
        <v>0.8</v>
      </c>
      <c r="AL368"/>
    </row>
    <row r="369" spans="2:38" x14ac:dyDescent="0.25">
      <c r="B369" s="303" t="s">
        <v>620</v>
      </c>
      <c r="C369" s="185">
        <v>2016</v>
      </c>
      <c r="D369" s="185">
        <v>2</v>
      </c>
      <c r="E369" s="186" t="s">
        <v>53</v>
      </c>
      <c r="F369" s="187">
        <v>42417</v>
      </c>
      <c r="G369" s="220">
        <v>42425</v>
      </c>
      <c r="H369" s="188">
        <f t="shared" ref="H369:H371" ca="1" si="692">IF($O$1&gt;G369,0,(G369-$O$1))</f>
        <v>0</v>
      </c>
      <c r="I369" s="184" t="s">
        <v>54</v>
      </c>
      <c r="J369" s="184" t="s">
        <v>286</v>
      </c>
      <c r="K369" s="184" t="s">
        <v>619</v>
      </c>
      <c r="L369" s="189" t="str">
        <f t="shared" ref="L369:L371" ca="1" si="693">IF(G369=0,$M$3,(IF(H369=0,$M$1,$M$2)))</f>
        <v>Completed</v>
      </c>
      <c r="M369" s="185" t="s">
        <v>66</v>
      </c>
      <c r="N369" s="190" t="s">
        <v>58</v>
      </c>
      <c r="O369" s="190" t="s">
        <v>59</v>
      </c>
      <c r="P369" s="190" t="s">
        <v>60</v>
      </c>
      <c r="Q369" s="190" t="s">
        <v>61</v>
      </c>
      <c r="R369" s="190" t="s">
        <v>62</v>
      </c>
      <c r="S369" s="191">
        <v>0.25</v>
      </c>
      <c r="T369" s="192">
        <v>1</v>
      </c>
      <c r="U369" s="193">
        <v>1000000</v>
      </c>
      <c r="V369" s="193">
        <v>1077053</v>
      </c>
      <c r="W369" s="189">
        <f t="shared" ref="W369:W371" si="694">IF(V369&gt;U369,0,U369-V369)</f>
        <v>0</v>
      </c>
      <c r="X369" s="189">
        <f t="shared" ref="X369:X371" si="695">IF(V369&gt;U369,U369,V369)</f>
        <v>1000000</v>
      </c>
      <c r="Y369" s="193"/>
      <c r="Z369" s="194">
        <f t="shared" ref="Z369:Z371" si="696">Y369/V369</f>
        <v>0</v>
      </c>
      <c r="AA369" s="195" t="e">
        <f t="shared" ref="AA369:AA371" si="697">AF369/Y369</f>
        <v>#DIV/0!</v>
      </c>
      <c r="AB369" s="196">
        <f t="shared" ref="AB369:AB371" si="698">IF(P369="cpv",(U369*S369),(U369/1000*S369))</f>
        <v>250</v>
      </c>
      <c r="AC369" s="197">
        <f t="shared" ref="AC369:AC371" si="699">IF(P369="cpv",(IF(W369&gt;0,V369*S369,AB369)),(IF(W369&gt;0,V369/1000*S369,AB369)))</f>
        <v>250</v>
      </c>
      <c r="AD369" s="196">
        <f t="shared" ref="AD369:AD371" si="700">AC369-AB369</f>
        <v>0</v>
      </c>
      <c r="AE369" s="198">
        <f t="shared" ref="AE369:AE371" si="701">IF(P369="cpv",(U369*T369),(U369/1000*T369))</f>
        <v>1000</v>
      </c>
      <c r="AF369" s="294">
        <v>750</v>
      </c>
      <c r="AG369" s="199">
        <f t="shared" ref="AG369:AG371" si="702">AF369-AE369</f>
        <v>-250</v>
      </c>
      <c r="AH369" s="199">
        <v>0</v>
      </c>
      <c r="AI369" s="199">
        <f t="shared" si="537"/>
        <v>500</v>
      </c>
      <c r="AJ369" s="200">
        <f t="shared" si="538"/>
        <v>0.66666666666666663</v>
      </c>
      <c r="AL369"/>
    </row>
    <row r="370" spans="2:38" x14ac:dyDescent="0.25">
      <c r="B370" s="303" t="s">
        <v>622</v>
      </c>
      <c r="C370" s="185">
        <v>2016</v>
      </c>
      <c r="D370" s="185">
        <v>2</v>
      </c>
      <c r="E370" s="186" t="s">
        <v>53</v>
      </c>
      <c r="F370" s="187">
        <v>42417</v>
      </c>
      <c r="G370" s="220">
        <v>42425</v>
      </c>
      <c r="H370" s="188">
        <f t="shared" ca="1" si="692"/>
        <v>0</v>
      </c>
      <c r="I370" s="184" t="s">
        <v>54</v>
      </c>
      <c r="J370" s="184" t="s">
        <v>286</v>
      </c>
      <c r="K370" s="184" t="s">
        <v>619</v>
      </c>
      <c r="L370" s="189" t="str">
        <f t="shared" ca="1" si="693"/>
        <v>Completed</v>
      </c>
      <c r="M370" s="185" t="s">
        <v>68</v>
      </c>
      <c r="N370" s="190" t="s">
        <v>58</v>
      </c>
      <c r="O370" s="190" t="s">
        <v>59</v>
      </c>
      <c r="P370" s="190" t="s">
        <v>60</v>
      </c>
      <c r="Q370" s="190" t="s">
        <v>61</v>
      </c>
      <c r="R370" s="190" t="s">
        <v>62</v>
      </c>
      <c r="S370" s="191">
        <v>1</v>
      </c>
      <c r="T370" s="192">
        <v>1</v>
      </c>
      <c r="U370" s="193">
        <v>1000000</v>
      </c>
      <c r="V370" s="193">
        <v>1001336</v>
      </c>
      <c r="W370" s="189">
        <f t="shared" si="694"/>
        <v>0</v>
      </c>
      <c r="X370" s="189">
        <f t="shared" si="695"/>
        <v>1000000</v>
      </c>
      <c r="Y370" s="193"/>
      <c r="Z370" s="194">
        <f t="shared" si="696"/>
        <v>0</v>
      </c>
      <c r="AA370" s="195" t="e">
        <f t="shared" si="697"/>
        <v>#DIV/0!</v>
      </c>
      <c r="AB370" s="196">
        <f t="shared" si="698"/>
        <v>1000</v>
      </c>
      <c r="AC370" s="197">
        <f t="shared" si="699"/>
        <v>1000</v>
      </c>
      <c r="AD370" s="196">
        <f t="shared" si="700"/>
        <v>0</v>
      </c>
      <c r="AE370" s="198">
        <f t="shared" si="701"/>
        <v>1000</v>
      </c>
      <c r="AF370" s="294">
        <f>IF((SUMIF($K$10:$K$1048576,K370,$V$10:$V$1048576))&gt;(SUMIF($K$10:$K$1048576,K370,$U$10:$U$1048576)),AE370,(IF(P370="cpv",(V370*T370),(V370*T370/1000))))</f>
        <v>1000</v>
      </c>
      <c r="AG370" s="199">
        <f t="shared" si="702"/>
        <v>0</v>
      </c>
      <c r="AH370" s="199">
        <v>0</v>
      </c>
      <c r="AI370" s="199">
        <f t="shared" si="537"/>
        <v>0</v>
      </c>
      <c r="AJ370" s="200">
        <f t="shared" si="538"/>
        <v>0</v>
      </c>
      <c r="AL370"/>
    </row>
    <row r="371" spans="2:38" ht="15.75" thickBot="1" x14ac:dyDescent="0.3">
      <c r="B371" s="304" t="s">
        <v>623</v>
      </c>
      <c r="C371" s="202">
        <v>2016</v>
      </c>
      <c r="D371" s="202">
        <v>2</v>
      </c>
      <c r="E371" s="203" t="s">
        <v>53</v>
      </c>
      <c r="F371" s="204">
        <v>42417</v>
      </c>
      <c r="G371" s="221">
        <v>42425</v>
      </c>
      <c r="H371" s="205">
        <f t="shared" ca="1" si="692"/>
        <v>0</v>
      </c>
      <c r="I371" s="201" t="s">
        <v>54</v>
      </c>
      <c r="J371" s="201" t="s">
        <v>286</v>
      </c>
      <c r="K371" s="201" t="s">
        <v>619</v>
      </c>
      <c r="L371" s="206" t="str">
        <f t="shared" ca="1" si="693"/>
        <v>Completed</v>
      </c>
      <c r="M371" s="202" t="s">
        <v>93</v>
      </c>
      <c r="N371" s="207" t="s">
        <v>58</v>
      </c>
      <c r="O371" s="207" t="s">
        <v>59</v>
      </c>
      <c r="P371" s="207" t="s">
        <v>60</v>
      </c>
      <c r="Q371" s="207" t="s">
        <v>61</v>
      </c>
      <c r="R371" s="207" t="s">
        <v>62</v>
      </c>
      <c r="S371" s="52">
        <v>0.1</v>
      </c>
      <c r="T371" s="209">
        <v>1</v>
      </c>
      <c r="U371" s="210">
        <v>500000</v>
      </c>
      <c r="V371" s="210">
        <v>500668</v>
      </c>
      <c r="W371" s="206">
        <f t="shared" si="694"/>
        <v>0</v>
      </c>
      <c r="X371" s="206">
        <f t="shared" si="695"/>
        <v>500000</v>
      </c>
      <c r="Y371" s="210"/>
      <c r="Z371" s="211">
        <f t="shared" si="696"/>
        <v>0</v>
      </c>
      <c r="AA371" s="212" t="e">
        <f t="shared" si="697"/>
        <v>#DIV/0!</v>
      </c>
      <c r="AB371" s="213">
        <f t="shared" si="698"/>
        <v>50</v>
      </c>
      <c r="AC371" s="214">
        <f t="shared" si="699"/>
        <v>50</v>
      </c>
      <c r="AD371" s="213">
        <f t="shared" si="700"/>
        <v>0</v>
      </c>
      <c r="AE371" s="215">
        <f t="shared" si="701"/>
        <v>500</v>
      </c>
      <c r="AF371" s="295">
        <f>IF((SUMIF($K$10:$K$1048576,K371,$V$10:$V$1048576))&gt;(SUMIF($K$10:$K$1048576,K371,$U$10:$U$1048576)),AE371,(IF(P371="cpv",(V371*T371),(V371*T371/1000))))</f>
        <v>500</v>
      </c>
      <c r="AG371" s="216">
        <f t="shared" si="702"/>
        <v>0</v>
      </c>
      <c r="AH371" s="216">
        <v>0</v>
      </c>
      <c r="AI371" s="216">
        <f t="shared" si="537"/>
        <v>450</v>
      </c>
      <c r="AJ371" s="217">
        <f t="shared" si="538"/>
        <v>0.9</v>
      </c>
      <c r="AL371"/>
    </row>
    <row r="372" spans="2:38" ht="15.75" thickBot="1" x14ac:dyDescent="0.3">
      <c r="B372" s="301" t="s">
        <v>624</v>
      </c>
      <c r="C372" s="155">
        <v>2016</v>
      </c>
      <c r="D372" s="155">
        <v>2</v>
      </c>
      <c r="E372" s="156" t="s">
        <v>53</v>
      </c>
      <c r="F372" s="157">
        <v>42412</v>
      </c>
      <c r="G372" s="157">
        <v>42429</v>
      </c>
      <c r="H372" s="158">
        <f t="shared" ref="H372:H373" ca="1" si="703">IF($O$1&gt;G372,0,(G372-$O$1))</f>
        <v>0</v>
      </c>
      <c r="I372" s="154" t="s">
        <v>54</v>
      </c>
      <c r="J372" s="154" t="s">
        <v>728</v>
      </c>
      <c r="K372" s="154" t="s">
        <v>625</v>
      </c>
      <c r="L372" s="159" t="str">
        <f t="shared" ref="L372:L373" ca="1" si="704">IF(G372=0,$M$3,(IF(H372=0,$M$1,$M$2)))</f>
        <v>Completed</v>
      </c>
      <c r="M372" s="155" t="s">
        <v>82</v>
      </c>
      <c r="N372" s="155" t="s">
        <v>58</v>
      </c>
      <c r="O372" s="155" t="s">
        <v>78</v>
      </c>
      <c r="P372" s="155" t="s">
        <v>60</v>
      </c>
      <c r="Q372" s="155" t="s">
        <v>79</v>
      </c>
      <c r="R372" s="155" t="s">
        <v>79</v>
      </c>
      <c r="S372" s="52">
        <v>0.5</v>
      </c>
      <c r="T372" s="160">
        <v>4.25</v>
      </c>
      <c r="U372" s="161">
        <v>275000</v>
      </c>
      <c r="V372" s="161">
        <v>276596</v>
      </c>
      <c r="W372" s="159">
        <f t="shared" ref="W372:W373" si="705">IF(V372&gt;U372,0,U372-V372)</f>
        <v>0</v>
      </c>
      <c r="X372" s="159">
        <f t="shared" ref="X372:X373" si="706">IF(V372&gt;U372,U372,V372)</f>
        <v>275000</v>
      </c>
      <c r="Y372" s="161">
        <v>1986</v>
      </c>
      <c r="Z372" s="162">
        <f t="shared" ref="Z372:Z373" si="707">Y372/V372</f>
        <v>7.1801472183256445E-3</v>
      </c>
      <c r="AA372" s="163">
        <f t="shared" ref="AA372:AA373" si="708">AF372/Y372</f>
        <v>0.58849446122860016</v>
      </c>
      <c r="AB372" s="164">
        <f t="shared" ref="AB372:AB373" si="709">IF(P372="cpv",(U372*S372),(U372/1000*S372))</f>
        <v>137.5</v>
      </c>
      <c r="AC372" s="165">
        <f t="shared" ref="AC372" si="710">IF(P372="cpv",(IF(W372&gt;0,V372*S372,AB372)),(IF(W372&gt;0,V372/1000*S372,AB372)))</f>
        <v>137.5</v>
      </c>
      <c r="AD372" s="164">
        <f t="shared" ref="AD372:AD373" si="711">AC372-AB372</f>
        <v>0</v>
      </c>
      <c r="AE372" s="166">
        <f t="shared" ref="AE372:AE373" si="712">IF(P372="cpv",(U372*T372),(U372/1000*T372))</f>
        <v>1168.75</v>
      </c>
      <c r="AF372" s="292">
        <f>IF((SUMIF($K$10:$K$1048576,K372,$V$10:$V$1048576))&gt;(SUMIF($K$10:$K$1048576,K372,$U$10:$U$1048576)),AE372,(IF(P372="cpv",(V372*T372),(V372*T372/1000))))</f>
        <v>1168.75</v>
      </c>
      <c r="AG372" s="167">
        <f t="shared" ref="AG372:AG373" si="713">AF372-AE372</f>
        <v>0</v>
      </c>
      <c r="AH372" s="167">
        <v>0</v>
      </c>
      <c r="AI372" s="167">
        <f t="shared" si="537"/>
        <v>1031.25</v>
      </c>
      <c r="AJ372" s="168">
        <f t="shared" si="538"/>
        <v>0.88235294117647056</v>
      </c>
      <c r="AL372"/>
    </row>
    <row r="373" spans="2:38" x14ac:dyDescent="0.25">
      <c r="B373" s="302" t="s">
        <v>626</v>
      </c>
      <c r="C373" s="170">
        <v>2016</v>
      </c>
      <c r="D373" s="170">
        <v>2</v>
      </c>
      <c r="E373" s="171" t="s">
        <v>53</v>
      </c>
      <c r="F373" s="172">
        <v>42418</v>
      </c>
      <c r="G373" s="172">
        <v>42423</v>
      </c>
      <c r="H373" s="173">
        <f t="shared" ca="1" si="703"/>
        <v>0</v>
      </c>
      <c r="I373" s="169" t="s">
        <v>74</v>
      </c>
      <c r="J373" s="169" t="s">
        <v>146</v>
      </c>
      <c r="K373" s="169" t="s">
        <v>627</v>
      </c>
      <c r="L373" s="174" t="str">
        <f t="shared" ca="1" si="704"/>
        <v>Completed</v>
      </c>
      <c r="M373" s="170" t="s">
        <v>77</v>
      </c>
      <c r="N373" s="170" t="s">
        <v>58</v>
      </c>
      <c r="O373" s="170" t="s">
        <v>78</v>
      </c>
      <c r="P373" s="170" t="s">
        <v>60</v>
      </c>
      <c r="Q373" s="170" t="s">
        <v>79</v>
      </c>
      <c r="R373" s="170" t="s">
        <v>79</v>
      </c>
      <c r="S373" s="52">
        <v>1.5</v>
      </c>
      <c r="T373" s="175">
        <v>4.5</v>
      </c>
      <c r="U373" s="176">
        <v>500000</v>
      </c>
      <c r="V373" s="176">
        <v>501669</v>
      </c>
      <c r="W373" s="174">
        <f t="shared" si="705"/>
        <v>0</v>
      </c>
      <c r="X373" s="174">
        <f t="shared" si="706"/>
        <v>500000</v>
      </c>
      <c r="Y373" s="176">
        <v>5095</v>
      </c>
      <c r="Z373" s="177">
        <f t="shared" si="707"/>
        <v>1.0156098941732496E-2</v>
      </c>
      <c r="AA373" s="178">
        <f t="shared" si="708"/>
        <v>0.44160942100098133</v>
      </c>
      <c r="AB373" s="179">
        <f t="shared" si="709"/>
        <v>750</v>
      </c>
      <c r="AC373" s="57">
        <v>0</v>
      </c>
      <c r="AD373" s="179">
        <f t="shared" si="711"/>
        <v>-750</v>
      </c>
      <c r="AE373" s="181">
        <f t="shared" si="712"/>
        <v>2250</v>
      </c>
      <c r="AF373" s="293">
        <f>IF((SUMIF($K$10:$K$1048576,K373,$V$10:$V$1048576))&gt;(SUMIF($K$10:$K$1048576,K373,$U$10:$U$1048576)),AE373,(IF(P373="cpv",(V373*T373),(V373*T373/1000))))</f>
        <v>2250</v>
      </c>
      <c r="AG373" s="182">
        <f t="shared" si="713"/>
        <v>0</v>
      </c>
      <c r="AH373" s="182">
        <v>0</v>
      </c>
      <c r="AI373" s="182">
        <f t="shared" si="537"/>
        <v>2250</v>
      </c>
      <c r="AJ373" s="183">
        <f t="shared" si="538"/>
        <v>1</v>
      </c>
      <c r="AL373"/>
    </row>
    <row r="374" spans="2:38" x14ac:dyDescent="0.25">
      <c r="B374" s="303" t="s">
        <v>628</v>
      </c>
      <c r="C374" s="185">
        <v>2016</v>
      </c>
      <c r="D374" s="185">
        <v>2</v>
      </c>
      <c r="E374" s="186" t="s">
        <v>53</v>
      </c>
      <c r="F374" s="187">
        <v>42418</v>
      </c>
      <c r="G374" s="220">
        <v>42423</v>
      </c>
      <c r="H374" s="188">
        <f t="shared" ref="H374:H376" ca="1" si="714">IF($O$1&gt;G374,0,(G374-$O$1))</f>
        <v>0</v>
      </c>
      <c r="I374" s="218" t="s">
        <v>74</v>
      </c>
      <c r="J374" s="184" t="s">
        <v>146</v>
      </c>
      <c r="K374" s="184" t="s">
        <v>627</v>
      </c>
      <c r="L374" s="189" t="str">
        <f t="shared" ref="L374:L376" ca="1" si="715">IF(G374=0,$M$3,(IF(H374=0,$M$1,$M$2)))</f>
        <v>Completed</v>
      </c>
      <c r="M374" s="185" t="s">
        <v>379</v>
      </c>
      <c r="N374" s="190" t="s">
        <v>58</v>
      </c>
      <c r="O374" s="190" t="s">
        <v>78</v>
      </c>
      <c r="P374" s="190" t="s">
        <v>60</v>
      </c>
      <c r="Q374" s="190" t="s">
        <v>79</v>
      </c>
      <c r="R374" s="190" t="s">
        <v>79</v>
      </c>
      <c r="S374" s="191">
        <v>2.5</v>
      </c>
      <c r="T374" s="192">
        <v>4.5</v>
      </c>
      <c r="U374" s="193">
        <v>250000</v>
      </c>
      <c r="V374" s="193">
        <v>265781</v>
      </c>
      <c r="W374" s="189">
        <f t="shared" ref="W374:W376" si="716">IF(V374&gt;U374,0,U374-V374)</f>
        <v>0</v>
      </c>
      <c r="X374" s="189">
        <f t="shared" ref="X374:X376" si="717">IF(V374&gt;U374,U374,V374)</f>
        <v>250000</v>
      </c>
      <c r="Y374" s="193">
        <v>9301</v>
      </c>
      <c r="Z374" s="194">
        <f t="shared" ref="Z374:Z376" si="718">Y374/V374</f>
        <v>3.4994977067585718E-2</v>
      </c>
      <c r="AA374" s="195">
        <f t="shared" ref="AA374:AA376" si="719">AF374/Y374</f>
        <v>0.12633050209654875</v>
      </c>
      <c r="AB374" s="196">
        <f t="shared" ref="AB374:AB376" si="720">IF(P374="cpv",(U374*S374),(U374/1000*S374))</f>
        <v>625</v>
      </c>
      <c r="AC374" s="197">
        <f t="shared" ref="AC374:AC376" si="721">IF(P374="cpv",(IF(W374&gt;0,V374*S374,AB374)),(IF(W374&gt;0,V374/1000*S374,AB374)))</f>
        <v>625</v>
      </c>
      <c r="AD374" s="196">
        <f t="shared" ref="AD374:AD376" si="722">AC374-AB374</f>
        <v>0</v>
      </c>
      <c r="AE374" s="198">
        <f t="shared" ref="AE374:AE376" si="723">IF(P374="cpv",(U374*T374),(U374/1000*T374))</f>
        <v>1125</v>
      </c>
      <c r="AF374" s="294">
        <v>1175</v>
      </c>
      <c r="AG374" s="199">
        <f t="shared" ref="AG374:AG376" si="724">AF374-AE374</f>
        <v>50</v>
      </c>
      <c r="AH374" s="199">
        <v>0</v>
      </c>
      <c r="AI374" s="199">
        <f t="shared" si="537"/>
        <v>550</v>
      </c>
      <c r="AJ374" s="200">
        <f t="shared" si="538"/>
        <v>0.46808510638297873</v>
      </c>
      <c r="AL374"/>
    </row>
    <row r="375" spans="2:38" ht="15.75" thickBot="1" x14ac:dyDescent="0.3">
      <c r="B375" s="304" t="s">
        <v>629</v>
      </c>
      <c r="C375" s="202">
        <v>2016</v>
      </c>
      <c r="D375" s="202">
        <v>2</v>
      </c>
      <c r="E375" s="203" t="s">
        <v>53</v>
      </c>
      <c r="F375" s="204">
        <v>42418</v>
      </c>
      <c r="G375" s="221">
        <v>42423</v>
      </c>
      <c r="H375" s="205">
        <f t="shared" ca="1" si="714"/>
        <v>0</v>
      </c>
      <c r="I375" s="219" t="s">
        <v>74</v>
      </c>
      <c r="J375" s="201" t="s">
        <v>146</v>
      </c>
      <c r="K375" s="201" t="s">
        <v>627</v>
      </c>
      <c r="L375" s="206" t="str">
        <f t="shared" ca="1" si="715"/>
        <v>Completed</v>
      </c>
      <c r="M375" s="202" t="s">
        <v>57</v>
      </c>
      <c r="N375" s="207" t="s">
        <v>58</v>
      </c>
      <c r="O375" s="207" t="s">
        <v>78</v>
      </c>
      <c r="P375" s="207" t="s">
        <v>60</v>
      </c>
      <c r="Q375" s="207" t="s">
        <v>79</v>
      </c>
      <c r="R375" s="207" t="s">
        <v>79</v>
      </c>
      <c r="S375" s="52">
        <v>2.25</v>
      </c>
      <c r="T375" s="209">
        <v>4.5</v>
      </c>
      <c r="U375" s="210">
        <v>350000</v>
      </c>
      <c r="V375" s="210">
        <v>352356</v>
      </c>
      <c r="W375" s="206">
        <f t="shared" si="716"/>
        <v>0</v>
      </c>
      <c r="X375" s="206">
        <f t="shared" si="717"/>
        <v>350000</v>
      </c>
      <c r="Y375" s="210">
        <v>7771</v>
      </c>
      <c r="Z375" s="211">
        <f t="shared" si="718"/>
        <v>2.2054399527750342E-2</v>
      </c>
      <c r="AA375" s="212">
        <f t="shared" si="719"/>
        <v>0.20267661819585639</v>
      </c>
      <c r="AB375" s="213">
        <f t="shared" si="720"/>
        <v>787.5</v>
      </c>
      <c r="AC375" s="214">
        <f t="shared" si="721"/>
        <v>787.5</v>
      </c>
      <c r="AD375" s="213">
        <f t="shared" si="722"/>
        <v>0</v>
      </c>
      <c r="AE375" s="215">
        <f t="shared" si="723"/>
        <v>1575</v>
      </c>
      <c r="AF375" s="295">
        <f>IF((SUMIF($K$10:$K$1048576,K375,$V$10:$V$1048576))&gt;(SUMIF($K$10:$K$1048576,K375,$U$10:$U$1048576)),AE375,(IF(P375="cpv",(V375*T375),(V375*T375/1000))))</f>
        <v>1575</v>
      </c>
      <c r="AG375" s="216">
        <f t="shared" si="724"/>
        <v>0</v>
      </c>
      <c r="AH375" s="216">
        <v>0</v>
      </c>
      <c r="AI375" s="216">
        <f t="shared" si="537"/>
        <v>787.5</v>
      </c>
      <c r="AJ375" s="217">
        <f t="shared" si="538"/>
        <v>0.5</v>
      </c>
      <c r="AL375"/>
    </row>
    <row r="376" spans="2:38" ht="15.75" thickBot="1" x14ac:dyDescent="0.3">
      <c r="B376" s="302" t="s">
        <v>630</v>
      </c>
      <c r="C376" s="170">
        <v>2016</v>
      </c>
      <c r="D376" s="170">
        <v>2</v>
      </c>
      <c r="E376" s="171" t="s">
        <v>53</v>
      </c>
      <c r="F376" s="172">
        <v>42419</v>
      </c>
      <c r="G376" s="172">
        <v>42429</v>
      </c>
      <c r="H376" s="173">
        <f t="shared" ca="1" si="714"/>
        <v>0</v>
      </c>
      <c r="I376" s="169" t="s">
        <v>74</v>
      </c>
      <c r="J376" s="169" t="s">
        <v>631</v>
      </c>
      <c r="K376" s="169" t="s">
        <v>632</v>
      </c>
      <c r="L376" s="174" t="str">
        <f t="shared" ca="1" si="715"/>
        <v>Completed</v>
      </c>
      <c r="M376" s="170" t="s">
        <v>93</v>
      </c>
      <c r="N376" s="170" t="s">
        <v>58</v>
      </c>
      <c r="O376" s="170" t="s">
        <v>109</v>
      </c>
      <c r="P376" s="170" t="s">
        <v>110</v>
      </c>
      <c r="Q376" s="170" t="s">
        <v>101</v>
      </c>
      <c r="R376" s="170" t="s">
        <v>102</v>
      </c>
      <c r="S376" s="208">
        <v>1.2E-2</v>
      </c>
      <c r="T376" s="175">
        <v>3.5000000000000003E-2</v>
      </c>
      <c r="U376" s="176">
        <v>50000</v>
      </c>
      <c r="V376" s="176">
        <v>0</v>
      </c>
      <c r="W376" s="174">
        <f t="shared" si="716"/>
        <v>50000</v>
      </c>
      <c r="X376" s="174">
        <f t="shared" si="717"/>
        <v>0</v>
      </c>
      <c r="Y376" s="176"/>
      <c r="Z376" s="177" t="e">
        <f t="shared" si="718"/>
        <v>#DIV/0!</v>
      </c>
      <c r="AA376" s="178" t="e">
        <f t="shared" si="719"/>
        <v>#DIV/0!</v>
      </c>
      <c r="AB376" s="179">
        <f t="shared" si="720"/>
        <v>600</v>
      </c>
      <c r="AC376" s="180">
        <f t="shared" si="721"/>
        <v>0</v>
      </c>
      <c r="AD376" s="179">
        <f t="shared" si="722"/>
        <v>-600</v>
      </c>
      <c r="AE376" s="181">
        <f t="shared" si="723"/>
        <v>1750.0000000000002</v>
      </c>
      <c r="AF376" s="293">
        <f>IF((SUMIF($K$10:$K$1048576,K376,$V$10:$V$1048576))&gt;(SUMIF($K$10:$K$1048576,K376,$U$10:$U$1048576)),AE376,(IF(P376="cpv",(V376*T376),(V376*T376/1000))))</f>
        <v>0</v>
      </c>
      <c r="AG376" s="182">
        <f t="shared" si="724"/>
        <v>-1750.0000000000002</v>
      </c>
      <c r="AH376" s="182">
        <v>0</v>
      </c>
      <c r="AI376" s="182">
        <f t="shared" si="537"/>
        <v>0</v>
      </c>
      <c r="AJ376" s="183" t="e">
        <f t="shared" si="538"/>
        <v>#DIV/0!</v>
      </c>
      <c r="AL376"/>
    </row>
    <row r="377" spans="2:38" ht="15.75" thickBot="1" x14ac:dyDescent="0.3">
      <c r="B377" s="303" t="s">
        <v>633</v>
      </c>
      <c r="C377" s="185">
        <v>2016</v>
      </c>
      <c r="D377" s="185">
        <v>2</v>
      </c>
      <c r="E377" s="186" t="s">
        <v>53</v>
      </c>
      <c r="F377" s="187">
        <v>42419</v>
      </c>
      <c r="G377" s="220">
        <v>42429</v>
      </c>
      <c r="H377" s="188">
        <f t="shared" ref="H377:H378" ca="1" si="725">IF($O$1&gt;G377,0,(G377-$O$1))</f>
        <v>0</v>
      </c>
      <c r="I377" s="184" t="s">
        <v>74</v>
      </c>
      <c r="J377" s="184" t="s">
        <v>631</v>
      </c>
      <c r="K377" s="184" t="s">
        <v>632</v>
      </c>
      <c r="L377" s="189" t="str">
        <f t="shared" ref="L377:L378" ca="1" si="726">IF(G377=0,$M$3,(IF(H377=0,$M$1,$M$2)))</f>
        <v>Completed</v>
      </c>
      <c r="M377" s="185" t="s">
        <v>64</v>
      </c>
      <c r="N377" s="185" t="s">
        <v>58</v>
      </c>
      <c r="O377" s="190" t="s">
        <v>109</v>
      </c>
      <c r="P377" s="170" t="s">
        <v>110</v>
      </c>
      <c r="Q377" s="190" t="s">
        <v>101</v>
      </c>
      <c r="R377" s="190" t="s">
        <v>102</v>
      </c>
      <c r="S377" s="52">
        <v>6.0000000000000001E-3</v>
      </c>
      <c r="T377" s="192">
        <v>3.5000000000000003E-2</v>
      </c>
      <c r="U377" s="193">
        <v>50000</v>
      </c>
      <c r="V377" s="193">
        <v>55111</v>
      </c>
      <c r="W377" s="189">
        <f t="shared" ref="W377:W378" si="727">IF(V377&gt;U377,0,U377-V377)</f>
        <v>0</v>
      </c>
      <c r="X377" s="189">
        <f t="shared" ref="X377:X378" si="728">IF(V377&gt;U377,U377,V377)</f>
        <v>50000</v>
      </c>
      <c r="Y377" s="193">
        <v>2170</v>
      </c>
      <c r="Z377" s="194">
        <f t="shared" ref="Z377:Z378" si="729">Y377/V377</f>
        <v>3.9375079385240694E-2</v>
      </c>
      <c r="AA377" s="195">
        <f t="shared" ref="AA377:AA378" si="730">AF377/Y377</f>
        <v>0.88888709677419364</v>
      </c>
      <c r="AB377" s="196">
        <f t="shared" ref="AB377:AB378" si="731">IF(P377="cpv",(U377*S377),(U377/1000*S377))</f>
        <v>300</v>
      </c>
      <c r="AC377" s="197">
        <f t="shared" ref="AC377" si="732">IF(P377="cpv",(IF(W377&gt;0,V377*S377,AB377)),(IF(W377&gt;0,V377/1000*S377,AB377)))</f>
        <v>300</v>
      </c>
      <c r="AD377" s="196">
        <f t="shared" ref="AD377:AD378" si="733">AC377-AB377</f>
        <v>0</v>
      </c>
      <c r="AE377" s="198">
        <f t="shared" ref="AE377:AE378" si="734">IF(P377="cpv",(U377*T377),(U377/1000*T377))</f>
        <v>1750.0000000000002</v>
      </c>
      <c r="AF377" s="294">
        <f>IF((SUMIF($K$10:$K$1048576,K377,$V$10:$V$1048576))&gt;(SUMIF($K$10:$K$1048576,K377,$U$10:$U$1048576)),AE377,(IF(P377="cpv",(V377*T377),(V377*T377/1000))))</f>
        <v>1928.8850000000002</v>
      </c>
      <c r="AG377" s="199">
        <f t="shared" ref="AG377:AG378" si="735">AF377-AE377</f>
        <v>178.88499999999999</v>
      </c>
      <c r="AH377" s="199">
        <v>0</v>
      </c>
      <c r="AI377" s="199">
        <f t="shared" si="537"/>
        <v>1628.8850000000002</v>
      </c>
      <c r="AJ377" s="200">
        <f t="shared" si="538"/>
        <v>0.8444697325138617</v>
      </c>
      <c r="AL377"/>
    </row>
    <row r="378" spans="2:38" ht="15.75" thickBot="1" x14ac:dyDescent="0.3">
      <c r="B378" s="304" t="s">
        <v>634</v>
      </c>
      <c r="C378" s="202">
        <v>2016</v>
      </c>
      <c r="D378" s="202">
        <v>2</v>
      </c>
      <c r="E378" s="203" t="s">
        <v>53</v>
      </c>
      <c r="F378" s="204">
        <v>42419</v>
      </c>
      <c r="G378" s="221">
        <v>42429</v>
      </c>
      <c r="H378" s="205">
        <f t="shared" ca="1" si="725"/>
        <v>0</v>
      </c>
      <c r="I378" s="201" t="s">
        <v>74</v>
      </c>
      <c r="J378" s="201" t="s">
        <v>631</v>
      </c>
      <c r="K378" s="201" t="s">
        <v>632</v>
      </c>
      <c r="L378" s="206" t="str">
        <f t="shared" ca="1" si="726"/>
        <v>Completed</v>
      </c>
      <c r="M378" s="202" t="s">
        <v>77</v>
      </c>
      <c r="N378" s="202" t="s">
        <v>58</v>
      </c>
      <c r="O378" s="207" t="s">
        <v>109</v>
      </c>
      <c r="P378" s="170" t="s">
        <v>110</v>
      </c>
      <c r="Q378" s="207" t="s">
        <v>101</v>
      </c>
      <c r="R378" s="207" t="s">
        <v>102</v>
      </c>
      <c r="S378" s="52">
        <v>0.01</v>
      </c>
      <c r="T378" s="209">
        <v>3.5000000000000003E-2</v>
      </c>
      <c r="U378" s="210">
        <v>70000</v>
      </c>
      <c r="V378" s="210">
        <v>70522</v>
      </c>
      <c r="W378" s="206">
        <f t="shared" si="727"/>
        <v>0</v>
      </c>
      <c r="X378" s="206">
        <f t="shared" si="728"/>
        <v>70000</v>
      </c>
      <c r="Y378" s="210">
        <v>9120</v>
      </c>
      <c r="Z378" s="211">
        <f t="shared" si="729"/>
        <v>0.12932134653016081</v>
      </c>
      <c r="AA378" s="212">
        <f t="shared" si="730"/>
        <v>0.27064364035087723</v>
      </c>
      <c r="AB378" s="213">
        <f t="shared" si="731"/>
        <v>700</v>
      </c>
      <c r="AC378" s="57">
        <v>0</v>
      </c>
      <c r="AD378" s="213">
        <f t="shared" si="733"/>
        <v>-700</v>
      </c>
      <c r="AE378" s="215">
        <f t="shared" si="734"/>
        <v>2450.0000000000005</v>
      </c>
      <c r="AF378" s="295">
        <f>IF((SUMIF($K$10:$K$1048576,K378,$V$10:$V$1048576))&gt;(SUMIF($K$10:$K$1048576,K378,$U$10:$U$1048576)),AE378,(IF(P378="cpv",(V378*T378),(V378*T378/1000))))</f>
        <v>2468.2700000000004</v>
      </c>
      <c r="AG378" s="216">
        <f t="shared" si="735"/>
        <v>18.269999999999982</v>
      </c>
      <c r="AH378" s="216">
        <v>0</v>
      </c>
      <c r="AI378" s="216">
        <f t="shared" si="537"/>
        <v>2468.2700000000004</v>
      </c>
      <c r="AJ378" s="217">
        <f t="shared" si="538"/>
        <v>1</v>
      </c>
      <c r="AL378"/>
    </row>
    <row r="379" spans="2:38" ht="15.75" thickBot="1" x14ac:dyDescent="0.3">
      <c r="B379" s="301" t="s">
        <v>635</v>
      </c>
      <c r="C379" s="155">
        <v>2016</v>
      </c>
      <c r="D379" s="155">
        <v>2</v>
      </c>
      <c r="E379" s="156" t="s">
        <v>53</v>
      </c>
      <c r="F379" s="157">
        <v>42419</v>
      </c>
      <c r="G379" s="157">
        <v>42429</v>
      </c>
      <c r="H379" s="158">
        <f t="shared" ref="H379:H380" ca="1" si="736">IF($O$1&gt;G379,0,(G379-$O$1))</f>
        <v>0</v>
      </c>
      <c r="I379" s="154" t="s">
        <v>96</v>
      </c>
      <c r="J379" s="154" t="s">
        <v>636</v>
      </c>
      <c r="K379" s="154" t="s">
        <v>637</v>
      </c>
      <c r="L379" s="159" t="str">
        <f t="shared" ref="L379:L380" ca="1" si="737">IF(G379=0,$M$3,(IF(H379=0,$M$1,$M$2)))</f>
        <v>Completed</v>
      </c>
      <c r="M379" s="155" t="s">
        <v>99</v>
      </c>
      <c r="N379" s="155" t="s">
        <v>58</v>
      </c>
      <c r="O379" s="155" t="s">
        <v>124</v>
      </c>
      <c r="P379" s="155" t="s">
        <v>110</v>
      </c>
      <c r="Q379" s="155" t="s">
        <v>101</v>
      </c>
      <c r="R379" s="155" t="s">
        <v>102</v>
      </c>
      <c r="S379" s="160">
        <v>3.5000000000000003E-2</v>
      </c>
      <c r="T379" s="160">
        <v>0.06</v>
      </c>
      <c r="U379" s="161">
        <v>67000</v>
      </c>
      <c r="V379" s="161">
        <v>67692</v>
      </c>
      <c r="W379" s="159">
        <f t="shared" ref="W379:W380" si="738">IF(V379&gt;U379,0,U379-V379)</f>
        <v>0</v>
      </c>
      <c r="X379" s="159">
        <f t="shared" ref="X379:X380" si="739">IF(V379&gt;U379,U379,V379)</f>
        <v>67000</v>
      </c>
      <c r="Y379" s="161">
        <v>5639</v>
      </c>
      <c r="Z379" s="162">
        <f t="shared" ref="Z379:Z380" si="740">Y379/V379</f>
        <v>8.3303787744489752E-2</v>
      </c>
      <c r="AA379" s="163">
        <f t="shared" ref="AA379:AA380" si="741">AF379/Y379</f>
        <v>0.72016314949459126</v>
      </c>
      <c r="AB379" s="164">
        <f t="shared" ref="AB379:AB380" si="742">IF(P379="cpv",(U379*S379),(U379/1000*S379))</f>
        <v>2345</v>
      </c>
      <c r="AC379" s="165">
        <f t="shared" ref="AC379:AC380" si="743">IF(P379="cpv",(IF(W379&gt;0,V379*S379,AB379)),(IF(W379&gt;0,V379/1000*S379,AB379)))</f>
        <v>2345</v>
      </c>
      <c r="AD379" s="164">
        <f t="shared" ref="AD379:AD380" si="744">AC379-AB379</f>
        <v>0</v>
      </c>
      <c r="AE379" s="166">
        <f t="shared" ref="AE379:AE380" si="745">IF(P379="cpv",(U379*T379),(U379/1000*T379))</f>
        <v>4020</v>
      </c>
      <c r="AF379" s="292">
        <v>4061</v>
      </c>
      <c r="AG379" s="167">
        <f t="shared" ref="AG379:AG380" si="746">AF379-AE379</f>
        <v>41</v>
      </c>
      <c r="AH379" s="167">
        <v>0</v>
      </c>
      <c r="AI379" s="167">
        <f t="shared" si="537"/>
        <v>1716</v>
      </c>
      <c r="AJ379" s="168">
        <f t="shared" si="538"/>
        <v>0.42255602068456044</v>
      </c>
      <c r="AL379"/>
    </row>
    <row r="380" spans="2:38" x14ac:dyDescent="0.25">
      <c r="B380" s="302" t="s">
        <v>638</v>
      </c>
      <c r="C380" s="170">
        <v>2016</v>
      </c>
      <c r="D380" s="170">
        <v>2</v>
      </c>
      <c r="E380" s="171" t="s">
        <v>53</v>
      </c>
      <c r="F380" s="172">
        <v>42419</v>
      </c>
      <c r="G380" s="172">
        <v>42422</v>
      </c>
      <c r="H380" s="173">
        <f t="shared" ca="1" si="736"/>
        <v>0</v>
      </c>
      <c r="I380" s="169" t="s">
        <v>54</v>
      </c>
      <c r="J380" s="169" t="s">
        <v>116</v>
      </c>
      <c r="K380" s="169" t="s">
        <v>639</v>
      </c>
      <c r="L380" s="174" t="str">
        <f t="shared" ca="1" si="737"/>
        <v>Completed</v>
      </c>
      <c r="M380" s="170" t="s">
        <v>57</v>
      </c>
      <c r="N380" s="170" t="s">
        <v>58</v>
      </c>
      <c r="O380" s="170" t="s">
        <v>78</v>
      </c>
      <c r="P380" s="170" t="s">
        <v>60</v>
      </c>
      <c r="Q380" s="170" t="s">
        <v>79</v>
      </c>
      <c r="R380" s="170" t="s">
        <v>79</v>
      </c>
      <c r="S380" s="52">
        <v>2.25</v>
      </c>
      <c r="T380" s="175">
        <v>4.25</v>
      </c>
      <c r="U380" s="176">
        <v>250000</v>
      </c>
      <c r="V380" s="176">
        <v>250830</v>
      </c>
      <c r="W380" s="174">
        <f t="shared" si="738"/>
        <v>0</v>
      </c>
      <c r="X380" s="174">
        <f t="shared" si="739"/>
        <v>250000</v>
      </c>
      <c r="Y380" s="176">
        <v>4022</v>
      </c>
      <c r="Z380" s="177">
        <f t="shared" si="740"/>
        <v>1.6034764581589124E-2</v>
      </c>
      <c r="AA380" s="178">
        <f t="shared" si="741"/>
        <v>0.24888115365489807</v>
      </c>
      <c r="AB380" s="179">
        <f t="shared" si="742"/>
        <v>562.5</v>
      </c>
      <c r="AC380" s="180">
        <f t="shared" si="743"/>
        <v>562.5</v>
      </c>
      <c r="AD380" s="179">
        <f t="shared" si="744"/>
        <v>0</v>
      </c>
      <c r="AE380" s="181">
        <f t="shared" si="745"/>
        <v>1062.5</v>
      </c>
      <c r="AF380" s="293">
        <v>1001</v>
      </c>
      <c r="AG380" s="182">
        <f t="shared" si="746"/>
        <v>-61.5</v>
      </c>
      <c r="AH380" s="182">
        <v>0</v>
      </c>
      <c r="AI380" s="182">
        <f t="shared" si="537"/>
        <v>438.5</v>
      </c>
      <c r="AJ380" s="183">
        <f t="shared" si="538"/>
        <v>0.43806193806193805</v>
      </c>
      <c r="AL380"/>
    </row>
    <row r="381" spans="2:38" x14ac:dyDescent="0.25">
      <c r="B381" s="303" t="s">
        <v>640</v>
      </c>
      <c r="C381" s="185">
        <v>2016</v>
      </c>
      <c r="D381" s="185">
        <v>2</v>
      </c>
      <c r="E381" s="186" t="s">
        <v>53</v>
      </c>
      <c r="F381" s="187">
        <v>42419</v>
      </c>
      <c r="G381" s="220">
        <v>42422</v>
      </c>
      <c r="H381" s="188">
        <f t="shared" ref="H381:H382" ca="1" si="747">IF($O$1&gt;G381,0,(G381-$O$1))</f>
        <v>0</v>
      </c>
      <c r="I381" s="184" t="s">
        <v>54</v>
      </c>
      <c r="J381" s="184" t="s">
        <v>116</v>
      </c>
      <c r="K381" s="184" t="s">
        <v>639</v>
      </c>
      <c r="L381" s="189" t="str">
        <f t="shared" ref="L381:L382" ca="1" si="748">IF(G381=0,$M$3,(IF(H381=0,$M$1,$M$2)))</f>
        <v>Completed</v>
      </c>
      <c r="M381" s="185" t="s">
        <v>77</v>
      </c>
      <c r="N381" s="190" t="s">
        <v>58</v>
      </c>
      <c r="O381" s="190" t="s">
        <v>78</v>
      </c>
      <c r="P381" s="190" t="s">
        <v>60</v>
      </c>
      <c r="Q381" s="190" t="s">
        <v>79</v>
      </c>
      <c r="R381" s="190" t="s">
        <v>79</v>
      </c>
      <c r="S381" s="52">
        <v>1.5</v>
      </c>
      <c r="T381" s="192">
        <v>4.25</v>
      </c>
      <c r="U381" s="193">
        <v>250000</v>
      </c>
      <c r="V381" s="193">
        <v>251547</v>
      </c>
      <c r="W381" s="189">
        <f t="shared" ref="W381:W382" si="749">IF(V381&gt;U381,0,U381-V381)</f>
        <v>0</v>
      </c>
      <c r="X381" s="189">
        <f t="shared" ref="X381:X382" si="750">IF(V381&gt;U381,U381,V381)</f>
        <v>250000</v>
      </c>
      <c r="Y381" s="193">
        <v>2208</v>
      </c>
      <c r="Z381" s="194">
        <f t="shared" ref="Z381:Z382" si="751">Y381/V381</f>
        <v>8.7776836933058239E-3</v>
      </c>
      <c r="AA381" s="195">
        <f t="shared" ref="AA381:AA382" si="752">AF381/Y381</f>
        <v>0.48418240489130432</v>
      </c>
      <c r="AB381" s="196">
        <f t="shared" ref="AB381:AB382" si="753">IF(P381="cpv",(U381*S381),(U381/1000*S381))</f>
        <v>375</v>
      </c>
      <c r="AC381" s="57">
        <v>0</v>
      </c>
      <c r="AD381" s="196">
        <f t="shared" ref="AD381:AD382" si="754">AC381-AB381</f>
        <v>-375</v>
      </c>
      <c r="AE381" s="198">
        <f t="shared" ref="AE381:AE382" si="755">IF(P381="cpv",(U381*T381),(U381/1000*T381))</f>
        <v>1062.5</v>
      </c>
      <c r="AF381" s="294">
        <f>IF((SUMIF($K$10:$K$1048576,K381,$V$10:$V$1048576))&gt;(SUMIF($K$10:$K$1048576,K381,$U$10:$U$1048576)),AE381,(IF(P381="cpv",(V381*T381),(V381*T381/1000))))</f>
        <v>1069.07475</v>
      </c>
      <c r="AG381" s="199">
        <f t="shared" ref="AG381:AG382" si="756">AF381-AE381</f>
        <v>6.5747499999999945</v>
      </c>
      <c r="AH381" s="199">
        <v>0</v>
      </c>
      <c r="AI381" s="199">
        <f t="shared" si="537"/>
        <v>1069.07475</v>
      </c>
      <c r="AJ381" s="200">
        <f t="shared" si="538"/>
        <v>1</v>
      </c>
      <c r="AL381"/>
    </row>
    <row r="382" spans="2:38" ht="15.75" thickBot="1" x14ac:dyDescent="0.3">
      <c r="B382" s="303" t="s">
        <v>641</v>
      </c>
      <c r="C382" s="185">
        <v>2016</v>
      </c>
      <c r="D382" s="185">
        <v>2</v>
      </c>
      <c r="E382" s="186" t="s">
        <v>53</v>
      </c>
      <c r="F382" s="187">
        <v>42419</v>
      </c>
      <c r="G382" s="220">
        <v>42422</v>
      </c>
      <c r="H382" s="188">
        <f t="shared" ca="1" si="747"/>
        <v>0</v>
      </c>
      <c r="I382" s="184" t="s">
        <v>54</v>
      </c>
      <c r="J382" s="184" t="s">
        <v>116</v>
      </c>
      <c r="K382" s="184" t="s">
        <v>639</v>
      </c>
      <c r="L382" s="189" t="str">
        <f t="shared" ca="1" si="748"/>
        <v>Completed</v>
      </c>
      <c r="M382" s="185" t="s">
        <v>64</v>
      </c>
      <c r="N382" s="190" t="s">
        <v>58</v>
      </c>
      <c r="O382" s="190" t="s">
        <v>78</v>
      </c>
      <c r="P382" s="190" t="s">
        <v>60</v>
      </c>
      <c r="Q382" s="190" t="s">
        <v>79</v>
      </c>
      <c r="R382" s="190" t="s">
        <v>79</v>
      </c>
      <c r="S382" s="126">
        <v>2.5</v>
      </c>
      <c r="T382" s="192">
        <v>4.25</v>
      </c>
      <c r="U382" s="193">
        <v>250000</v>
      </c>
      <c r="V382" s="193">
        <v>25175</v>
      </c>
      <c r="W382" s="189">
        <f t="shared" si="749"/>
        <v>224825</v>
      </c>
      <c r="X382" s="189">
        <f t="shared" si="750"/>
        <v>25175</v>
      </c>
      <c r="Y382" s="193">
        <v>404</v>
      </c>
      <c r="Z382" s="194">
        <f t="shared" si="751"/>
        <v>1.6047666335650447E-2</v>
      </c>
      <c r="AA382" s="195">
        <f t="shared" si="752"/>
        <v>0.26483601485148517</v>
      </c>
      <c r="AB382" s="196">
        <f t="shared" si="753"/>
        <v>625</v>
      </c>
      <c r="AC382" s="197">
        <f t="shared" ref="AC382" si="757">IF(P382="cpv",(IF(W382&gt;0,V382*S382,AB382)),(IF(W382&gt;0,V382/1000*S382,AB382)))</f>
        <v>62.9375</v>
      </c>
      <c r="AD382" s="196">
        <f t="shared" si="754"/>
        <v>-562.0625</v>
      </c>
      <c r="AE382" s="198">
        <f t="shared" si="755"/>
        <v>1062.5</v>
      </c>
      <c r="AF382" s="294">
        <f>IF((SUMIF($K$10:$K$1048576,K382,$V$10:$V$1048576))&gt;(SUMIF($K$10:$K$1048576,K382,$U$10:$U$1048576)),AE382,(IF(P382="cpv",(V382*T382),(V382*T382/1000))))</f>
        <v>106.99375000000001</v>
      </c>
      <c r="AG382" s="199">
        <f t="shared" si="756"/>
        <v>-955.50625000000002</v>
      </c>
      <c r="AH382" s="199">
        <v>0</v>
      </c>
      <c r="AI382" s="199">
        <f t="shared" si="537"/>
        <v>44.056250000000006</v>
      </c>
      <c r="AJ382" s="200">
        <f t="shared" si="538"/>
        <v>0.41176470588235298</v>
      </c>
      <c r="AL382"/>
    </row>
    <row r="383" spans="2:38" ht="15.75" thickBot="1" x14ac:dyDescent="0.3">
      <c r="B383" s="304" t="s">
        <v>642</v>
      </c>
      <c r="C383" s="202">
        <v>2016</v>
      </c>
      <c r="D383" s="202">
        <v>2</v>
      </c>
      <c r="E383" s="203" t="s">
        <v>53</v>
      </c>
      <c r="F383" s="204">
        <v>42419</v>
      </c>
      <c r="G383" s="221">
        <v>42422</v>
      </c>
      <c r="H383" s="205">
        <f t="shared" ref="H383:H384" ca="1" si="758">IF($O$1&gt;G383,0,(G383-$O$1))</f>
        <v>0</v>
      </c>
      <c r="I383" s="201" t="s">
        <v>54</v>
      </c>
      <c r="J383" s="201" t="s">
        <v>116</v>
      </c>
      <c r="K383" s="201" t="s">
        <v>639</v>
      </c>
      <c r="L383" s="206" t="str">
        <f t="shared" ref="L383:L384" ca="1" si="759">IF(G383=0,$M$3,(IF(H383=0,$M$1,$M$2)))</f>
        <v>Completed</v>
      </c>
      <c r="M383" s="202" t="s">
        <v>82</v>
      </c>
      <c r="N383" s="207" t="s">
        <v>58</v>
      </c>
      <c r="O383" s="207" t="s">
        <v>78</v>
      </c>
      <c r="P383" s="207" t="s">
        <v>60</v>
      </c>
      <c r="Q383" s="207" t="s">
        <v>79</v>
      </c>
      <c r="R383" s="207" t="s">
        <v>79</v>
      </c>
      <c r="S383" s="52">
        <v>0.5</v>
      </c>
      <c r="T383" s="209">
        <v>4.25</v>
      </c>
      <c r="U383" s="210">
        <v>400000</v>
      </c>
      <c r="V383" s="210">
        <v>385790</v>
      </c>
      <c r="W383" s="206">
        <f t="shared" ref="W383:W384" si="760">IF(V383&gt;U383,0,U383-V383)</f>
        <v>14210</v>
      </c>
      <c r="X383" s="206">
        <f t="shared" ref="X383:X384" si="761">IF(V383&gt;U383,U383,V383)</f>
        <v>385790</v>
      </c>
      <c r="Y383" s="210">
        <v>5279</v>
      </c>
      <c r="Z383" s="211">
        <f t="shared" ref="Z383:Z384" si="762">Y383/V383</f>
        <v>1.3683610254283418E-2</v>
      </c>
      <c r="AA383" s="212">
        <f t="shared" ref="AA383:AA384" si="763">AF383/Y383</f>
        <v>0.31059054745216896</v>
      </c>
      <c r="AB383" s="213">
        <f t="shared" ref="AB383:AB384" si="764">IF(P383="cpv",(U383*S383),(U383/1000*S383))</f>
        <v>200</v>
      </c>
      <c r="AC383" s="214">
        <f t="shared" ref="AC383:AC384" si="765">IF(P383="cpv",(IF(W383&gt;0,V383*S383,AB383)),(IF(W383&gt;0,V383/1000*S383,AB383)))</f>
        <v>192.89500000000001</v>
      </c>
      <c r="AD383" s="213">
        <f t="shared" ref="AD383:AD384" si="766">AC383-AB383</f>
        <v>-7.1049999999999898</v>
      </c>
      <c r="AE383" s="215">
        <f t="shared" ref="AE383:AE384" si="767">IF(P383="cpv",(U383*T383),(U383/1000*T383))</f>
        <v>1700</v>
      </c>
      <c r="AF383" s="295">
        <f>IF((SUMIF($K$10:$K$1048576,K383,$V$10:$V$1048576))&gt;(SUMIF($K$10:$K$1048576,K383,$U$10:$U$1048576)),AE383,(IF(P383="cpv",(V383*T383),(V383*T383/1000))))</f>
        <v>1639.6075000000001</v>
      </c>
      <c r="AG383" s="216">
        <f t="shared" ref="AG383:AG384" si="768">AF383-AE383</f>
        <v>-60.392499999999927</v>
      </c>
      <c r="AH383" s="216">
        <v>0</v>
      </c>
      <c r="AI383" s="216">
        <f t="shared" si="537"/>
        <v>1446.7125000000001</v>
      </c>
      <c r="AJ383" s="217">
        <f t="shared" si="538"/>
        <v>0.88235294117647056</v>
      </c>
      <c r="AL383"/>
    </row>
    <row r="384" spans="2:38" ht="15.75" thickBot="1" x14ac:dyDescent="0.3">
      <c r="B384" s="301" t="s">
        <v>643</v>
      </c>
      <c r="C384" s="155">
        <v>2016</v>
      </c>
      <c r="D384" s="155">
        <v>2</v>
      </c>
      <c r="E384" s="156" t="s">
        <v>53</v>
      </c>
      <c r="F384" s="157">
        <v>42419</v>
      </c>
      <c r="G384" s="157">
        <v>42429</v>
      </c>
      <c r="H384" s="158">
        <f t="shared" ca="1" si="758"/>
        <v>0</v>
      </c>
      <c r="I384" s="154" t="s">
        <v>54</v>
      </c>
      <c r="J384" s="154" t="s">
        <v>263</v>
      </c>
      <c r="K384" s="154" t="s">
        <v>644</v>
      </c>
      <c r="L384" s="159" t="str">
        <f t="shared" ca="1" si="759"/>
        <v>Completed</v>
      </c>
      <c r="M384" s="155" t="s">
        <v>99</v>
      </c>
      <c r="N384" s="155" t="s">
        <v>58</v>
      </c>
      <c r="O384" s="155" t="s">
        <v>124</v>
      </c>
      <c r="P384" s="155" t="s">
        <v>110</v>
      </c>
      <c r="Q384" s="155" t="s">
        <v>101</v>
      </c>
      <c r="R384" s="155" t="s">
        <v>102</v>
      </c>
      <c r="S384" s="160">
        <v>3.5000000000000003E-2</v>
      </c>
      <c r="T384" s="160">
        <v>0.06</v>
      </c>
      <c r="U384" s="161">
        <v>247436</v>
      </c>
      <c r="V384" s="161">
        <v>247436</v>
      </c>
      <c r="W384" s="159">
        <f t="shared" si="760"/>
        <v>0</v>
      </c>
      <c r="X384" s="159">
        <f t="shared" si="761"/>
        <v>247436</v>
      </c>
      <c r="Y384" s="161">
        <v>17314</v>
      </c>
      <c r="Z384" s="162">
        <f t="shared" si="762"/>
        <v>6.9973649751855022E-2</v>
      </c>
      <c r="AA384" s="163">
        <f t="shared" si="763"/>
        <v>0.85746563474644799</v>
      </c>
      <c r="AB384" s="164">
        <f t="shared" si="764"/>
        <v>8660.26</v>
      </c>
      <c r="AC384" s="165">
        <f t="shared" si="765"/>
        <v>8660.26</v>
      </c>
      <c r="AD384" s="164">
        <f t="shared" si="766"/>
        <v>0</v>
      </c>
      <c r="AE384" s="166">
        <f t="shared" si="767"/>
        <v>14846.16</v>
      </c>
      <c r="AF384" s="292">
        <f>IF((SUMIF($K$10:$K$1048576,K384,$V$10:$V$1048576))&gt;(SUMIF($K$10:$K$1048576,K384,$U$10:$U$1048576)),AE384,(IF(P384="cpv",(V384*T384),(V384*T384/1000))))</f>
        <v>14846.16</v>
      </c>
      <c r="AG384" s="167">
        <f t="shared" si="768"/>
        <v>0</v>
      </c>
      <c r="AH384" s="167">
        <v>0</v>
      </c>
      <c r="AI384" s="167">
        <f t="shared" si="537"/>
        <v>6185.9</v>
      </c>
      <c r="AJ384" s="168">
        <f t="shared" si="538"/>
        <v>0.41666666666666663</v>
      </c>
      <c r="AL384"/>
    </row>
    <row r="385" spans="2:38" ht="15.75" thickBot="1" x14ac:dyDescent="0.3">
      <c r="B385" s="301" t="s">
        <v>645</v>
      </c>
      <c r="C385" s="155">
        <v>2016</v>
      </c>
      <c r="D385" s="155">
        <v>2</v>
      </c>
      <c r="E385" s="156" t="s">
        <v>53</v>
      </c>
      <c r="F385" s="157">
        <v>42419</v>
      </c>
      <c r="G385" s="157">
        <v>42429</v>
      </c>
      <c r="H385" s="158">
        <f t="shared" ref="H385:H386" ca="1" si="769">IF($O$1&gt;G385,0,(G385-$O$1))</f>
        <v>0</v>
      </c>
      <c r="I385" s="154" t="s">
        <v>54</v>
      </c>
      <c r="J385" s="154" t="s">
        <v>332</v>
      </c>
      <c r="K385" s="154" t="s">
        <v>646</v>
      </c>
      <c r="L385" s="159" t="str">
        <f t="shared" ref="L385:L386" ca="1" si="770">IF(G385=0,$M$3,(IF(H385=0,$M$1,$M$2)))</f>
        <v>Completed</v>
      </c>
      <c r="M385" s="155" t="s">
        <v>647</v>
      </c>
      <c r="N385" s="155" t="s">
        <v>58</v>
      </c>
      <c r="O385" s="155" t="s">
        <v>78</v>
      </c>
      <c r="P385" s="155" t="s">
        <v>60</v>
      </c>
      <c r="Q385" s="155" t="s">
        <v>648</v>
      </c>
      <c r="R385" s="155" t="s">
        <v>648</v>
      </c>
      <c r="S385" s="160">
        <v>5</v>
      </c>
      <c r="T385" s="160">
        <v>9</v>
      </c>
      <c r="U385" s="161">
        <v>800000</v>
      </c>
      <c r="V385" s="161">
        <v>2464464</v>
      </c>
      <c r="W385" s="159">
        <f t="shared" ref="W385:W386" si="771">IF(V385&gt;U385,0,U385-V385)</f>
        <v>0</v>
      </c>
      <c r="X385" s="159">
        <f t="shared" ref="X385:X386" si="772">IF(V385&gt;U385,U385,V385)</f>
        <v>800000</v>
      </c>
      <c r="Y385" s="161">
        <v>4524</v>
      </c>
      <c r="Z385" s="162">
        <f t="shared" ref="Z385:Z386" si="773">Y385/V385</f>
        <v>1.8356932785384571E-3</v>
      </c>
      <c r="AA385" s="163">
        <f t="shared" ref="AA385:AA386" si="774">AF385/Y385</f>
        <v>1.5473032714412025</v>
      </c>
      <c r="AB385" s="164">
        <f t="shared" ref="AB385:AB386" si="775">IF(P385="cpv",(U385*S385),(U385/1000*S385))</f>
        <v>4000</v>
      </c>
      <c r="AC385" s="165">
        <f t="shared" ref="AC385:AC386" si="776">IF(P385="cpv",(IF(W385&gt;0,V385*S385,AB385)),(IF(W385&gt;0,V385/1000*S385,AB385)))</f>
        <v>4000</v>
      </c>
      <c r="AD385" s="164">
        <f t="shared" ref="AD385:AD386" si="777">AC385-AB385</f>
        <v>0</v>
      </c>
      <c r="AE385" s="166">
        <f t="shared" ref="AE385:AE386" si="778">IF(P385="cpv",(U385*T385),(U385/1000*T385))</f>
        <v>7200</v>
      </c>
      <c r="AF385" s="292">
        <v>7000</v>
      </c>
      <c r="AG385" s="167">
        <f t="shared" ref="AG385:AG386" si="779">AF385-AE385</f>
        <v>-200</v>
      </c>
      <c r="AH385" s="167">
        <v>0</v>
      </c>
      <c r="AI385" s="167">
        <f t="shared" si="537"/>
        <v>3000</v>
      </c>
      <c r="AJ385" s="168">
        <f t="shared" si="538"/>
        <v>0.42857142857142855</v>
      </c>
      <c r="AL385"/>
    </row>
    <row r="386" spans="2:38" x14ac:dyDescent="0.25">
      <c r="B386" s="302" t="s">
        <v>649</v>
      </c>
      <c r="C386" s="170">
        <v>2016</v>
      </c>
      <c r="D386" s="170">
        <v>2</v>
      </c>
      <c r="E386" s="171" t="s">
        <v>53</v>
      </c>
      <c r="F386" s="172">
        <v>42422</v>
      </c>
      <c r="G386" s="172">
        <v>42429</v>
      </c>
      <c r="H386" s="173">
        <f t="shared" ca="1" si="769"/>
        <v>0</v>
      </c>
      <c r="I386" s="169" t="s">
        <v>84</v>
      </c>
      <c r="J386" s="169" t="s">
        <v>172</v>
      </c>
      <c r="K386" s="169" t="s">
        <v>650</v>
      </c>
      <c r="L386" s="174" t="str">
        <f t="shared" ca="1" si="770"/>
        <v>Completed</v>
      </c>
      <c r="M386" s="170" t="s">
        <v>93</v>
      </c>
      <c r="N386" s="170" t="s">
        <v>58</v>
      </c>
      <c r="O386" s="170" t="s">
        <v>59</v>
      </c>
      <c r="P386" s="170" t="s">
        <v>60</v>
      </c>
      <c r="Q386" s="170" t="s">
        <v>61</v>
      </c>
      <c r="R386" s="170" t="s">
        <v>62</v>
      </c>
      <c r="S386" s="52">
        <v>0.1</v>
      </c>
      <c r="T386" s="175">
        <v>0.8</v>
      </c>
      <c r="U386" s="176">
        <v>1000000</v>
      </c>
      <c r="V386" s="176">
        <v>281585</v>
      </c>
      <c r="W386" s="174">
        <f t="shared" si="771"/>
        <v>718415</v>
      </c>
      <c r="X386" s="174">
        <f t="shared" si="772"/>
        <v>281585</v>
      </c>
      <c r="Y386" s="176"/>
      <c r="Z386" s="177">
        <f t="shared" si="773"/>
        <v>0</v>
      </c>
      <c r="AA386" s="178" t="e">
        <f t="shared" si="774"/>
        <v>#DIV/0!</v>
      </c>
      <c r="AB386" s="179">
        <f t="shared" si="775"/>
        <v>100</v>
      </c>
      <c r="AC386" s="180">
        <f t="shared" si="776"/>
        <v>28.1585</v>
      </c>
      <c r="AD386" s="179">
        <f t="shared" si="777"/>
        <v>-71.841499999999996</v>
      </c>
      <c r="AE386" s="181">
        <f t="shared" si="778"/>
        <v>800</v>
      </c>
      <c r="AF386" s="293">
        <f>IF((SUMIF($K$10:$K$1048576,K386,$V$10:$V$1048576))&gt;(SUMIF($K$10:$K$1048576,K386,$U$10:$U$1048576)),AE386,(IF(P386="cpv",(V386*T386),(V386*T386/1000))))</f>
        <v>225.268</v>
      </c>
      <c r="AG386" s="182">
        <f t="shared" si="779"/>
        <v>-574.73199999999997</v>
      </c>
      <c r="AH386" s="182">
        <v>0</v>
      </c>
      <c r="AI386" s="182">
        <f t="shared" si="537"/>
        <v>197.1095</v>
      </c>
      <c r="AJ386" s="183">
        <f t="shared" si="538"/>
        <v>0.875</v>
      </c>
      <c r="AL386"/>
    </row>
    <row r="387" spans="2:38" ht="15.75" thickBot="1" x14ac:dyDescent="0.3">
      <c r="B387" s="303" t="s">
        <v>651</v>
      </c>
      <c r="C387" s="185">
        <v>2016</v>
      </c>
      <c r="D387" s="185">
        <v>2</v>
      </c>
      <c r="E387" s="186" t="s">
        <v>53</v>
      </c>
      <c r="F387" s="187">
        <v>42422</v>
      </c>
      <c r="G387" s="220">
        <v>42429</v>
      </c>
      <c r="H387" s="188">
        <f t="shared" ref="H387:H388" ca="1" si="780">IF($O$1&gt;G387,0,(G387-$O$1))</f>
        <v>0</v>
      </c>
      <c r="I387" s="184" t="s">
        <v>84</v>
      </c>
      <c r="J387" s="184" t="s">
        <v>172</v>
      </c>
      <c r="K387" s="184" t="s">
        <v>650</v>
      </c>
      <c r="L387" s="189" t="str">
        <f t="shared" ref="L387:L388" ca="1" si="781">IF(G387=0,$M$3,(IF(H387=0,$M$1,$M$2)))</f>
        <v>Completed</v>
      </c>
      <c r="M387" s="185" t="s">
        <v>64</v>
      </c>
      <c r="N387" s="190" t="s">
        <v>58</v>
      </c>
      <c r="O387" s="190" t="s">
        <v>59</v>
      </c>
      <c r="P387" s="190" t="s">
        <v>60</v>
      </c>
      <c r="Q387" s="190" t="s">
        <v>61</v>
      </c>
      <c r="R387" s="190" t="s">
        <v>62</v>
      </c>
      <c r="S387" s="52">
        <v>0.2</v>
      </c>
      <c r="T387" s="192">
        <v>0.8</v>
      </c>
      <c r="U387" s="193">
        <v>3000000</v>
      </c>
      <c r="V387" s="193">
        <v>3049423</v>
      </c>
      <c r="W387" s="189">
        <f t="shared" ref="W387:W388" si="782">IF(V387&gt;U387,0,U387-V387)</f>
        <v>0</v>
      </c>
      <c r="X387" s="189">
        <f t="shared" ref="X387:X388" si="783">IF(V387&gt;U387,U387,V387)</f>
        <v>3000000</v>
      </c>
      <c r="Y387" s="193">
        <v>583</v>
      </c>
      <c r="Z387" s="194">
        <f t="shared" ref="Z387:Z388" si="784">Y387/V387</f>
        <v>1.9118370918039249E-4</v>
      </c>
      <c r="AA387" s="195">
        <f t="shared" ref="AA387:AA388" si="785">AF387/Y387</f>
        <v>4.1844569468267583</v>
      </c>
      <c r="AB387" s="196">
        <f t="shared" ref="AB387:AB388" si="786">IF(P387="cpv",(U387*S387),(U387/1000*S387))</f>
        <v>600</v>
      </c>
      <c r="AC387" s="197">
        <f t="shared" ref="AC387:AC388" si="787">IF(P387="cpv",(IF(W387&gt;0,V387*S387,AB387)),(IF(W387&gt;0,V387/1000*S387,AB387)))</f>
        <v>600</v>
      </c>
      <c r="AD387" s="196">
        <f t="shared" ref="AD387:AD388" si="788">AC387-AB387</f>
        <v>0</v>
      </c>
      <c r="AE387" s="198">
        <f t="shared" ref="AE387:AE388" si="789">IF(P387="cpv",(U387*T387),(U387/1000*T387))</f>
        <v>2400</v>
      </c>
      <c r="AF387" s="294">
        <f>IF((SUMIF($K$10:$K$1048576,K387,$V$10:$V$1048576))&gt;(SUMIF($K$10:$K$1048576,K387,$U$10:$U$1048576)),AE387,(IF(P387="cpv",(V387*T387),(V387*T387/1000))))</f>
        <v>2439.5383999999999</v>
      </c>
      <c r="AG387" s="199">
        <f t="shared" ref="AG387:AG388" si="790">AF387-AE387</f>
        <v>39.538399999999911</v>
      </c>
      <c r="AH387" s="199">
        <v>0</v>
      </c>
      <c r="AI387" s="199">
        <f t="shared" si="537"/>
        <v>1839.5383999999999</v>
      </c>
      <c r="AJ387" s="200">
        <f t="shared" si="538"/>
        <v>0.75405183210069571</v>
      </c>
      <c r="AL387"/>
    </row>
    <row r="388" spans="2:38" ht="15.75" thickBot="1" x14ac:dyDescent="0.3">
      <c r="B388" s="307" t="s">
        <v>652</v>
      </c>
      <c r="C388" s="223">
        <v>2016</v>
      </c>
      <c r="D388" s="223">
        <v>2</v>
      </c>
      <c r="E388" s="224" t="s">
        <v>53</v>
      </c>
      <c r="F388" s="225">
        <v>42422</v>
      </c>
      <c r="G388" s="226">
        <v>42429</v>
      </c>
      <c r="H388" s="227">
        <f t="shared" ca="1" si="780"/>
        <v>0</v>
      </c>
      <c r="I388" s="222" t="s">
        <v>84</v>
      </c>
      <c r="J388" s="222" t="s">
        <v>172</v>
      </c>
      <c r="K388" s="222" t="s">
        <v>650</v>
      </c>
      <c r="L388" s="228" t="str">
        <f t="shared" ca="1" si="781"/>
        <v>Completed</v>
      </c>
      <c r="M388" s="223" t="s">
        <v>82</v>
      </c>
      <c r="N388" s="229" t="s">
        <v>58</v>
      </c>
      <c r="O388" s="229" t="s">
        <v>59</v>
      </c>
      <c r="P388" s="229" t="s">
        <v>60</v>
      </c>
      <c r="Q388" s="229" t="s">
        <v>61</v>
      </c>
      <c r="R388" s="229" t="s">
        <v>62</v>
      </c>
      <c r="S388" s="111">
        <v>0.1</v>
      </c>
      <c r="T388" s="230">
        <v>0.8</v>
      </c>
      <c r="U388" s="231">
        <v>1000000</v>
      </c>
      <c r="V388" s="231">
        <v>512470</v>
      </c>
      <c r="W388" s="228">
        <f t="shared" si="782"/>
        <v>487530</v>
      </c>
      <c r="X388" s="228">
        <f t="shared" si="783"/>
        <v>512470</v>
      </c>
      <c r="Y388" s="231"/>
      <c r="Z388" s="232">
        <f t="shared" si="784"/>
        <v>0</v>
      </c>
      <c r="AA388" s="233" t="e">
        <f t="shared" si="785"/>
        <v>#DIV/0!</v>
      </c>
      <c r="AB388" s="234">
        <f t="shared" si="786"/>
        <v>100</v>
      </c>
      <c r="AC388" s="235">
        <f t="shared" si="787"/>
        <v>51.247000000000007</v>
      </c>
      <c r="AD388" s="234">
        <f t="shared" si="788"/>
        <v>-48.752999999999993</v>
      </c>
      <c r="AE388" s="236">
        <f t="shared" si="789"/>
        <v>800</v>
      </c>
      <c r="AF388" s="296">
        <f>IF((SUMIF($K$10:$K$1048576,K388,$V$10:$V$1048576))&gt;(SUMIF($K$10:$K$1048576,K388,$U$10:$U$1048576)),AE388,(IF(P388="cpv",(V388*T388),(V388*T388/1000))))</f>
        <v>409.976</v>
      </c>
      <c r="AG388" s="237">
        <f t="shared" si="790"/>
        <v>-390.024</v>
      </c>
      <c r="AH388" s="237">
        <v>0</v>
      </c>
      <c r="AI388" s="237">
        <f t="shared" si="537"/>
        <v>358.72899999999998</v>
      </c>
      <c r="AJ388" s="238">
        <f t="shared" si="538"/>
        <v>0.875</v>
      </c>
      <c r="AL388"/>
    </row>
    <row r="389" spans="2:38" ht="15.75" thickBot="1" x14ac:dyDescent="0.3">
      <c r="B389" s="301" t="s">
        <v>653</v>
      </c>
      <c r="C389" s="155">
        <v>2016</v>
      </c>
      <c r="D389" s="155">
        <v>2</v>
      </c>
      <c r="E389" s="156" t="s">
        <v>53</v>
      </c>
      <c r="F389" s="157">
        <v>42422</v>
      </c>
      <c r="G389" s="157">
        <v>42429</v>
      </c>
      <c r="H389" s="158">
        <f t="shared" ref="H389:H391" ca="1" si="791">IF($O$1&gt;G389,0,(G389-$O$1))</f>
        <v>0</v>
      </c>
      <c r="I389" s="154" t="s">
        <v>84</v>
      </c>
      <c r="J389" s="154" t="s">
        <v>172</v>
      </c>
      <c r="K389" s="154" t="s">
        <v>654</v>
      </c>
      <c r="L389" s="159" t="str">
        <f t="shared" ref="L389:L391" ca="1" si="792">IF(G389=0,$M$3,(IF(H389=0,$M$1,$M$2)))</f>
        <v>Completed</v>
      </c>
      <c r="M389" s="155" t="s">
        <v>82</v>
      </c>
      <c r="N389" s="155" t="s">
        <v>58</v>
      </c>
      <c r="O389" s="155" t="s">
        <v>78</v>
      </c>
      <c r="P389" s="155" t="s">
        <v>60</v>
      </c>
      <c r="Q389" s="155" t="s">
        <v>79</v>
      </c>
      <c r="R389" s="155" t="s">
        <v>79</v>
      </c>
      <c r="S389" s="52">
        <v>0.5</v>
      </c>
      <c r="T389" s="160">
        <v>0.8</v>
      </c>
      <c r="U389" s="161">
        <v>1000000</v>
      </c>
      <c r="V389" s="161">
        <v>1000957</v>
      </c>
      <c r="W389" s="159">
        <f t="shared" ref="W389:W391" si="793">IF(V389&gt;U389,0,U389-V389)</f>
        <v>0</v>
      </c>
      <c r="X389" s="159">
        <f t="shared" ref="X389:X391" si="794">IF(V389&gt;U389,U389,V389)</f>
        <v>1000000</v>
      </c>
      <c r="Y389" s="161"/>
      <c r="Z389" s="162">
        <f t="shared" ref="Z389:Z391" si="795">Y389/V389</f>
        <v>0</v>
      </c>
      <c r="AA389" s="163" t="e">
        <f t="shared" ref="AA389:AA391" si="796">AF389/Y389</f>
        <v>#DIV/0!</v>
      </c>
      <c r="AB389" s="164">
        <f t="shared" ref="AB389:AB391" si="797">IF(P389="cpv",(U389*S389),(U389/1000*S389))</f>
        <v>500</v>
      </c>
      <c r="AC389" s="165">
        <f t="shared" ref="AC389:AC391" si="798">IF(P389="cpv",(IF(W389&gt;0,V389*S389,AB389)),(IF(W389&gt;0,V389/1000*S389,AB389)))</f>
        <v>500</v>
      </c>
      <c r="AD389" s="164">
        <f t="shared" ref="AD389:AD391" si="799">AC389-AB389</f>
        <v>0</v>
      </c>
      <c r="AE389" s="166">
        <f t="shared" ref="AE389:AE391" si="800">IF(P389="cpv",(U389*T389),(U389/1000*T389))</f>
        <v>800</v>
      </c>
      <c r="AF389" s="292">
        <v>126</v>
      </c>
      <c r="AG389" s="167">
        <f t="shared" ref="AG389:AG391" si="801">AF389-AE389</f>
        <v>-674</v>
      </c>
      <c r="AH389" s="167">
        <v>0</v>
      </c>
      <c r="AI389" s="167">
        <f t="shared" si="537"/>
        <v>-374</v>
      </c>
      <c r="AJ389" s="168">
        <f t="shared" si="538"/>
        <v>-2.9682539682539684</v>
      </c>
      <c r="AL389"/>
    </row>
    <row r="390" spans="2:38" x14ac:dyDescent="0.25">
      <c r="B390" s="302" t="s">
        <v>655</v>
      </c>
      <c r="C390" s="170">
        <v>2016</v>
      </c>
      <c r="D390" s="170">
        <v>2</v>
      </c>
      <c r="E390" s="171" t="s">
        <v>53</v>
      </c>
      <c r="F390" s="172">
        <v>42423</v>
      </c>
      <c r="G390" s="172">
        <v>42429</v>
      </c>
      <c r="H390" s="173">
        <f t="shared" ca="1" si="791"/>
        <v>0</v>
      </c>
      <c r="I390" s="169" t="s">
        <v>54</v>
      </c>
      <c r="J390" s="169" t="s">
        <v>141</v>
      </c>
      <c r="K390" s="169" t="s">
        <v>656</v>
      </c>
      <c r="L390" s="174" t="str">
        <f t="shared" ca="1" si="792"/>
        <v>Completed</v>
      </c>
      <c r="M390" s="170" t="s">
        <v>82</v>
      </c>
      <c r="N390" s="170" t="s">
        <v>58</v>
      </c>
      <c r="O390" s="170" t="s">
        <v>59</v>
      </c>
      <c r="P390" s="170" t="s">
        <v>60</v>
      </c>
      <c r="Q390" s="170" t="s">
        <v>61</v>
      </c>
      <c r="R390" s="170" t="s">
        <v>62</v>
      </c>
      <c r="S390" s="111">
        <v>0.1</v>
      </c>
      <c r="T390" s="175">
        <v>1</v>
      </c>
      <c r="U390" s="176">
        <v>2000000</v>
      </c>
      <c r="V390" s="176">
        <v>2079606</v>
      </c>
      <c r="W390" s="174">
        <f t="shared" si="793"/>
        <v>0</v>
      </c>
      <c r="X390" s="174">
        <f t="shared" si="794"/>
        <v>2000000</v>
      </c>
      <c r="Y390" s="176"/>
      <c r="Z390" s="177">
        <f t="shared" si="795"/>
        <v>0</v>
      </c>
      <c r="AA390" s="178" t="e">
        <f t="shared" si="796"/>
        <v>#DIV/0!</v>
      </c>
      <c r="AB390" s="179">
        <f t="shared" si="797"/>
        <v>200</v>
      </c>
      <c r="AC390" s="180">
        <f t="shared" si="798"/>
        <v>200</v>
      </c>
      <c r="AD390" s="179">
        <f t="shared" si="799"/>
        <v>0</v>
      </c>
      <c r="AE390" s="181">
        <f t="shared" si="800"/>
        <v>2000</v>
      </c>
      <c r="AF390" s="293">
        <v>1000</v>
      </c>
      <c r="AG390" s="182">
        <f t="shared" si="801"/>
        <v>-1000</v>
      </c>
      <c r="AH390" s="182">
        <v>0</v>
      </c>
      <c r="AI390" s="182">
        <f t="shared" si="537"/>
        <v>800</v>
      </c>
      <c r="AJ390" s="183">
        <f t="shared" si="538"/>
        <v>0.8</v>
      </c>
      <c r="AL390"/>
    </row>
    <row r="391" spans="2:38" x14ac:dyDescent="0.25">
      <c r="B391" s="303" t="s">
        <v>659</v>
      </c>
      <c r="C391" s="185">
        <v>2016</v>
      </c>
      <c r="D391" s="185">
        <v>2</v>
      </c>
      <c r="E391" s="186" t="s">
        <v>53</v>
      </c>
      <c r="F391" s="187">
        <v>42423</v>
      </c>
      <c r="G391" s="220">
        <v>42429</v>
      </c>
      <c r="H391" s="188">
        <f t="shared" ca="1" si="791"/>
        <v>0</v>
      </c>
      <c r="I391" s="184" t="s">
        <v>54</v>
      </c>
      <c r="J391" s="184" t="s">
        <v>141</v>
      </c>
      <c r="K391" s="184" t="s">
        <v>656</v>
      </c>
      <c r="L391" s="189" t="str">
        <f t="shared" ca="1" si="792"/>
        <v>Completed</v>
      </c>
      <c r="M391" s="185" t="s">
        <v>64</v>
      </c>
      <c r="N391" s="190" t="s">
        <v>58</v>
      </c>
      <c r="O391" s="190" t="s">
        <v>59</v>
      </c>
      <c r="P391" s="190" t="s">
        <v>60</v>
      </c>
      <c r="Q391" s="190" t="s">
        <v>61</v>
      </c>
      <c r="R391" s="190" t="s">
        <v>62</v>
      </c>
      <c r="S391" s="52">
        <v>0.2</v>
      </c>
      <c r="T391" s="192">
        <v>1</v>
      </c>
      <c r="U391" s="193">
        <v>1000000</v>
      </c>
      <c r="V391" s="193">
        <v>1013120</v>
      </c>
      <c r="W391" s="189">
        <f t="shared" si="793"/>
        <v>0</v>
      </c>
      <c r="X391" s="189">
        <f t="shared" si="794"/>
        <v>1000000</v>
      </c>
      <c r="Y391" s="193">
        <v>217</v>
      </c>
      <c r="Z391" s="194">
        <f t="shared" si="795"/>
        <v>2.1418982943777637E-4</v>
      </c>
      <c r="AA391" s="195">
        <f t="shared" si="796"/>
        <v>4.6082949308755756</v>
      </c>
      <c r="AB391" s="196">
        <f t="shared" si="797"/>
        <v>200</v>
      </c>
      <c r="AC391" s="197">
        <f t="shared" si="798"/>
        <v>200</v>
      </c>
      <c r="AD391" s="196">
        <f t="shared" si="799"/>
        <v>0</v>
      </c>
      <c r="AE391" s="198">
        <f t="shared" si="800"/>
        <v>1000</v>
      </c>
      <c r="AF391" s="294">
        <f>IF((SUMIF($K$10:$K$1048576,K391,$V$10:$V$1048576))&gt;(SUMIF($K$10:$K$1048576,K391,$U$10:$U$1048576)),AE391,(IF(P391="cpv",(V391*T391),(V391*T391/1000))))</f>
        <v>1000</v>
      </c>
      <c r="AG391" s="199">
        <f t="shared" si="801"/>
        <v>0</v>
      </c>
      <c r="AH391" s="199">
        <v>0</v>
      </c>
      <c r="AI391" s="199">
        <f t="shared" si="537"/>
        <v>800</v>
      </c>
      <c r="AJ391" s="200">
        <f t="shared" si="538"/>
        <v>0.8</v>
      </c>
      <c r="AL391"/>
    </row>
    <row r="392" spans="2:38" x14ac:dyDescent="0.25">
      <c r="B392" s="303" t="s">
        <v>657</v>
      </c>
      <c r="C392" s="185">
        <v>2016</v>
      </c>
      <c r="D392" s="185">
        <v>2</v>
      </c>
      <c r="E392" s="186" t="s">
        <v>53</v>
      </c>
      <c r="F392" s="187">
        <v>42423</v>
      </c>
      <c r="G392" s="220">
        <v>42429</v>
      </c>
      <c r="H392" s="188">
        <f t="shared" ref="H392:H393" ca="1" si="802">IF($O$1&gt;G392,0,(G392-$O$1))</f>
        <v>0</v>
      </c>
      <c r="I392" s="184" t="s">
        <v>54</v>
      </c>
      <c r="J392" s="184" t="s">
        <v>141</v>
      </c>
      <c r="K392" s="184" t="s">
        <v>656</v>
      </c>
      <c r="L392" s="189" t="str">
        <f t="shared" ref="L392:L393" ca="1" si="803">IF(G392=0,$M$3,(IF(H392=0,$M$1,$M$2)))</f>
        <v>Completed</v>
      </c>
      <c r="M392" s="185" t="s">
        <v>93</v>
      </c>
      <c r="N392" s="190" t="s">
        <v>58</v>
      </c>
      <c r="O392" s="190" t="s">
        <v>59</v>
      </c>
      <c r="P392" s="190" t="s">
        <v>60</v>
      </c>
      <c r="Q392" s="190" t="s">
        <v>61</v>
      </c>
      <c r="R392" s="190" t="s">
        <v>62</v>
      </c>
      <c r="S392" s="52">
        <v>0.1</v>
      </c>
      <c r="T392" s="192">
        <v>1</v>
      </c>
      <c r="U392" s="193">
        <v>500000</v>
      </c>
      <c r="V392" s="193">
        <v>511944</v>
      </c>
      <c r="W392" s="189">
        <f t="shared" ref="W392:W393" si="804">IF(V392&gt;U392,0,U392-V392)</f>
        <v>0</v>
      </c>
      <c r="X392" s="189">
        <f t="shared" ref="X392:X393" si="805">IF(V392&gt;U392,U392,V392)</f>
        <v>500000</v>
      </c>
      <c r="Y392" s="193"/>
      <c r="Z392" s="194">
        <f t="shared" ref="Z392:Z393" si="806">Y392/V392</f>
        <v>0</v>
      </c>
      <c r="AA392" s="195" t="e">
        <f t="shared" ref="AA392:AA393" si="807">AF392/Y392</f>
        <v>#DIV/0!</v>
      </c>
      <c r="AB392" s="196">
        <f t="shared" ref="AB392:AB393" si="808">IF(P392="cpv",(U392*S392),(U392/1000*S392))</f>
        <v>50</v>
      </c>
      <c r="AC392" s="197">
        <f t="shared" ref="AC392:AC393" si="809">IF(P392="cpv",(IF(W392&gt;0,V392*S392,AB392)),(IF(W392&gt;0,V392/1000*S392,AB392)))</f>
        <v>50</v>
      </c>
      <c r="AD392" s="196">
        <f t="shared" ref="AD392:AD393" si="810">AC392-AB392</f>
        <v>0</v>
      </c>
      <c r="AE392" s="198">
        <f t="shared" ref="AE392:AE393" si="811">IF(P392="cpv",(U392*T392),(U392/1000*T392))</f>
        <v>500</v>
      </c>
      <c r="AF392" s="294">
        <f>IF((SUMIF($K$10:$K$1048576,K392,$V$10:$V$1048576))&gt;(SUMIF($K$10:$K$1048576,K392,$U$10:$U$1048576)),AE392,(IF(P392="cpv",(V392*T392),(V392*T392/1000))))</f>
        <v>500</v>
      </c>
      <c r="AG392" s="199">
        <f t="shared" ref="AG392:AG393" si="812">AF392-AE392</f>
        <v>0</v>
      </c>
      <c r="AH392" s="199">
        <v>0</v>
      </c>
      <c r="AI392" s="199">
        <f t="shared" si="537"/>
        <v>450</v>
      </c>
      <c r="AJ392" s="200">
        <f t="shared" si="538"/>
        <v>0.9</v>
      </c>
      <c r="AL392"/>
    </row>
    <row r="393" spans="2:38" ht="15.75" thickBot="1" x14ac:dyDescent="0.3">
      <c r="B393" s="304" t="s">
        <v>658</v>
      </c>
      <c r="C393" s="202">
        <v>2016</v>
      </c>
      <c r="D393" s="202">
        <v>2</v>
      </c>
      <c r="E393" s="203" t="s">
        <v>53</v>
      </c>
      <c r="F393" s="204">
        <v>42423</v>
      </c>
      <c r="G393" s="221">
        <v>42429</v>
      </c>
      <c r="H393" s="205">
        <f t="shared" ca="1" si="802"/>
        <v>0</v>
      </c>
      <c r="I393" s="201" t="s">
        <v>54</v>
      </c>
      <c r="J393" s="201" t="s">
        <v>141</v>
      </c>
      <c r="K393" s="201" t="s">
        <v>656</v>
      </c>
      <c r="L393" s="206" t="str">
        <f t="shared" ca="1" si="803"/>
        <v>Completed</v>
      </c>
      <c r="M393" s="202" t="s">
        <v>420</v>
      </c>
      <c r="N393" s="207" t="s">
        <v>58</v>
      </c>
      <c r="O393" s="207" t="s">
        <v>59</v>
      </c>
      <c r="P393" s="207" t="s">
        <v>60</v>
      </c>
      <c r="Q393" s="207" t="s">
        <v>61</v>
      </c>
      <c r="R393" s="207" t="s">
        <v>62</v>
      </c>
      <c r="S393" s="208">
        <v>0.2</v>
      </c>
      <c r="T393" s="209">
        <v>1</v>
      </c>
      <c r="U393" s="210">
        <v>500000</v>
      </c>
      <c r="V393" s="210">
        <v>1074334</v>
      </c>
      <c r="W393" s="206">
        <f t="shared" si="804"/>
        <v>0</v>
      </c>
      <c r="X393" s="206">
        <f t="shared" si="805"/>
        <v>500000</v>
      </c>
      <c r="Y393" s="210"/>
      <c r="Z393" s="211">
        <f t="shared" si="806"/>
        <v>0</v>
      </c>
      <c r="AA393" s="212" t="e">
        <f t="shared" si="807"/>
        <v>#DIV/0!</v>
      </c>
      <c r="AB393" s="213">
        <f t="shared" si="808"/>
        <v>100</v>
      </c>
      <c r="AC393" s="214">
        <f t="shared" si="809"/>
        <v>100</v>
      </c>
      <c r="AD393" s="213">
        <f t="shared" si="810"/>
        <v>0</v>
      </c>
      <c r="AE393" s="215">
        <f t="shared" si="811"/>
        <v>500</v>
      </c>
      <c r="AF393" s="295">
        <f>IF((SUMIF($K$10:$K$1048576,K393,$V$10:$V$1048576))&gt;(SUMIF($K$10:$K$1048576,K393,$U$10:$U$1048576)),AE393,(IF(P393="cpv",(V393*T393),(V393*T393/1000))))</f>
        <v>500</v>
      </c>
      <c r="AG393" s="216">
        <f t="shared" si="812"/>
        <v>0</v>
      </c>
      <c r="AH393" s="216">
        <v>0</v>
      </c>
      <c r="AI393" s="216">
        <f t="shared" si="537"/>
        <v>400</v>
      </c>
      <c r="AJ393" s="217">
        <f t="shared" si="538"/>
        <v>0.8</v>
      </c>
      <c r="AL393"/>
    </row>
    <row r="394" spans="2:38" x14ac:dyDescent="0.25">
      <c r="B394" s="302" t="s">
        <v>660</v>
      </c>
      <c r="C394" s="170">
        <v>2016</v>
      </c>
      <c r="D394" s="170">
        <v>2</v>
      </c>
      <c r="E394" s="171" t="s">
        <v>53</v>
      </c>
      <c r="F394" s="172">
        <v>42423</v>
      </c>
      <c r="G394" s="172">
        <v>42429</v>
      </c>
      <c r="H394" s="173">
        <f t="shared" ref="H394:H395" ca="1" si="813">IF($O$1&gt;G394,0,(G394-$O$1))</f>
        <v>0</v>
      </c>
      <c r="I394" s="169" t="s">
        <v>54</v>
      </c>
      <c r="J394" s="169" t="s">
        <v>286</v>
      </c>
      <c r="K394" s="169" t="s">
        <v>661</v>
      </c>
      <c r="L394" s="174" t="str">
        <f t="shared" ref="L394:L395" ca="1" si="814">IF(G394=0,$M$3,(IF(H394=0,$M$1,$M$2)))</f>
        <v>Completed</v>
      </c>
      <c r="M394" s="170" t="s">
        <v>77</v>
      </c>
      <c r="N394" s="170" t="s">
        <v>58</v>
      </c>
      <c r="O394" s="170" t="s">
        <v>109</v>
      </c>
      <c r="P394" s="170" t="s">
        <v>110</v>
      </c>
      <c r="Q394" s="170" t="s">
        <v>101</v>
      </c>
      <c r="R394" s="170" t="s">
        <v>102</v>
      </c>
      <c r="S394" s="52">
        <v>0.01</v>
      </c>
      <c r="T394" s="175">
        <v>3.3000000000000002E-2</v>
      </c>
      <c r="U394" s="176">
        <v>50000</v>
      </c>
      <c r="V394" s="176">
        <v>51125</v>
      </c>
      <c r="W394" s="174">
        <f t="shared" ref="W394:W395" si="815">IF(V394&gt;U394,0,U394-V394)</f>
        <v>0</v>
      </c>
      <c r="X394" s="174">
        <f t="shared" ref="X394:X395" si="816">IF(V394&gt;U394,U394,V394)</f>
        <v>50000</v>
      </c>
      <c r="Y394" s="176">
        <v>5121</v>
      </c>
      <c r="Z394" s="177">
        <f t="shared" ref="Z394:Z395" si="817">Y394/V394</f>
        <v>0.10016625916870416</v>
      </c>
      <c r="AA394" s="178">
        <f t="shared" ref="AA394:AA395" si="818">AF394/Y394</f>
        <v>0.32945225541886353</v>
      </c>
      <c r="AB394" s="179">
        <f t="shared" ref="AB394:AB395" si="819">IF(P394="cpv",(U394*S394),(U394/1000*S394))</f>
        <v>500</v>
      </c>
      <c r="AC394" s="57">
        <v>0</v>
      </c>
      <c r="AD394" s="179">
        <f t="shared" ref="AD394:AD395" si="820">AC394-AB394</f>
        <v>-500</v>
      </c>
      <c r="AE394" s="181">
        <f t="shared" ref="AE394:AE395" si="821">IF(P394="cpv",(U394*T394),(U394/1000*T394))</f>
        <v>1650</v>
      </c>
      <c r="AF394" s="293">
        <f>IF((SUMIF($K$10:$K$1048576,K394,$V$10:$V$1048576))&gt;(SUMIF($K$10:$K$1048576,K394,$U$10:$U$1048576)),AE394,(IF(P394="cpv",(V394*T394),(V394*T394/1000))))</f>
        <v>1687.125</v>
      </c>
      <c r="AG394" s="182">
        <f t="shared" ref="AG394:AG395" si="822">AF394-AE394</f>
        <v>37.125</v>
      </c>
      <c r="AH394" s="182">
        <v>0</v>
      </c>
      <c r="AI394" s="182">
        <f t="shared" ref="AI394:AI439" si="823">AF394-AC394-AH394</f>
        <v>1687.125</v>
      </c>
      <c r="AJ394" s="183">
        <f t="shared" ref="AJ394:AJ439" si="824">AI394/AF394</f>
        <v>1</v>
      </c>
      <c r="AL394"/>
    </row>
    <row r="395" spans="2:38" ht="15.75" thickBot="1" x14ac:dyDescent="0.3">
      <c r="B395" s="306" t="s">
        <v>662</v>
      </c>
      <c r="C395" s="202">
        <v>2016</v>
      </c>
      <c r="D395" s="202">
        <v>2</v>
      </c>
      <c r="E395" s="203" t="s">
        <v>53</v>
      </c>
      <c r="F395" s="204">
        <v>42423</v>
      </c>
      <c r="G395" s="221">
        <v>42429</v>
      </c>
      <c r="H395" s="205">
        <f t="shared" ca="1" si="813"/>
        <v>0</v>
      </c>
      <c r="I395" s="219" t="s">
        <v>54</v>
      </c>
      <c r="J395" s="219" t="s">
        <v>286</v>
      </c>
      <c r="K395" s="201" t="s">
        <v>661</v>
      </c>
      <c r="L395" s="206" t="str">
        <f t="shared" ca="1" si="814"/>
        <v>Completed</v>
      </c>
      <c r="M395" s="202" t="s">
        <v>57</v>
      </c>
      <c r="N395" s="202" t="s">
        <v>58</v>
      </c>
      <c r="O395" s="202" t="s">
        <v>109</v>
      </c>
      <c r="P395" s="202" t="s">
        <v>110</v>
      </c>
      <c r="Q395" s="202" t="s">
        <v>101</v>
      </c>
      <c r="R395" s="202" t="s">
        <v>102</v>
      </c>
      <c r="S395" s="52">
        <v>0.01</v>
      </c>
      <c r="T395" s="208">
        <v>3.3000000000000002E-2</v>
      </c>
      <c r="U395" s="210">
        <v>25000</v>
      </c>
      <c r="V395" s="210">
        <v>8</v>
      </c>
      <c r="W395" s="206">
        <f t="shared" si="815"/>
        <v>24992</v>
      </c>
      <c r="X395" s="206">
        <f t="shared" si="816"/>
        <v>8</v>
      </c>
      <c r="Y395" s="210"/>
      <c r="Z395" s="211">
        <f t="shared" si="817"/>
        <v>0</v>
      </c>
      <c r="AA395" s="212" t="e">
        <f t="shared" si="818"/>
        <v>#DIV/0!</v>
      </c>
      <c r="AB395" s="213">
        <f t="shared" si="819"/>
        <v>250</v>
      </c>
      <c r="AC395" s="214">
        <f t="shared" ref="AC395" si="825">IF(P395="cpv",(IF(W395&gt;0,V395*S395,AB395)),(IF(W395&gt;0,V395/1000*S395,AB395)))</f>
        <v>0.08</v>
      </c>
      <c r="AD395" s="213">
        <f t="shared" si="820"/>
        <v>-249.92</v>
      </c>
      <c r="AE395" s="215">
        <f t="shared" si="821"/>
        <v>825</v>
      </c>
      <c r="AF395" s="295">
        <f>IF((SUMIF($K$10:$K$1048576,K395,$V$10:$V$1048576))&gt;(SUMIF($K$10:$K$1048576,K395,$U$10:$U$1048576)),AE395,(IF(P395="cpv",(V395*T395),(V395*T395/1000))))</f>
        <v>0.26400000000000001</v>
      </c>
      <c r="AG395" s="216">
        <f t="shared" si="822"/>
        <v>-824.73599999999999</v>
      </c>
      <c r="AH395" s="216">
        <v>0</v>
      </c>
      <c r="AI395" s="216">
        <f t="shared" si="823"/>
        <v>0.184</v>
      </c>
      <c r="AJ395" s="217">
        <f t="shared" si="824"/>
        <v>0.69696969696969691</v>
      </c>
      <c r="AL395"/>
    </row>
    <row r="396" spans="2:38" x14ac:dyDescent="0.25">
      <c r="B396" s="302" t="s">
        <v>663</v>
      </c>
      <c r="C396" s="170">
        <v>2016</v>
      </c>
      <c r="D396" s="170">
        <v>2</v>
      </c>
      <c r="E396" s="171" t="s">
        <v>53</v>
      </c>
      <c r="F396" s="172">
        <v>42423</v>
      </c>
      <c r="G396" s="172">
        <v>42429</v>
      </c>
      <c r="H396" s="173">
        <f t="shared" ref="H396:H398" ca="1" si="826">IF($O$1&gt;G396,0,(G396-$O$1))</f>
        <v>0</v>
      </c>
      <c r="I396" s="169" t="s">
        <v>96</v>
      </c>
      <c r="J396" s="169" t="s">
        <v>636</v>
      </c>
      <c r="K396" s="169" t="s">
        <v>664</v>
      </c>
      <c r="L396" s="174" t="str">
        <f t="shared" ref="L396:L398" ca="1" si="827">IF(G396=0,$M$3,(IF(H396=0,$M$1,$M$2)))</f>
        <v>Completed</v>
      </c>
      <c r="M396" s="170" t="s">
        <v>77</v>
      </c>
      <c r="N396" s="170" t="s">
        <v>58</v>
      </c>
      <c r="O396" s="170" t="s">
        <v>78</v>
      </c>
      <c r="P396" s="170" t="s">
        <v>60</v>
      </c>
      <c r="Q396" s="170" t="s">
        <v>79</v>
      </c>
      <c r="R396" s="170" t="s">
        <v>79</v>
      </c>
      <c r="S396" s="52">
        <v>1.5</v>
      </c>
      <c r="T396" s="175">
        <v>4.25</v>
      </c>
      <c r="U396" s="176">
        <v>300000</v>
      </c>
      <c r="V396" s="176">
        <v>301167</v>
      </c>
      <c r="W396" s="174">
        <f t="shared" ref="W396:W398" si="828">IF(V396&gt;U396,0,U396-V396)</f>
        <v>0</v>
      </c>
      <c r="X396" s="174">
        <f t="shared" ref="X396:X398" si="829">IF(V396&gt;U396,U396,V396)</f>
        <v>300000</v>
      </c>
      <c r="Y396" s="176">
        <v>1933</v>
      </c>
      <c r="Z396" s="177">
        <f t="shared" ref="Z396:Z398" si="830">Y396/V396</f>
        <v>6.4183658900211511E-3</v>
      </c>
      <c r="AA396" s="178">
        <f t="shared" ref="AA396:AA398" si="831">AF396/Y396</f>
        <v>0.66216231246766688</v>
      </c>
      <c r="AB396" s="179">
        <f t="shared" ref="AB396:AB398" si="832">IF(P396="cpv",(U396*S396),(U396/1000*S396))</f>
        <v>450</v>
      </c>
      <c r="AC396" s="57">
        <v>0</v>
      </c>
      <c r="AD396" s="179">
        <f t="shared" ref="AD396:AD398" si="833">AC396-AB396</f>
        <v>-450</v>
      </c>
      <c r="AE396" s="181">
        <f t="shared" ref="AE396:AE398" si="834">IF(P396="cpv",(U396*T396),(U396/1000*T396))</f>
        <v>1275</v>
      </c>
      <c r="AF396" s="293">
        <f>IF((SUMIF($K$10:$K$1048576,K396,$V$10:$V$1048576))&gt;(SUMIF($K$10:$K$1048576,K396,$U$10:$U$1048576)),AE396,(IF(P396="cpv",(V396*T396),(V396*T396/1000))))</f>
        <v>1279.95975</v>
      </c>
      <c r="AG396" s="182">
        <f t="shared" ref="AG396:AG398" si="835">AF396-AE396</f>
        <v>4.9597499999999854</v>
      </c>
      <c r="AH396" s="182">
        <v>0</v>
      </c>
      <c r="AI396" s="182">
        <f t="shared" si="823"/>
        <v>1279.95975</v>
      </c>
      <c r="AJ396" s="183">
        <f t="shared" si="824"/>
        <v>1</v>
      </c>
      <c r="AL396"/>
    </row>
    <row r="397" spans="2:38" ht="15.75" thickBot="1" x14ac:dyDescent="0.3">
      <c r="B397" s="303" t="s">
        <v>665</v>
      </c>
      <c r="C397" s="185">
        <v>2016</v>
      </c>
      <c r="D397" s="185">
        <v>2</v>
      </c>
      <c r="E397" s="186" t="s">
        <v>53</v>
      </c>
      <c r="F397" s="187">
        <v>42423</v>
      </c>
      <c r="G397" s="220">
        <v>42429</v>
      </c>
      <c r="H397" s="188">
        <f t="shared" ca="1" si="826"/>
        <v>0</v>
      </c>
      <c r="I397" s="184" t="s">
        <v>96</v>
      </c>
      <c r="J397" s="184" t="s">
        <v>636</v>
      </c>
      <c r="K397" s="184" t="s">
        <v>664</v>
      </c>
      <c r="L397" s="189" t="str">
        <f t="shared" ca="1" si="827"/>
        <v>Completed</v>
      </c>
      <c r="M397" s="185" t="s">
        <v>64</v>
      </c>
      <c r="N397" s="185" t="s">
        <v>58</v>
      </c>
      <c r="O397" s="190" t="s">
        <v>78</v>
      </c>
      <c r="P397" s="190" t="s">
        <v>60</v>
      </c>
      <c r="Q397" s="190" t="s">
        <v>79</v>
      </c>
      <c r="R397" s="190" t="s">
        <v>79</v>
      </c>
      <c r="S397" s="126">
        <v>2.5</v>
      </c>
      <c r="T397" s="192">
        <v>4.25</v>
      </c>
      <c r="U397" s="193">
        <v>300000</v>
      </c>
      <c r="V397" s="193">
        <v>300999</v>
      </c>
      <c r="W397" s="189">
        <f t="shared" si="828"/>
        <v>0</v>
      </c>
      <c r="X397" s="189">
        <f t="shared" si="829"/>
        <v>300000</v>
      </c>
      <c r="Y397" s="193">
        <v>2872</v>
      </c>
      <c r="Z397" s="194">
        <f t="shared" si="830"/>
        <v>9.5415599387373377E-3</v>
      </c>
      <c r="AA397" s="195">
        <f t="shared" si="831"/>
        <v>0.44541982938718666</v>
      </c>
      <c r="AB397" s="196">
        <f t="shared" si="832"/>
        <v>750</v>
      </c>
      <c r="AC397" s="197">
        <f t="shared" ref="AC397:AC398" si="836">IF(P397="cpv",(IF(W397&gt;0,V397*S397,AB397)),(IF(W397&gt;0,V397/1000*S397,AB397)))</f>
        <v>750</v>
      </c>
      <c r="AD397" s="196">
        <f t="shared" si="833"/>
        <v>0</v>
      </c>
      <c r="AE397" s="198">
        <f t="shared" si="834"/>
        <v>1275</v>
      </c>
      <c r="AF397" s="294">
        <f>IF((SUMIF($K$10:$K$1048576,K397,$V$10:$V$1048576))&gt;(SUMIF($K$10:$K$1048576,K397,$U$10:$U$1048576)),AE397,(IF(P397="cpv",(V397*T397),(V397*T397/1000))))</f>
        <v>1279.24575</v>
      </c>
      <c r="AG397" s="199">
        <f t="shared" si="835"/>
        <v>4.2457500000000437</v>
      </c>
      <c r="AH397" s="199">
        <v>0</v>
      </c>
      <c r="AI397" s="199">
        <f t="shared" si="823"/>
        <v>529.24575000000004</v>
      </c>
      <c r="AJ397" s="200">
        <f t="shared" si="824"/>
        <v>0.41371702817851852</v>
      </c>
      <c r="AL397"/>
    </row>
    <row r="398" spans="2:38" ht="15.75" thickBot="1" x14ac:dyDescent="0.3">
      <c r="B398" s="303" t="s">
        <v>666</v>
      </c>
      <c r="C398" s="185">
        <v>2016</v>
      </c>
      <c r="D398" s="185">
        <v>2</v>
      </c>
      <c r="E398" s="186" t="s">
        <v>53</v>
      </c>
      <c r="F398" s="187">
        <v>42423</v>
      </c>
      <c r="G398" s="220">
        <v>42429</v>
      </c>
      <c r="H398" s="188">
        <f t="shared" ca="1" si="826"/>
        <v>0</v>
      </c>
      <c r="I398" s="184" t="s">
        <v>96</v>
      </c>
      <c r="J398" s="184" t="s">
        <v>636</v>
      </c>
      <c r="K398" s="184" t="s">
        <v>664</v>
      </c>
      <c r="L398" s="189" t="str">
        <f t="shared" ca="1" si="827"/>
        <v>Completed</v>
      </c>
      <c r="M398" s="185" t="s">
        <v>82</v>
      </c>
      <c r="N398" s="185" t="s">
        <v>58</v>
      </c>
      <c r="O398" s="190" t="s">
        <v>78</v>
      </c>
      <c r="P398" s="190" t="s">
        <v>60</v>
      </c>
      <c r="Q398" s="190" t="s">
        <v>79</v>
      </c>
      <c r="R398" s="190" t="s">
        <v>79</v>
      </c>
      <c r="S398" s="52">
        <v>0.5</v>
      </c>
      <c r="T398" s="192">
        <v>4.25</v>
      </c>
      <c r="U398" s="193">
        <v>150000</v>
      </c>
      <c r="V398" s="193">
        <v>151489</v>
      </c>
      <c r="W398" s="189">
        <f t="shared" si="828"/>
        <v>0</v>
      </c>
      <c r="X398" s="189">
        <f t="shared" si="829"/>
        <v>150000</v>
      </c>
      <c r="Y398" s="193">
        <v>1054</v>
      </c>
      <c r="Z398" s="194">
        <f t="shared" si="830"/>
        <v>6.9576008819122181E-3</v>
      </c>
      <c r="AA398" s="195">
        <f t="shared" si="831"/>
        <v>0.61084274193548393</v>
      </c>
      <c r="AB398" s="196">
        <f t="shared" si="832"/>
        <v>75</v>
      </c>
      <c r="AC398" s="197">
        <f t="shared" si="836"/>
        <v>75</v>
      </c>
      <c r="AD398" s="196">
        <f t="shared" si="833"/>
        <v>0</v>
      </c>
      <c r="AE398" s="198">
        <f t="shared" si="834"/>
        <v>637.5</v>
      </c>
      <c r="AF398" s="294">
        <f>IF((SUMIF($K$10:$K$1048576,K398,$V$10:$V$1048576))&gt;(SUMIF($K$10:$K$1048576,K398,$U$10:$U$1048576)),AE398,(IF(P398="cpv",(V398*T398),(V398*T398/1000))))</f>
        <v>643.82825000000003</v>
      </c>
      <c r="AG398" s="199">
        <f t="shared" si="835"/>
        <v>6.3282500000000255</v>
      </c>
      <c r="AH398" s="199">
        <v>0</v>
      </c>
      <c r="AI398" s="199">
        <f t="shared" si="823"/>
        <v>568.82825000000003</v>
      </c>
      <c r="AJ398" s="200">
        <f t="shared" si="824"/>
        <v>0.88350930547083018</v>
      </c>
      <c r="AL398"/>
    </row>
    <row r="399" spans="2:38" ht="15.75" thickBot="1" x14ac:dyDescent="0.3">
      <c r="B399" s="304" t="s">
        <v>667</v>
      </c>
      <c r="C399" s="202">
        <v>2016</v>
      </c>
      <c r="D399" s="202">
        <v>2</v>
      </c>
      <c r="E399" s="203" t="s">
        <v>53</v>
      </c>
      <c r="F399" s="204">
        <v>42423</v>
      </c>
      <c r="G399" s="221">
        <v>42429</v>
      </c>
      <c r="H399" s="205">
        <f t="shared" ref="H399:H400" ca="1" si="837">IF($O$1&gt;G399,0,(G399-$O$1))</f>
        <v>0</v>
      </c>
      <c r="I399" s="201" t="s">
        <v>96</v>
      </c>
      <c r="J399" s="201" t="s">
        <v>636</v>
      </c>
      <c r="K399" s="201" t="s">
        <v>664</v>
      </c>
      <c r="L399" s="206" t="str">
        <f t="shared" ref="L399:L400" ca="1" si="838">IF(G399=0,$M$3,(IF(H399=0,$M$1,$M$2)))</f>
        <v>Completed</v>
      </c>
      <c r="M399" s="202" t="s">
        <v>255</v>
      </c>
      <c r="N399" s="202" t="s">
        <v>58</v>
      </c>
      <c r="O399" s="207" t="s">
        <v>78</v>
      </c>
      <c r="P399" s="202" t="s">
        <v>42</v>
      </c>
      <c r="Q399" s="207" t="s">
        <v>79</v>
      </c>
      <c r="R399" s="207" t="s">
        <v>79</v>
      </c>
      <c r="S399" s="111">
        <v>2.5</v>
      </c>
      <c r="T399" s="209">
        <v>4.25</v>
      </c>
      <c r="U399" s="210">
        <v>5000</v>
      </c>
      <c r="V399" s="210">
        <v>0</v>
      </c>
      <c r="W399" s="206">
        <f t="shared" ref="W399:W400" si="839">IF(V399&gt;U399,0,U399-V399)</f>
        <v>5000</v>
      </c>
      <c r="X399" s="206">
        <f t="shared" ref="X399:X400" si="840">IF(V399&gt;U399,U399,V399)</f>
        <v>0</v>
      </c>
      <c r="Y399" s="210">
        <v>0</v>
      </c>
      <c r="Z399" s="211" t="e">
        <f t="shared" ref="Z399:Z400" si="841">Y399/V399</f>
        <v>#DIV/0!</v>
      </c>
      <c r="AA399" s="212" t="e">
        <f t="shared" ref="AA399:AA400" si="842">AF399/Y399</f>
        <v>#DIV/0!</v>
      </c>
      <c r="AB399" s="213">
        <f t="shared" ref="AB399:AB400" si="843">IF(P399="cpv",(U399*S399),(U399/1000*S399))</f>
        <v>12.5</v>
      </c>
      <c r="AC399" s="214">
        <f t="shared" ref="AC399:AC400" si="844">IF(P399="cpv",(IF(W399&gt;0,V399*S399,AB399)),(IF(W399&gt;0,V399/1000*S399,AB399)))</f>
        <v>0</v>
      </c>
      <c r="AD399" s="213">
        <f t="shared" ref="AD399:AD400" si="845">AC399-AB399</f>
        <v>-12.5</v>
      </c>
      <c r="AE399" s="215">
        <f t="shared" ref="AE399:AE400" si="846">IF(P399="cpv",(U399*T399),(U399/1000*T399))</f>
        <v>21.25</v>
      </c>
      <c r="AF399" s="295">
        <f>IF((SUMIF($K$10:$K$1048576,K399,$V$10:$V$1048576))&gt;(SUMIF($K$10:$K$1048576,K399,$U$10:$U$1048576)),AE399,(IF(P399="cpv",(V399*T399),(V399*T399/1000))))</f>
        <v>0</v>
      </c>
      <c r="AG399" s="216">
        <f t="shared" ref="AG399:AG400" si="847">AF399-AE399</f>
        <v>-21.25</v>
      </c>
      <c r="AH399" s="216">
        <v>0</v>
      </c>
      <c r="AI399" s="216">
        <f t="shared" si="823"/>
        <v>0</v>
      </c>
      <c r="AJ399" s="217" t="e">
        <f t="shared" si="824"/>
        <v>#DIV/0!</v>
      </c>
      <c r="AL399"/>
    </row>
    <row r="400" spans="2:38" ht="15.75" thickBot="1" x14ac:dyDescent="0.3">
      <c r="B400" s="301" t="s">
        <v>668</v>
      </c>
      <c r="C400" s="155">
        <v>2016</v>
      </c>
      <c r="D400" s="155">
        <v>2</v>
      </c>
      <c r="E400" s="156" t="s">
        <v>53</v>
      </c>
      <c r="F400" s="157">
        <v>42423</v>
      </c>
      <c r="G400" s="157">
        <v>42429</v>
      </c>
      <c r="H400" s="158">
        <f t="shared" ca="1" si="837"/>
        <v>0</v>
      </c>
      <c r="I400" s="154" t="s">
        <v>74</v>
      </c>
      <c r="J400" s="154" t="s">
        <v>669</v>
      </c>
      <c r="K400" s="154" t="s">
        <v>670</v>
      </c>
      <c r="L400" s="159" t="str">
        <f t="shared" ca="1" si="838"/>
        <v>Completed</v>
      </c>
      <c r="M400" s="155" t="s">
        <v>82</v>
      </c>
      <c r="N400" s="155" t="s">
        <v>58</v>
      </c>
      <c r="O400" s="155" t="s">
        <v>78</v>
      </c>
      <c r="P400" s="155" t="s">
        <v>60</v>
      </c>
      <c r="Q400" s="155" t="s">
        <v>79</v>
      </c>
      <c r="R400" s="155" t="s">
        <v>79</v>
      </c>
      <c r="S400" s="52">
        <v>0.5</v>
      </c>
      <c r="T400" s="160">
        <v>4</v>
      </c>
      <c r="U400" s="161">
        <v>250000</v>
      </c>
      <c r="V400" s="161">
        <v>250233</v>
      </c>
      <c r="W400" s="159">
        <f t="shared" si="839"/>
        <v>0</v>
      </c>
      <c r="X400" s="159">
        <f t="shared" si="840"/>
        <v>250000</v>
      </c>
      <c r="Y400" s="161">
        <v>1601</v>
      </c>
      <c r="Z400" s="162">
        <f t="shared" si="841"/>
        <v>6.3980370294885163E-3</v>
      </c>
      <c r="AA400" s="163">
        <f t="shared" si="842"/>
        <v>0.59990006246096195</v>
      </c>
      <c r="AB400" s="164">
        <f t="shared" si="843"/>
        <v>125</v>
      </c>
      <c r="AC400" s="165">
        <f t="shared" si="844"/>
        <v>125</v>
      </c>
      <c r="AD400" s="164">
        <f t="shared" si="845"/>
        <v>0</v>
      </c>
      <c r="AE400" s="166">
        <f t="shared" si="846"/>
        <v>1000</v>
      </c>
      <c r="AF400" s="292">
        <v>960.44</v>
      </c>
      <c r="AG400" s="167">
        <f t="shared" si="847"/>
        <v>-39.559999999999945</v>
      </c>
      <c r="AH400" s="167">
        <v>0</v>
      </c>
      <c r="AI400" s="167">
        <f t="shared" si="823"/>
        <v>835.44</v>
      </c>
      <c r="AJ400" s="168">
        <f t="shared" si="824"/>
        <v>0.86985131814584982</v>
      </c>
      <c r="AL400"/>
    </row>
    <row r="401" spans="2:38" x14ac:dyDescent="0.25">
      <c r="B401" s="302" t="s">
        <v>671</v>
      </c>
      <c r="C401" s="170">
        <v>2016</v>
      </c>
      <c r="D401" s="170">
        <v>2</v>
      </c>
      <c r="E401" s="171" t="s">
        <v>53</v>
      </c>
      <c r="F401" s="172">
        <v>42423</v>
      </c>
      <c r="G401" s="172">
        <v>42429</v>
      </c>
      <c r="H401" s="173">
        <f t="shared" ref="H401" ca="1" si="848">IF($O$1&gt;G401,0,(G401-$O$1))</f>
        <v>0</v>
      </c>
      <c r="I401" s="169" t="s">
        <v>74</v>
      </c>
      <c r="J401" s="169" t="s">
        <v>669</v>
      </c>
      <c r="K401" s="169" t="s">
        <v>672</v>
      </c>
      <c r="L401" s="174" t="str">
        <f t="shared" ref="L401" ca="1" si="849">IF(G401=0,$M$3,(IF(H401=0,$M$1,$M$2)))</f>
        <v>Completed</v>
      </c>
      <c r="M401" s="170" t="s">
        <v>174</v>
      </c>
      <c r="N401" s="170" t="s">
        <v>58</v>
      </c>
      <c r="O401" s="170" t="s">
        <v>59</v>
      </c>
      <c r="P401" s="170" t="s">
        <v>60</v>
      </c>
      <c r="Q401" s="170" t="s">
        <v>61</v>
      </c>
      <c r="R401" s="170" t="s">
        <v>62</v>
      </c>
      <c r="S401" s="175">
        <v>0.15</v>
      </c>
      <c r="T401" s="175">
        <v>1.6</v>
      </c>
      <c r="U401" s="176">
        <v>500000</v>
      </c>
      <c r="V401" s="176">
        <v>508635</v>
      </c>
      <c r="W401" s="174">
        <f t="shared" ref="W401" si="850">IF(V401&gt;U401,0,U401-V401)</f>
        <v>0</v>
      </c>
      <c r="X401" s="174">
        <f t="shared" ref="X401" si="851">IF(V401&gt;U401,U401,V401)</f>
        <v>500000</v>
      </c>
      <c r="Y401" s="176"/>
      <c r="Z401" s="177">
        <f t="shared" ref="Z401" si="852">Y401/V401</f>
        <v>0</v>
      </c>
      <c r="AA401" s="178" t="e">
        <f t="shared" ref="AA401" si="853">AF401/Y401</f>
        <v>#DIV/0!</v>
      </c>
      <c r="AB401" s="179">
        <f t="shared" ref="AB401" si="854">IF(P401="cpv",(U401*S401),(U401/1000*S401))</f>
        <v>75</v>
      </c>
      <c r="AC401" s="180">
        <f t="shared" ref="AC401" si="855">IF(P401="cpv",(IF(W401&gt;0,V401*S401,AB401)),(IF(W401&gt;0,V401/1000*S401,AB401)))</f>
        <v>75</v>
      </c>
      <c r="AD401" s="179">
        <f t="shared" ref="AD401" si="856">AC401-AB401</f>
        <v>0</v>
      </c>
      <c r="AE401" s="181">
        <f t="shared" ref="AE401" si="857">IF(P401="cpv",(U401*T401),(U401/1000*T401))</f>
        <v>800</v>
      </c>
      <c r="AF401" s="293">
        <f>IF((SUMIF($K$10:$K$1048576,K401,$V$10:$V$1048576))&gt;(SUMIF($K$10:$K$1048576,K401,$U$10:$U$1048576)),AE401,(IF(P401="cpv",(V401*T401),(V401*T401/1000))))</f>
        <v>800</v>
      </c>
      <c r="AG401" s="182">
        <f t="shared" ref="AG401" si="858">AF401-AE401</f>
        <v>0</v>
      </c>
      <c r="AH401" s="182">
        <v>0</v>
      </c>
      <c r="AI401" s="182">
        <f t="shared" si="823"/>
        <v>725</v>
      </c>
      <c r="AJ401" s="183">
        <f t="shared" si="824"/>
        <v>0.90625</v>
      </c>
      <c r="AL401"/>
    </row>
    <row r="402" spans="2:38" ht="15.75" thickBot="1" x14ac:dyDescent="0.3">
      <c r="B402" s="303" t="s">
        <v>673</v>
      </c>
      <c r="C402" s="185">
        <v>2016</v>
      </c>
      <c r="D402" s="185">
        <v>2</v>
      </c>
      <c r="E402" s="186" t="s">
        <v>53</v>
      </c>
      <c r="F402" s="187">
        <v>42423</v>
      </c>
      <c r="G402" s="220">
        <v>42429</v>
      </c>
      <c r="H402" s="188">
        <f t="shared" ref="H402:H403" ca="1" si="859">IF($O$1&gt;G402,0,(G402-$O$1))</f>
        <v>0</v>
      </c>
      <c r="I402" s="184" t="s">
        <v>74</v>
      </c>
      <c r="J402" s="184" t="s">
        <v>669</v>
      </c>
      <c r="K402" s="184" t="s">
        <v>672</v>
      </c>
      <c r="L402" s="189" t="str">
        <f t="shared" ref="L402:L403" ca="1" si="860">IF(G402=0,$M$3,(IF(H402=0,$M$1,$M$2)))</f>
        <v>Completed</v>
      </c>
      <c r="M402" s="185" t="s">
        <v>157</v>
      </c>
      <c r="N402" s="190" t="s">
        <v>58</v>
      </c>
      <c r="O402" s="190" t="s">
        <v>59</v>
      </c>
      <c r="P402" s="185" t="s">
        <v>42</v>
      </c>
      <c r="Q402" s="190" t="s">
        <v>61</v>
      </c>
      <c r="R402" s="190" t="s">
        <v>62</v>
      </c>
      <c r="S402" s="208">
        <v>0.3</v>
      </c>
      <c r="T402" s="192">
        <v>1.6</v>
      </c>
      <c r="U402" s="193">
        <v>5000</v>
      </c>
      <c r="V402" s="193"/>
      <c r="W402" s="189">
        <f t="shared" ref="W402:W403" si="861">IF(V402&gt;U402,0,U402-V402)</f>
        <v>5000</v>
      </c>
      <c r="X402" s="189">
        <f t="shared" ref="X402:X403" si="862">IF(V402&gt;U402,U402,V402)</f>
        <v>0</v>
      </c>
      <c r="Y402" s="193"/>
      <c r="Z402" s="194" t="e">
        <f t="shared" ref="Z402:Z403" si="863">Y402/V402</f>
        <v>#DIV/0!</v>
      </c>
      <c r="AA402" s="195" t="e">
        <f t="shared" ref="AA402:AA403" si="864">AF402/Y402</f>
        <v>#DIV/0!</v>
      </c>
      <c r="AB402" s="196">
        <f t="shared" ref="AB402:AB403" si="865">IF(P402="cpv",(U402*S402),(U402/1000*S402))</f>
        <v>1.5</v>
      </c>
      <c r="AC402" s="197">
        <f t="shared" ref="AC402:AC403" si="866">IF(P402="cpv",(IF(W402&gt;0,V402*S402,AB402)),(IF(W402&gt;0,V402/1000*S402,AB402)))</f>
        <v>0</v>
      </c>
      <c r="AD402" s="196">
        <f t="shared" ref="AD402:AD403" si="867">AC402-AB402</f>
        <v>-1.5</v>
      </c>
      <c r="AE402" s="198">
        <f t="shared" ref="AE402:AE403" si="868">IF(P402="cpv",(U402*T402),(U402/1000*T402))</f>
        <v>8</v>
      </c>
      <c r="AF402" s="294">
        <v>123</v>
      </c>
      <c r="AG402" s="199">
        <f t="shared" ref="AG402:AG403" si="869">AF402-AE402</f>
        <v>115</v>
      </c>
      <c r="AH402" s="199">
        <v>0</v>
      </c>
      <c r="AI402" s="199">
        <f t="shared" si="823"/>
        <v>123</v>
      </c>
      <c r="AJ402" s="200">
        <f t="shared" si="824"/>
        <v>1</v>
      </c>
      <c r="AL402"/>
    </row>
    <row r="403" spans="2:38" x14ac:dyDescent="0.25">
      <c r="B403" s="303" t="s">
        <v>674</v>
      </c>
      <c r="C403" s="185">
        <v>2016</v>
      </c>
      <c r="D403" s="185">
        <v>2</v>
      </c>
      <c r="E403" s="186" t="s">
        <v>53</v>
      </c>
      <c r="F403" s="187">
        <v>42423</v>
      </c>
      <c r="G403" s="220">
        <v>42429</v>
      </c>
      <c r="H403" s="188">
        <f t="shared" ca="1" si="859"/>
        <v>0</v>
      </c>
      <c r="I403" s="184" t="s">
        <v>74</v>
      </c>
      <c r="J403" s="184" t="s">
        <v>669</v>
      </c>
      <c r="K403" s="184" t="s">
        <v>672</v>
      </c>
      <c r="L403" s="189" t="str">
        <f t="shared" ca="1" si="860"/>
        <v>Completed</v>
      </c>
      <c r="M403" s="185" t="s">
        <v>678</v>
      </c>
      <c r="N403" s="190" t="s">
        <v>58</v>
      </c>
      <c r="O403" s="190" t="s">
        <v>59</v>
      </c>
      <c r="P403" s="185" t="s">
        <v>42</v>
      </c>
      <c r="Q403" s="190" t="s">
        <v>61</v>
      </c>
      <c r="R403" s="190" t="s">
        <v>62</v>
      </c>
      <c r="S403" s="191"/>
      <c r="T403" s="192">
        <v>1.6</v>
      </c>
      <c r="U403" s="193">
        <v>5000</v>
      </c>
      <c r="V403" s="193">
        <v>254</v>
      </c>
      <c r="W403" s="189">
        <f t="shared" si="861"/>
        <v>4746</v>
      </c>
      <c r="X403" s="189">
        <f t="shared" si="862"/>
        <v>254</v>
      </c>
      <c r="Y403" s="193"/>
      <c r="Z403" s="194">
        <f t="shared" si="863"/>
        <v>0</v>
      </c>
      <c r="AA403" s="195" t="e">
        <f t="shared" si="864"/>
        <v>#DIV/0!</v>
      </c>
      <c r="AB403" s="196">
        <f t="shared" si="865"/>
        <v>0</v>
      </c>
      <c r="AC403" s="197">
        <f t="shared" si="866"/>
        <v>0</v>
      </c>
      <c r="AD403" s="196">
        <f t="shared" si="867"/>
        <v>0</v>
      </c>
      <c r="AE403" s="198">
        <f t="shared" si="868"/>
        <v>8</v>
      </c>
      <c r="AF403" s="294">
        <v>123</v>
      </c>
      <c r="AG403" s="199">
        <f t="shared" si="869"/>
        <v>115</v>
      </c>
      <c r="AH403" s="199">
        <v>0</v>
      </c>
      <c r="AI403" s="199">
        <f t="shared" si="823"/>
        <v>123</v>
      </c>
      <c r="AJ403" s="200">
        <f t="shared" si="824"/>
        <v>1</v>
      </c>
      <c r="AL403"/>
    </row>
    <row r="404" spans="2:38" ht="15.75" thickBot="1" x14ac:dyDescent="0.3">
      <c r="B404" s="303" t="s">
        <v>675</v>
      </c>
      <c r="C404" s="185">
        <v>2016</v>
      </c>
      <c r="D404" s="185">
        <v>2</v>
      </c>
      <c r="E404" s="186" t="s">
        <v>53</v>
      </c>
      <c r="F404" s="187">
        <v>42423</v>
      </c>
      <c r="G404" s="220">
        <v>42429</v>
      </c>
      <c r="H404" s="188">
        <f t="shared" ref="H404:H405" ca="1" si="870">IF($O$1&gt;G404,0,(G404-$O$1))</f>
        <v>0</v>
      </c>
      <c r="I404" s="184" t="s">
        <v>74</v>
      </c>
      <c r="J404" s="184" t="s">
        <v>669</v>
      </c>
      <c r="K404" s="184" t="s">
        <v>672</v>
      </c>
      <c r="L404" s="189" t="str">
        <f t="shared" ref="L404:L405" ca="1" si="871">IF(G404=0,$M$3,(IF(H404=0,$M$1,$M$2)))</f>
        <v>Completed</v>
      </c>
      <c r="M404" s="185" t="s">
        <v>64</v>
      </c>
      <c r="N404" s="190" t="s">
        <v>58</v>
      </c>
      <c r="O404" s="190" t="s">
        <v>59</v>
      </c>
      <c r="P404" s="185" t="s">
        <v>60</v>
      </c>
      <c r="Q404" s="190" t="s">
        <v>61</v>
      </c>
      <c r="R404" s="190" t="s">
        <v>62</v>
      </c>
      <c r="S404" s="52">
        <v>0.2</v>
      </c>
      <c r="T404" s="192">
        <v>1.6</v>
      </c>
      <c r="U404" s="193">
        <v>1000000</v>
      </c>
      <c r="V404" s="193">
        <v>1027978</v>
      </c>
      <c r="W404" s="189">
        <f t="shared" ref="W404:W405" si="872">IF(V404&gt;U404,0,U404-V404)</f>
        <v>0</v>
      </c>
      <c r="X404" s="189">
        <f t="shared" ref="X404:X405" si="873">IF(V404&gt;U404,U404,V404)</f>
        <v>1000000</v>
      </c>
      <c r="Y404" s="193">
        <v>109</v>
      </c>
      <c r="Z404" s="194">
        <f t="shared" ref="Z404:Z405" si="874">Y404/V404</f>
        <v>1.060333976018942E-4</v>
      </c>
      <c r="AA404" s="195">
        <f t="shared" ref="AA404:AA405" si="875">AF404/Y404</f>
        <v>14.678899082568808</v>
      </c>
      <c r="AB404" s="196">
        <f t="shared" ref="AB404:AB405" si="876">IF(P404="cpv",(U404*S404),(U404/1000*S404))</f>
        <v>200</v>
      </c>
      <c r="AC404" s="197">
        <f t="shared" ref="AC404:AC405" si="877">IF(P404="cpv",(IF(W404&gt;0,V404*S404,AB404)),(IF(W404&gt;0,V404/1000*S404,AB404)))</f>
        <v>200</v>
      </c>
      <c r="AD404" s="196">
        <f t="shared" ref="AD404:AD405" si="878">AC404-AB404</f>
        <v>0</v>
      </c>
      <c r="AE404" s="198">
        <f t="shared" ref="AE404:AE405" si="879">IF(P404="cpv",(U404*T404),(U404/1000*T404))</f>
        <v>1600</v>
      </c>
      <c r="AF404" s="294">
        <f>IF((SUMIF($K$10:$K$1048576,K404,$V$10:$V$1048576))&gt;(SUMIF($K$10:$K$1048576,K404,$U$10:$U$1048576)),AE404,(IF(P404="cpv",(V404*T404),(V404*T404/1000))))</f>
        <v>1600</v>
      </c>
      <c r="AG404" s="199">
        <f t="shared" ref="AG404:AG405" si="880">AF404-AE404</f>
        <v>0</v>
      </c>
      <c r="AH404" s="199">
        <v>0</v>
      </c>
      <c r="AI404" s="199">
        <f t="shared" si="823"/>
        <v>1400</v>
      </c>
      <c r="AJ404" s="200">
        <f t="shared" si="824"/>
        <v>0.875</v>
      </c>
      <c r="AL404"/>
    </row>
    <row r="405" spans="2:38" x14ac:dyDescent="0.25">
      <c r="B405" s="303" t="s">
        <v>676</v>
      </c>
      <c r="C405" s="185">
        <v>2016</v>
      </c>
      <c r="D405" s="185">
        <v>2</v>
      </c>
      <c r="E405" s="186" t="s">
        <v>53</v>
      </c>
      <c r="F405" s="187">
        <v>42423</v>
      </c>
      <c r="G405" s="220">
        <v>42429</v>
      </c>
      <c r="H405" s="188">
        <f t="shared" ca="1" si="870"/>
        <v>0</v>
      </c>
      <c r="I405" s="184" t="s">
        <v>74</v>
      </c>
      <c r="J405" s="184" t="s">
        <v>669</v>
      </c>
      <c r="K405" s="184" t="s">
        <v>672</v>
      </c>
      <c r="L405" s="189" t="str">
        <f t="shared" ca="1" si="871"/>
        <v>Completed</v>
      </c>
      <c r="M405" s="185" t="s">
        <v>82</v>
      </c>
      <c r="N405" s="190" t="s">
        <v>58</v>
      </c>
      <c r="O405" s="190" t="s">
        <v>59</v>
      </c>
      <c r="P405" s="185" t="s">
        <v>60</v>
      </c>
      <c r="Q405" s="190" t="s">
        <v>61</v>
      </c>
      <c r="R405" s="190" t="s">
        <v>62</v>
      </c>
      <c r="S405" s="111">
        <v>0.1</v>
      </c>
      <c r="T405" s="192">
        <v>1.6</v>
      </c>
      <c r="U405" s="193">
        <v>1000000</v>
      </c>
      <c r="V405" s="193">
        <v>1117245</v>
      </c>
      <c r="W405" s="189">
        <f t="shared" si="872"/>
        <v>0</v>
      </c>
      <c r="X405" s="189">
        <f t="shared" si="873"/>
        <v>1000000</v>
      </c>
      <c r="Y405" s="193"/>
      <c r="Z405" s="194">
        <f t="shared" si="874"/>
        <v>0</v>
      </c>
      <c r="AA405" s="195" t="e">
        <f t="shared" si="875"/>
        <v>#DIV/0!</v>
      </c>
      <c r="AB405" s="196">
        <f t="shared" si="876"/>
        <v>100</v>
      </c>
      <c r="AC405" s="197">
        <f t="shared" si="877"/>
        <v>100</v>
      </c>
      <c r="AD405" s="196">
        <f t="shared" si="878"/>
        <v>0</v>
      </c>
      <c r="AE405" s="198">
        <f t="shared" si="879"/>
        <v>1600</v>
      </c>
      <c r="AF405" s="294">
        <v>600</v>
      </c>
      <c r="AG405" s="199">
        <f t="shared" si="880"/>
        <v>-1000</v>
      </c>
      <c r="AH405" s="199">
        <v>0</v>
      </c>
      <c r="AI405" s="199">
        <f t="shared" si="823"/>
        <v>500</v>
      </c>
      <c r="AJ405" s="200">
        <f t="shared" si="824"/>
        <v>0.83333333333333337</v>
      </c>
      <c r="AL405"/>
    </row>
    <row r="406" spans="2:38" ht="15.75" thickBot="1" x14ac:dyDescent="0.3">
      <c r="B406" s="304" t="s">
        <v>677</v>
      </c>
      <c r="C406" s="202">
        <v>2016</v>
      </c>
      <c r="D406" s="202">
        <v>2</v>
      </c>
      <c r="E406" s="203" t="s">
        <v>53</v>
      </c>
      <c r="F406" s="204">
        <v>42423</v>
      </c>
      <c r="G406" s="221">
        <v>42429</v>
      </c>
      <c r="H406" s="205">
        <f t="shared" ref="H406:H407" ca="1" si="881">IF($O$1&gt;G406,0,(G406-$O$1))</f>
        <v>0</v>
      </c>
      <c r="I406" s="201" t="s">
        <v>74</v>
      </c>
      <c r="J406" s="201" t="s">
        <v>669</v>
      </c>
      <c r="K406" s="201" t="s">
        <v>672</v>
      </c>
      <c r="L406" s="206" t="str">
        <f t="shared" ref="L406:L407" ca="1" si="882">IF(G406=0,$M$3,(IF(H406=0,$M$1,$M$2)))</f>
        <v>Completed</v>
      </c>
      <c r="M406" s="202" t="s">
        <v>57</v>
      </c>
      <c r="N406" s="207" t="s">
        <v>58</v>
      </c>
      <c r="O406" s="207" t="s">
        <v>59</v>
      </c>
      <c r="P406" s="202" t="s">
        <v>60</v>
      </c>
      <c r="Q406" s="207" t="s">
        <v>61</v>
      </c>
      <c r="R406" s="207" t="s">
        <v>62</v>
      </c>
      <c r="S406" s="126">
        <v>0.5</v>
      </c>
      <c r="T406" s="209">
        <v>1.6</v>
      </c>
      <c r="U406" s="210">
        <v>500000</v>
      </c>
      <c r="V406" s="210">
        <v>500112</v>
      </c>
      <c r="W406" s="206">
        <f t="shared" ref="W406:W407" si="883">IF(V406&gt;U406,0,U406-V406)</f>
        <v>0</v>
      </c>
      <c r="X406" s="206">
        <f t="shared" ref="X406:X407" si="884">IF(V406&gt;U406,U406,V406)</f>
        <v>500000</v>
      </c>
      <c r="Y406" s="210"/>
      <c r="Z406" s="211">
        <f t="shared" ref="Z406:Z407" si="885">Y406/V406</f>
        <v>0</v>
      </c>
      <c r="AA406" s="212" t="e">
        <f t="shared" ref="AA406:AA407" si="886">AF406/Y406</f>
        <v>#DIV/0!</v>
      </c>
      <c r="AB406" s="213">
        <f t="shared" ref="AB406:AB407" si="887">IF(P406="cpv",(U406*S406),(U406/1000*S406))</f>
        <v>250</v>
      </c>
      <c r="AC406" s="214">
        <f t="shared" ref="AC406:AC407" si="888">IF(P406="cpv",(IF(W406&gt;0,V406*S406,AB406)),(IF(W406&gt;0,V406/1000*S406,AB406)))</f>
        <v>250</v>
      </c>
      <c r="AD406" s="213">
        <f t="shared" ref="AD406:AD407" si="889">AC406-AB406</f>
        <v>0</v>
      </c>
      <c r="AE406" s="215">
        <f t="shared" ref="AE406:AE407" si="890">IF(P406="cpv",(U406*T406),(U406/1000*T406))</f>
        <v>800</v>
      </c>
      <c r="AF406" s="295">
        <v>359.12</v>
      </c>
      <c r="AG406" s="216">
        <f t="shared" ref="AG406:AG407" si="891">AF406-AE406</f>
        <v>-440.88</v>
      </c>
      <c r="AH406" s="216">
        <v>0</v>
      </c>
      <c r="AI406" s="216">
        <f t="shared" si="823"/>
        <v>109.12</v>
      </c>
      <c r="AJ406" s="217">
        <f t="shared" si="824"/>
        <v>0.30385386500334149</v>
      </c>
      <c r="AL406"/>
    </row>
    <row r="407" spans="2:38" ht="15.75" thickBot="1" x14ac:dyDescent="0.3">
      <c r="B407" s="302" t="s">
        <v>679</v>
      </c>
      <c r="C407" s="170">
        <v>2016</v>
      </c>
      <c r="D407" s="170">
        <v>2</v>
      </c>
      <c r="E407" s="171" t="s">
        <v>53</v>
      </c>
      <c r="F407" s="172">
        <v>42424</v>
      </c>
      <c r="G407" s="172">
        <v>42426</v>
      </c>
      <c r="H407" s="173">
        <f t="shared" ca="1" si="881"/>
        <v>0</v>
      </c>
      <c r="I407" s="169" t="s">
        <v>54</v>
      </c>
      <c r="J407" s="169" t="s">
        <v>141</v>
      </c>
      <c r="K407" s="169" t="s">
        <v>680</v>
      </c>
      <c r="L407" s="174" t="str">
        <f t="shared" ca="1" si="882"/>
        <v>Completed</v>
      </c>
      <c r="M407" s="170" t="s">
        <v>64</v>
      </c>
      <c r="N407" s="170" t="s">
        <v>58</v>
      </c>
      <c r="O407" s="170" t="s">
        <v>59</v>
      </c>
      <c r="P407" s="170" t="s">
        <v>60</v>
      </c>
      <c r="Q407" s="170" t="s">
        <v>61</v>
      </c>
      <c r="R407" s="170" t="s">
        <v>62</v>
      </c>
      <c r="S407" s="52">
        <v>0.2</v>
      </c>
      <c r="T407" s="175">
        <v>1</v>
      </c>
      <c r="U407" s="176">
        <v>1500000</v>
      </c>
      <c r="V407" s="176">
        <v>1510351</v>
      </c>
      <c r="W407" s="174">
        <f t="shared" si="883"/>
        <v>0</v>
      </c>
      <c r="X407" s="174">
        <f t="shared" si="884"/>
        <v>1500000</v>
      </c>
      <c r="Y407" s="176">
        <v>181</v>
      </c>
      <c r="Z407" s="177">
        <f t="shared" si="885"/>
        <v>1.1983969289257928E-4</v>
      </c>
      <c r="AA407" s="178">
        <f t="shared" si="886"/>
        <v>8.3444806629834254</v>
      </c>
      <c r="AB407" s="179">
        <f t="shared" si="887"/>
        <v>300</v>
      </c>
      <c r="AC407" s="180">
        <f t="shared" si="888"/>
        <v>300</v>
      </c>
      <c r="AD407" s="179">
        <f t="shared" si="889"/>
        <v>0</v>
      </c>
      <c r="AE407" s="181">
        <f t="shared" si="890"/>
        <v>1500</v>
      </c>
      <c r="AF407" s="293">
        <f>IF((SUMIF($K$10:$K$1048576,K407,$V$10:$V$1048576))&gt;(SUMIF($K$10:$K$1048576,K407,$U$10:$U$1048576)),AE407,(IF(P407="cpv",(V407*T407),(V407*T407/1000))))</f>
        <v>1510.3510000000001</v>
      </c>
      <c r="AG407" s="182">
        <f t="shared" si="891"/>
        <v>10.351000000000113</v>
      </c>
      <c r="AH407" s="182">
        <v>0</v>
      </c>
      <c r="AI407" s="182">
        <f t="shared" si="823"/>
        <v>1210.3510000000001</v>
      </c>
      <c r="AJ407" s="183">
        <f t="shared" si="824"/>
        <v>0.80137067476368073</v>
      </c>
      <c r="AL407"/>
    </row>
    <row r="408" spans="2:38" x14ac:dyDescent="0.25">
      <c r="B408" s="305" t="s">
        <v>681</v>
      </c>
      <c r="C408" s="185">
        <v>2016</v>
      </c>
      <c r="D408" s="185">
        <v>2</v>
      </c>
      <c r="E408" s="186" t="s">
        <v>53</v>
      </c>
      <c r="F408" s="187">
        <v>42424</v>
      </c>
      <c r="G408" s="220">
        <v>42426</v>
      </c>
      <c r="H408" s="188">
        <f t="shared" ref="H408:H410" ca="1" si="892">IF($O$1&gt;G408,0,(G408-$O$1))</f>
        <v>0</v>
      </c>
      <c r="I408" s="218" t="s">
        <v>54</v>
      </c>
      <c r="J408" s="218" t="s">
        <v>141</v>
      </c>
      <c r="K408" s="184" t="s">
        <v>680</v>
      </c>
      <c r="L408" s="189" t="str">
        <f t="shared" ref="L408:L410" ca="1" si="893">IF(G408=0,$M$3,(IF(H408=0,$M$1,$M$2)))</f>
        <v>Completed</v>
      </c>
      <c r="M408" s="185" t="s">
        <v>82</v>
      </c>
      <c r="N408" s="185" t="s">
        <v>58</v>
      </c>
      <c r="O408" s="185" t="s">
        <v>59</v>
      </c>
      <c r="P408" s="185" t="s">
        <v>60</v>
      </c>
      <c r="Q408" s="185" t="s">
        <v>61</v>
      </c>
      <c r="R408" s="185" t="s">
        <v>62</v>
      </c>
      <c r="S408" s="111">
        <v>0.1</v>
      </c>
      <c r="T408" s="191">
        <v>1</v>
      </c>
      <c r="U408" s="193">
        <v>1500000</v>
      </c>
      <c r="V408" s="193">
        <v>1561537</v>
      </c>
      <c r="W408" s="189">
        <f t="shared" ref="W408:W410" si="894">IF(V408&gt;U408,0,U408-V408)</f>
        <v>0</v>
      </c>
      <c r="X408" s="189">
        <f t="shared" ref="X408:X410" si="895">IF(V408&gt;U408,U408,V408)</f>
        <v>1500000</v>
      </c>
      <c r="Y408" s="193"/>
      <c r="Z408" s="194">
        <f t="shared" ref="Z408:Z410" si="896">Y408/V408</f>
        <v>0</v>
      </c>
      <c r="AA408" s="195" t="e">
        <f t="shared" ref="AA408:AA410" si="897">AF408/Y408</f>
        <v>#DIV/0!</v>
      </c>
      <c r="AB408" s="196">
        <f t="shared" ref="AB408:AB410" si="898">IF(P408="cpv",(U408*S408),(U408/1000*S408))</f>
        <v>150</v>
      </c>
      <c r="AC408" s="197">
        <f t="shared" ref="AC408:AC410" si="899">IF(P408="cpv",(IF(W408&gt;0,V408*S408,AB408)),(IF(W408&gt;0,V408/1000*S408,AB408)))</f>
        <v>150</v>
      </c>
      <c r="AD408" s="196">
        <f t="shared" ref="AD408:AD410" si="900">AC408-AB408</f>
        <v>0</v>
      </c>
      <c r="AE408" s="198">
        <f t="shared" ref="AE408:AE410" si="901">IF(P408="cpv",(U408*T408),(U408/1000*T408))</f>
        <v>1500</v>
      </c>
      <c r="AF408" s="294">
        <f>IF((SUMIF($K$10:$K$1048576,K408,$V$10:$V$1048576))&gt;(SUMIF($K$10:$K$1048576,K408,$U$10:$U$1048576)),AE408,(IF(P408="cpv",(V408*T408),(V408*T408/1000))))</f>
        <v>1561.537</v>
      </c>
      <c r="AG408" s="199">
        <f t="shared" ref="AG408:AG410" si="902">AF408-AE408</f>
        <v>61.537000000000035</v>
      </c>
      <c r="AH408" s="199">
        <v>0</v>
      </c>
      <c r="AI408" s="199">
        <f t="shared" si="823"/>
        <v>1411.537</v>
      </c>
      <c r="AJ408" s="200">
        <f t="shared" si="824"/>
        <v>0.90394079679187878</v>
      </c>
      <c r="AL408"/>
    </row>
    <row r="409" spans="2:38" ht="15.75" thickBot="1" x14ac:dyDescent="0.3">
      <c r="B409" s="306" t="s">
        <v>682</v>
      </c>
      <c r="C409" s="202">
        <v>2016</v>
      </c>
      <c r="D409" s="202">
        <v>2</v>
      </c>
      <c r="E409" s="203" t="s">
        <v>53</v>
      </c>
      <c r="F409" s="204">
        <v>42424</v>
      </c>
      <c r="G409" s="221">
        <v>42426</v>
      </c>
      <c r="H409" s="205">
        <f t="shared" ca="1" si="892"/>
        <v>0</v>
      </c>
      <c r="I409" s="219" t="s">
        <v>54</v>
      </c>
      <c r="J409" s="219" t="s">
        <v>141</v>
      </c>
      <c r="K409" s="201" t="s">
        <v>680</v>
      </c>
      <c r="L409" s="206" t="str">
        <f t="shared" ca="1" si="893"/>
        <v>Completed</v>
      </c>
      <c r="M409" s="202" t="s">
        <v>57</v>
      </c>
      <c r="N409" s="202" t="s">
        <v>58</v>
      </c>
      <c r="O409" s="202" t="s">
        <v>59</v>
      </c>
      <c r="P409" s="202" t="s">
        <v>60</v>
      </c>
      <c r="Q409" s="202" t="s">
        <v>61</v>
      </c>
      <c r="R409" s="202" t="s">
        <v>62</v>
      </c>
      <c r="S409" s="126">
        <v>0.5</v>
      </c>
      <c r="T409" s="208">
        <v>1</v>
      </c>
      <c r="U409" s="210">
        <v>1000000</v>
      </c>
      <c r="V409" s="210">
        <v>384237</v>
      </c>
      <c r="W409" s="206">
        <f t="shared" si="894"/>
        <v>615763</v>
      </c>
      <c r="X409" s="206">
        <f t="shared" si="895"/>
        <v>384237</v>
      </c>
      <c r="Y409" s="210"/>
      <c r="Z409" s="211">
        <f t="shared" si="896"/>
        <v>0</v>
      </c>
      <c r="AA409" s="212" t="e">
        <f t="shared" si="897"/>
        <v>#DIV/0!</v>
      </c>
      <c r="AB409" s="213">
        <f t="shared" si="898"/>
        <v>500</v>
      </c>
      <c r="AC409" s="214">
        <f t="shared" si="899"/>
        <v>192.11850000000001</v>
      </c>
      <c r="AD409" s="213">
        <f t="shared" si="900"/>
        <v>-307.88149999999996</v>
      </c>
      <c r="AE409" s="215">
        <f t="shared" si="901"/>
        <v>1000</v>
      </c>
      <c r="AF409" s="295">
        <v>428</v>
      </c>
      <c r="AG409" s="216">
        <f t="shared" si="902"/>
        <v>-572</v>
      </c>
      <c r="AH409" s="216">
        <v>0</v>
      </c>
      <c r="AI409" s="216">
        <f t="shared" si="823"/>
        <v>235.88149999999999</v>
      </c>
      <c r="AJ409" s="217">
        <f t="shared" si="824"/>
        <v>0.55112499999999998</v>
      </c>
      <c r="AL409"/>
    </row>
    <row r="410" spans="2:38" ht="15.75" thickBot="1" x14ac:dyDescent="0.3">
      <c r="B410" s="301" t="s">
        <v>683</v>
      </c>
      <c r="C410" s="155">
        <v>2016</v>
      </c>
      <c r="D410" s="155">
        <v>2</v>
      </c>
      <c r="E410" s="156" t="s">
        <v>53</v>
      </c>
      <c r="F410" s="157">
        <v>42424</v>
      </c>
      <c r="G410" s="157">
        <v>42429</v>
      </c>
      <c r="H410" s="158">
        <f t="shared" ca="1" si="892"/>
        <v>0</v>
      </c>
      <c r="I410" s="154" t="s">
        <v>54</v>
      </c>
      <c r="J410" s="154" t="s">
        <v>684</v>
      </c>
      <c r="K410" s="154" t="s">
        <v>685</v>
      </c>
      <c r="L410" s="159" t="str">
        <f t="shared" ca="1" si="893"/>
        <v>Completed</v>
      </c>
      <c r="M410" s="155" t="s">
        <v>99</v>
      </c>
      <c r="N410" s="155" t="s">
        <v>58</v>
      </c>
      <c r="O410" s="155" t="s">
        <v>124</v>
      </c>
      <c r="P410" s="155" t="s">
        <v>110</v>
      </c>
      <c r="Q410" s="155" t="s">
        <v>101</v>
      </c>
      <c r="R410" s="155" t="s">
        <v>102</v>
      </c>
      <c r="S410" s="160">
        <v>3.5000000000000003E-2</v>
      </c>
      <c r="T410" s="160">
        <v>0.06</v>
      </c>
      <c r="U410" s="161">
        <v>250000</v>
      </c>
      <c r="V410" s="161">
        <v>254883</v>
      </c>
      <c r="W410" s="159">
        <f t="shared" si="894"/>
        <v>0</v>
      </c>
      <c r="X410" s="159">
        <f t="shared" si="895"/>
        <v>250000</v>
      </c>
      <c r="Y410" s="161">
        <v>12548</v>
      </c>
      <c r="Z410" s="162">
        <f t="shared" si="896"/>
        <v>4.9230431217460562E-2</v>
      </c>
      <c r="AA410" s="163">
        <f t="shared" si="897"/>
        <v>1.1954096270321963</v>
      </c>
      <c r="AB410" s="164">
        <f t="shared" si="898"/>
        <v>8750</v>
      </c>
      <c r="AC410" s="165">
        <f t="shared" si="899"/>
        <v>8750</v>
      </c>
      <c r="AD410" s="164">
        <f t="shared" si="900"/>
        <v>0</v>
      </c>
      <c r="AE410" s="166">
        <f t="shared" si="901"/>
        <v>15000</v>
      </c>
      <c r="AF410" s="292">
        <f>IF((SUMIF($K$10:$K$1048576,K410,$V$10:$V$1048576))&gt;(SUMIF($K$10:$K$1048576,K410,$U$10:$U$1048576)),AE410,(IF(P410="cpv",(V410*T410),(V410*T410/1000))))</f>
        <v>15000</v>
      </c>
      <c r="AG410" s="167">
        <f t="shared" si="902"/>
        <v>0</v>
      </c>
      <c r="AH410" s="167">
        <v>0</v>
      </c>
      <c r="AI410" s="167">
        <f t="shared" si="823"/>
        <v>6250</v>
      </c>
      <c r="AJ410" s="168">
        <f t="shared" si="824"/>
        <v>0.41666666666666669</v>
      </c>
      <c r="AL410"/>
    </row>
    <row r="411" spans="2:38" x14ac:dyDescent="0.25">
      <c r="B411" s="308" t="s">
        <v>686</v>
      </c>
      <c r="C411" s="240">
        <v>2016</v>
      </c>
      <c r="D411" s="240">
        <v>2</v>
      </c>
      <c r="E411" s="241" t="s">
        <v>53</v>
      </c>
      <c r="F411" s="242">
        <v>42425</v>
      </c>
      <c r="G411" s="242">
        <v>42429</v>
      </c>
      <c r="H411" s="243">
        <f t="shared" ref="H411:H413" ca="1" si="903">IF($O$1&gt;G411,0,(G411-$O$1))</f>
        <v>0</v>
      </c>
      <c r="I411" s="239" t="s">
        <v>84</v>
      </c>
      <c r="J411" s="239" t="s">
        <v>172</v>
      </c>
      <c r="K411" s="239" t="s">
        <v>687</v>
      </c>
      <c r="L411" s="244" t="str">
        <f t="shared" ref="L411:L413" ca="1" si="904">IF(G411=0,$M$3,(IF(H411=0,$M$1,$M$2)))</f>
        <v>Completed</v>
      </c>
      <c r="M411" s="240" t="s">
        <v>64</v>
      </c>
      <c r="N411" s="240" t="s">
        <v>58</v>
      </c>
      <c r="O411" s="240" t="s">
        <v>59</v>
      </c>
      <c r="P411" s="240" t="s">
        <v>60</v>
      </c>
      <c r="Q411" s="240" t="s">
        <v>61</v>
      </c>
      <c r="R411" s="240" t="s">
        <v>62</v>
      </c>
      <c r="S411" s="52">
        <v>0.2</v>
      </c>
      <c r="T411" s="245">
        <v>0.8</v>
      </c>
      <c r="U411" s="246">
        <v>2000000</v>
      </c>
      <c r="V411" s="246">
        <v>2030708</v>
      </c>
      <c r="W411" s="244">
        <f t="shared" ref="W411:W413" si="905">IF(V411&gt;U411,0,U411-V411)</f>
        <v>0</v>
      </c>
      <c r="X411" s="244">
        <f t="shared" ref="X411:X413" si="906">IF(V411&gt;U411,U411,V411)</f>
        <v>2000000</v>
      </c>
      <c r="Y411" s="246"/>
      <c r="Z411" s="247">
        <f t="shared" ref="Z411:Z413" si="907">Y411/V411</f>
        <v>0</v>
      </c>
      <c r="AA411" s="248" t="e">
        <f t="shared" ref="AA411:AA413" si="908">AF411/Y411</f>
        <v>#DIV/0!</v>
      </c>
      <c r="AB411" s="249">
        <f t="shared" ref="AB411:AB413" si="909">IF(P411="cpv",(U411*S411),(U411/1000*S411))</f>
        <v>400</v>
      </c>
      <c r="AC411" s="250">
        <f t="shared" ref="AC411:AC413" si="910">IF(P411="cpv",(IF(W411&gt;0,V411*S411,AB411)),(IF(W411&gt;0,V411/1000*S411,AB411)))</f>
        <v>400</v>
      </c>
      <c r="AD411" s="249">
        <f t="shared" ref="AD411:AD413" si="911">AC411-AB411</f>
        <v>0</v>
      </c>
      <c r="AE411" s="251">
        <f t="shared" ref="AE411:AE413" si="912">IF(P411="cpv",(U411*T411),(U411/1000*T411))</f>
        <v>1600</v>
      </c>
      <c r="AF411" s="297">
        <v>1200</v>
      </c>
      <c r="AG411" s="252">
        <f t="shared" ref="AG411:AG413" si="913">AF411-AE411</f>
        <v>-400</v>
      </c>
      <c r="AH411" s="252">
        <v>0</v>
      </c>
      <c r="AI411" s="252">
        <f t="shared" si="823"/>
        <v>800</v>
      </c>
      <c r="AJ411" s="253">
        <f t="shared" si="824"/>
        <v>0.66666666666666663</v>
      </c>
      <c r="AL411"/>
    </row>
    <row r="412" spans="2:38" ht="15.75" thickBot="1" x14ac:dyDescent="0.3">
      <c r="B412" s="304" t="s">
        <v>688</v>
      </c>
      <c r="C412" s="207">
        <v>2016</v>
      </c>
      <c r="D412" s="207">
        <v>2</v>
      </c>
      <c r="E412" s="254" t="s">
        <v>53</v>
      </c>
      <c r="F412" s="204">
        <v>42425</v>
      </c>
      <c r="G412" s="204">
        <v>42429</v>
      </c>
      <c r="H412" s="255">
        <f t="shared" ca="1" si="903"/>
        <v>0</v>
      </c>
      <c r="I412" s="201" t="s">
        <v>84</v>
      </c>
      <c r="J412" s="201" t="s">
        <v>172</v>
      </c>
      <c r="K412" s="201" t="s">
        <v>687</v>
      </c>
      <c r="L412" s="256" t="str">
        <f t="shared" ca="1" si="904"/>
        <v>Completed</v>
      </c>
      <c r="M412" s="207" t="s">
        <v>318</v>
      </c>
      <c r="N412" s="207" t="s">
        <v>58</v>
      </c>
      <c r="O412" s="207" t="s">
        <v>59</v>
      </c>
      <c r="P412" s="207" t="s">
        <v>60</v>
      </c>
      <c r="Q412" s="207" t="s">
        <v>61</v>
      </c>
      <c r="R412" s="207" t="s">
        <v>62</v>
      </c>
      <c r="S412" s="208">
        <v>0.35</v>
      </c>
      <c r="T412" s="209">
        <v>0.8</v>
      </c>
      <c r="U412" s="257">
        <v>1000000</v>
      </c>
      <c r="V412" s="257">
        <v>1718695</v>
      </c>
      <c r="W412" s="256">
        <f t="shared" si="905"/>
        <v>0</v>
      </c>
      <c r="X412" s="256">
        <f t="shared" si="906"/>
        <v>1000000</v>
      </c>
      <c r="Y412" s="257">
        <v>1045</v>
      </c>
      <c r="Z412" s="258">
        <f t="shared" si="907"/>
        <v>6.0801945662261191E-4</v>
      </c>
      <c r="AA412" s="259">
        <f t="shared" si="908"/>
        <v>0.76555023923444976</v>
      </c>
      <c r="AB412" s="260">
        <f t="shared" si="909"/>
        <v>350</v>
      </c>
      <c r="AC412" s="261">
        <f t="shared" si="910"/>
        <v>350</v>
      </c>
      <c r="AD412" s="260">
        <f t="shared" si="911"/>
        <v>0</v>
      </c>
      <c r="AE412" s="262">
        <f t="shared" si="912"/>
        <v>800</v>
      </c>
      <c r="AF412" s="298">
        <f>IF((SUMIF($K$10:$K$1048576,K412,$V$10:$V$1048576))&gt;(SUMIF($K$10:$K$1048576,K412,$U$10:$U$1048576)),AE412,(IF(P412="cpv",(V412*T412),(V412*T412/1000))))</f>
        <v>800</v>
      </c>
      <c r="AG412" s="263">
        <f t="shared" si="913"/>
        <v>0</v>
      </c>
      <c r="AH412" s="263">
        <v>0</v>
      </c>
      <c r="AI412" s="263">
        <f t="shared" si="823"/>
        <v>450</v>
      </c>
      <c r="AJ412" s="264">
        <f t="shared" si="824"/>
        <v>0.5625</v>
      </c>
      <c r="AL412"/>
    </row>
    <row r="413" spans="2:38" x14ac:dyDescent="0.25">
      <c r="B413" s="302" t="s">
        <v>689</v>
      </c>
      <c r="C413" s="170">
        <v>2016</v>
      </c>
      <c r="D413" s="170">
        <v>2</v>
      </c>
      <c r="E413" s="171" t="s">
        <v>53</v>
      </c>
      <c r="F413" s="172">
        <v>42425</v>
      </c>
      <c r="G413" s="172">
        <v>42429</v>
      </c>
      <c r="H413" s="173">
        <f t="shared" ca="1" si="903"/>
        <v>0</v>
      </c>
      <c r="I413" s="169" t="s">
        <v>54</v>
      </c>
      <c r="J413" s="169" t="s">
        <v>690</v>
      </c>
      <c r="K413" s="169" t="s">
        <v>692</v>
      </c>
      <c r="L413" s="174" t="str">
        <f t="shared" ca="1" si="904"/>
        <v>Completed</v>
      </c>
      <c r="M413" s="170" t="s">
        <v>82</v>
      </c>
      <c r="N413" s="170" t="s">
        <v>58</v>
      </c>
      <c r="O413" s="170" t="s">
        <v>78</v>
      </c>
      <c r="P413" s="170" t="s">
        <v>60</v>
      </c>
      <c r="Q413" s="170" t="s">
        <v>79</v>
      </c>
      <c r="R413" s="170" t="s">
        <v>79</v>
      </c>
      <c r="S413" s="52">
        <v>0.5</v>
      </c>
      <c r="T413" s="175">
        <v>4.25</v>
      </c>
      <c r="U413" s="176">
        <v>300000</v>
      </c>
      <c r="V413" s="176">
        <v>300944</v>
      </c>
      <c r="W413" s="174">
        <f t="shared" si="905"/>
        <v>0</v>
      </c>
      <c r="X413" s="174">
        <f t="shared" si="906"/>
        <v>300000</v>
      </c>
      <c r="Y413" s="176">
        <v>1853</v>
      </c>
      <c r="Z413" s="177">
        <f t="shared" si="907"/>
        <v>6.1572917220479558E-3</v>
      </c>
      <c r="AA413" s="178">
        <f t="shared" si="908"/>
        <v>0.68807339449541283</v>
      </c>
      <c r="AB413" s="179">
        <f t="shared" si="909"/>
        <v>150</v>
      </c>
      <c r="AC413" s="180">
        <f t="shared" si="910"/>
        <v>150</v>
      </c>
      <c r="AD413" s="179">
        <f t="shared" si="911"/>
        <v>0</v>
      </c>
      <c r="AE413" s="181">
        <f t="shared" si="912"/>
        <v>1275</v>
      </c>
      <c r="AF413" s="293">
        <f>IF((SUMIF($K$10:$K$1048576,K413,$V$10:$V$1048576))&gt;(SUMIF($K$10:$K$1048576,K413,$U$10:$U$1048576)),AE413,(IF(P413="cpv",(V413*T413),(V413*T413/1000))))</f>
        <v>1275</v>
      </c>
      <c r="AG413" s="182">
        <f t="shared" si="913"/>
        <v>0</v>
      </c>
      <c r="AH413" s="182">
        <v>0</v>
      </c>
      <c r="AI413" s="182">
        <f t="shared" si="823"/>
        <v>1125</v>
      </c>
      <c r="AJ413" s="183">
        <f t="shared" si="824"/>
        <v>0.88235294117647056</v>
      </c>
      <c r="AL413"/>
    </row>
    <row r="414" spans="2:38" ht="15.75" thickBot="1" x14ac:dyDescent="0.3">
      <c r="B414" s="304" t="s">
        <v>691</v>
      </c>
      <c r="C414" s="202">
        <v>2016</v>
      </c>
      <c r="D414" s="202">
        <v>2</v>
      </c>
      <c r="E414" s="203" t="s">
        <v>53</v>
      </c>
      <c r="F414" s="204">
        <v>42425</v>
      </c>
      <c r="G414" s="204">
        <v>42429</v>
      </c>
      <c r="H414" s="205">
        <f t="shared" ref="H414:H416" ca="1" si="914">IF($O$1&gt;G414,0,(G414-$O$1))</f>
        <v>0</v>
      </c>
      <c r="I414" s="219" t="s">
        <v>54</v>
      </c>
      <c r="J414" s="219" t="s">
        <v>690</v>
      </c>
      <c r="K414" s="201" t="s">
        <v>692</v>
      </c>
      <c r="L414" s="206" t="str">
        <f t="shared" ref="L414:L416" ca="1" si="915">IF(G414=0,$M$3,(IF(H414=0,$M$1,$M$2)))</f>
        <v>Completed</v>
      </c>
      <c r="M414" s="202" t="s">
        <v>64</v>
      </c>
      <c r="N414" s="202" t="s">
        <v>58</v>
      </c>
      <c r="O414" s="202" t="s">
        <v>78</v>
      </c>
      <c r="P414" s="202" t="s">
        <v>60</v>
      </c>
      <c r="Q414" s="202" t="s">
        <v>79</v>
      </c>
      <c r="R414" s="202" t="s">
        <v>79</v>
      </c>
      <c r="S414" s="126">
        <v>2.5</v>
      </c>
      <c r="T414" s="208">
        <v>4.25</v>
      </c>
      <c r="U414" s="210">
        <v>200000</v>
      </c>
      <c r="V414" s="210">
        <v>251331</v>
      </c>
      <c r="W414" s="206">
        <f t="shared" ref="W414:W416" si="916">IF(V414&gt;U414,0,U414-V414)</f>
        <v>0</v>
      </c>
      <c r="X414" s="206">
        <f t="shared" ref="X414:X416" si="917">IF(V414&gt;U414,U414,V414)</f>
        <v>200000</v>
      </c>
      <c r="Y414" s="210">
        <v>2708</v>
      </c>
      <c r="Z414" s="211">
        <f t="shared" ref="Z414:Z416" si="918">Y414/V414</f>
        <v>1.0774635838794259E-2</v>
      </c>
      <c r="AA414" s="212">
        <f t="shared" ref="AA414:AA416" si="919">AF414/Y414</f>
        <v>0.39586410635155095</v>
      </c>
      <c r="AB414" s="213">
        <f t="shared" ref="AB414:AB416" si="920">IF(P414="cpv",(U414*S414),(U414/1000*S414))</f>
        <v>500</v>
      </c>
      <c r="AC414" s="214">
        <f t="shared" ref="AC414:AC416" si="921">IF(P414="cpv",(IF(W414&gt;0,V414*S414,AB414)),(IF(W414&gt;0,V414/1000*S414,AB414)))</f>
        <v>500</v>
      </c>
      <c r="AD414" s="213">
        <f t="shared" ref="AD414:AD416" si="922">AC414-AB414</f>
        <v>0</v>
      </c>
      <c r="AE414" s="215">
        <f t="shared" ref="AE414:AE416" si="923">IF(P414="cpv",(U414*T414),(U414/1000*T414))</f>
        <v>850</v>
      </c>
      <c r="AF414" s="295">
        <v>1072</v>
      </c>
      <c r="AG414" s="216">
        <f t="shared" ref="AG414:AG416" si="924">AF414-AE414</f>
        <v>222</v>
      </c>
      <c r="AH414" s="216">
        <v>0</v>
      </c>
      <c r="AI414" s="216">
        <f t="shared" si="823"/>
        <v>572</v>
      </c>
      <c r="AJ414" s="217">
        <f t="shared" si="824"/>
        <v>0.53358208955223885</v>
      </c>
      <c r="AL414"/>
    </row>
    <row r="415" spans="2:38" ht="15.75" thickBot="1" x14ac:dyDescent="0.3">
      <c r="B415" s="302" t="s">
        <v>693</v>
      </c>
      <c r="C415" s="170">
        <v>2016</v>
      </c>
      <c r="D415" s="170">
        <v>2</v>
      </c>
      <c r="E415" s="171" t="s">
        <v>53</v>
      </c>
      <c r="F415" s="172">
        <v>42425</v>
      </c>
      <c r="G415" s="172">
        <v>42429</v>
      </c>
      <c r="H415" s="173">
        <f t="shared" ca="1" si="914"/>
        <v>0</v>
      </c>
      <c r="I415" s="169" t="s">
        <v>54</v>
      </c>
      <c r="J415" s="169" t="s">
        <v>690</v>
      </c>
      <c r="K415" s="169" t="s">
        <v>696</v>
      </c>
      <c r="L415" s="174" t="str">
        <f t="shared" ca="1" si="915"/>
        <v>Completed</v>
      </c>
      <c r="M415" s="170" t="s">
        <v>77</v>
      </c>
      <c r="N415" s="170" t="s">
        <v>58</v>
      </c>
      <c r="O415" s="170" t="s">
        <v>109</v>
      </c>
      <c r="P415" s="170" t="s">
        <v>110</v>
      </c>
      <c r="Q415" s="170" t="s">
        <v>101</v>
      </c>
      <c r="R415" s="170" t="s">
        <v>102</v>
      </c>
      <c r="S415" s="52">
        <v>0.01</v>
      </c>
      <c r="T415" s="175">
        <v>3.2500000000000001E-2</v>
      </c>
      <c r="U415" s="176">
        <v>30000</v>
      </c>
      <c r="V415" s="176">
        <v>31233</v>
      </c>
      <c r="W415" s="174">
        <f t="shared" si="916"/>
        <v>0</v>
      </c>
      <c r="X415" s="174">
        <f t="shared" si="917"/>
        <v>30000</v>
      </c>
      <c r="Y415" s="176">
        <v>1089</v>
      </c>
      <c r="Z415" s="177">
        <f t="shared" si="918"/>
        <v>3.4866967630390933E-2</v>
      </c>
      <c r="AA415" s="178">
        <f t="shared" si="919"/>
        <v>0.93211432506887049</v>
      </c>
      <c r="AB415" s="179">
        <f t="shared" si="920"/>
        <v>300</v>
      </c>
      <c r="AC415" s="57">
        <v>0</v>
      </c>
      <c r="AD415" s="179">
        <f t="shared" si="922"/>
        <v>-300</v>
      </c>
      <c r="AE415" s="181">
        <f t="shared" si="923"/>
        <v>975</v>
      </c>
      <c r="AF415" s="293">
        <f>IF((SUMIF($K$10:$K$1048576,K415,$V$10:$V$1048576))&gt;(SUMIF($K$10:$K$1048576,K415,$U$10:$U$1048576)),AE415,(IF(P415="cpv",(V415*T415),(V415*T415/1000))))</f>
        <v>1015.0725</v>
      </c>
      <c r="AG415" s="182">
        <f t="shared" si="924"/>
        <v>40.072499999999991</v>
      </c>
      <c r="AH415" s="182">
        <v>0</v>
      </c>
      <c r="AI415" s="182">
        <f t="shared" si="823"/>
        <v>1015.0725</v>
      </c>
      <c r="AJ415" s="183">
        <f t="shared" si="824"/>
        <v>1</v>
      </c>
      <c r="AL415"/>
    </row>
    <row r="416" spans="2:38" ht="15.75" thickBot="1" x14ac:dyDescent="0.3">
      <c r="B416" s="303" t="s">
        <v>694</v>
      </c>
      <c r="C416" s="185">
        <v>2016</v>
      </c>
      <c r="D416" s="185">
        <v>2</v>
      </c>
      <c r="E416" s="186" t="s">
        <v>53</v>
      </c>
      <c r="F416" s="187">
        <v>42425</v>
      </c>
      <c r="G416" s="220">
        <v>42429</v>
      </c>
      <c r="H416" s="188">
        <f t="shared" ca="1" si="914"/>
        <v>0</v>
      </c>
      <c r="I416" s="218" t="s">
        <v>54</v>
      </c>
      <c r="J416" s="218" t="s">
        <v>690</v>
      </c>
      <c r="K416" s="184" t="s">
        <v>696</v>
      </c>
      <c r="L416" s="189" t="str">
        <f t="shared" ca="1" si="915"/>
        <v>Completed</v>
      </c>
      <c r="M416" s="185" t="s">
        <v>93</v>
      </c>
      <c r="N416" s="185" t="s">
        <v>58</v>
      </c>
      <c r="O416" s="190" t="s">
        <v>109</v>
      </c>
      <c r="P416" s="185" t="s">
        <v>110</v>
      </c>
      <c r="Q416" s="185" t="s">
        <v>101</v>
      </c>
      <c r="R416" s="185" t="s">
        <v>102</v>
      </c>
      <c r="S416" s="208">
        <v>1.2E-2</v>
      </c>
      <c r="T416" s="175">
        <v>3.2500000000000001E-2</v>
      </c>
      <c r="U416" s="193">
        <v>25000</v>
      </c>
      <c r="V416" s="193">
        <v>25939</v>
      </c>
      <c r="W416" s="189">
        <f t="shared" si="916"/>
        <v>0</v>
      </c>
      <c r="X416" s="189">
        <f t="shared" si="917"/>
        <v>25000</v>
      </c>
      <c r="Y416" s="193">
        <v>1979</v>
      </c>
      <c r="Z416" s="194">
        <f t="shared" si="918"/>
        <v>7.6294382975442387E-2</v>
      </c>
      <c r="AA416" s="195">
        <f t="shared" si="919"/>
        <v>0.42598155634158669</v>
      </c>
      <c r="AB416" s="196">
        <f t="shared" si="920"/>
        <v>300</v>
      </c>
      <c r="AC416" s="197">
        <f t="shared" si="921"/>
        <v>300</v>
      </c>
      <c r="AD416" s="196">
        <f t="shared" si="922"/>
        <v>0</v>
      </c>
      <c r="AE416" s="198">
        <f t="shared" si="923"/>
        <v>812.5</v>
      </c>
      <c r="AF416" s="294">
        <f>IF((SUMIF($K$10:$K$1048576,K416,$V$10:$V$1048576))&gt;(SUMIF($K$10:$K$1048576,K416,$U$10:$U$1048576)),AE416,(IF(P416="cpv",(V416*T416),(V416*T416/1000))))</f>
        <v>843.01750000000004</v>
      </c>
      <c r="AG416" s="199">
        <f t="shared" si="924"/>
        <v>30.517500000000041</v>
      </c>
      <c r="AH416" s="199">
        <v>0</v>
      </c>
      <c r="AI416" s="199">
        <f t="shared" si="823"/>
        <v>543.01750000000004</v>
      </c>
      <c r="AJ416" s="200">
        <f t="shared" si="824"/>
        <v>0.64413550133894015</v>
      </c>
      <c r="AL416"/>
    </row>
    <row r="417" spans="2:38" ht="15.75" thickBot="1" x14ac:dyDescent="0.3">
      <c r="B417" s="304" t="s">
        <v>695</v>
      </c>
      <c r="C417" s="202">
        <v>2016</v>
      </c>
      <c r="D417" s="202">
        <v>2</v>
      </c>
      <c r="E417" s="203" t="s">
        <v>53</v>
      </c>
      <c r="F417" s="204">
        <v>42425</v>
      </c>
      <c r="G417" s="221">
        <v>42429</v>
      </c>
      <c r="H417" s="205">
        <f t="shared" ref="H417:H418" ca="1" si="925">IF($O$1&gt;G417,0,(G417-$O$1))</f>
        <v>0</v>
      </c>
      <c r="I417" s="219" t="s">
        <v>54</v>
      </c>
      <c r="J417" s="219" t="s">
        <v>690</v>
      </c>
      <c r="K417" s="201" t="s">
        <v>696</v>
      </c>
      <c r="L417" s="206" t="str">
        <f t="shared" ref="L417:L418" ca="1" si="926">IF(G417=0,$M$3,(IF(H417=0,$M$1,$M$2)))</f>
        <v>Completed</v>
      </c>
      <c r="M417" s="202" t="s">
        <v>255</v>
      </c>
      <c r="N417" s="202" t="s">
        <v>58</v>
      </c>
      <c r="O417" s="207" t="s">
        <v>109</v>
      </c>
      <c r="P417" s="202" t="s">
        <v>110</v>
      </c>
      <c r="Q417" s="202" t="s">
        <v>101</v>
      </c>
      <c r="R417" s="202" t="s">
        <v>102</v>
      </c>
      <c r="S417" s="208"/>
      <c r="T417" s="175">
        <v>3.2500000000000001E-2</v>
      </c>
      <c r="U417" s="210">
        <v>5000</v>
      </c>
      <c r="V417" s="210">
        <v>37</v>
      </c>
      <c r="W417" s="206">
        <f t="shared" ref="W417:W418" si="927">IF(V417&gt;U417,0,U417-V417)</f>
        <v>4963</v>
      </c>
      <c r="X417" s="206">
        <f t="shared" ref="X417:X418" si="928">IF(V417&gt;U417,U417,V417)</f>
        <v>37</v>
      </c>
      <c r="Y417" s="210"/>
      <c r="Z417" s="211">
        <f t="shared" ref="Z417:Z418" si="929">Y417/V417</f>
        <v>0</v>
      </c>
      <c r="AA417" s="212" t="e">
        <f t="shared" ref="AA417:AA418" si="930">AF417/Y417</f>
        <v>#DIV/0!</v>
      </c>
      <c r="AB417" s="213">
        <f t="shared" ref="AB417:AB418" si="931">IF(P417="cpv",(U417*S417),(U417/1000*S417))</f>
        <v>0</v>
      </c>
      <c r="AC417" s="214">
        <f t="shared" ref="AC417:AC418" si="932">IF(P417="cpv",(IF(W417&gt;0,V417*S417,AB417)),(IF(W417&gt;0,V417/1000*S417,AB417)))</f>
        <v>0</v>
      </c>
      <c r="AD417" s="213">
        <f t="shared" ref="AD417:AD418" si="933">AC417-AB417</f>
        <v>0</v>
      </c>
      <c r="AE417" s="215">
        <f t="shared" ref="AE417:AE418" si="934">IF(P417="cpv",(U417*T417),(U417/1000*T417))</f>
        <v>162.5</v>
      </c>
      <c r="AF417" s="295">
        <f>IF((SUMIF($K$10:$K$1048576,K417,$V$10:$V$1048576))&gt;(SUMIF($K$10:$K$1048576,K417,$U$10:$U$1048576)),AE417,(IF(P417="cpv",(V417*T417),(V417*T417/1000))))</f>
        <v>1.2025000000000001</v>
      </c>
      <c r="AG417" s="216">
        <f t="shared" ref="AG417:AG418" si="935">AF417-AE417</f>
        <v>-161.29750000000001</v>
      </c>
      <c r="AH417" s="216">
        <v>0</v>
      </c>
      <c r="AI417" s="216">
        <f t="shared" si="823"/>
        <v>1.2025000000000001</v>
      </c>
      <c r="AJ417" s="217">
        <f t="shared" si="824"/>
        <v>1</v>
      </c>
      <c r="AL417"/>
    </row>
    <row r="418" spans="2:38" ht="15.75" thickBot="1" x14ac:dyDescent="0.3">
      <c r="B418" s="301" t="s">
        <v>697</v>
      </c>
      <c r="C418" s="155">
        <v>2016</v>
      </c>
      <c r="D418" s="155">
        <v>2</v>
      </c>
      <c r="E418" s="156" t="s">
        <v>53</v>
      </c>
      <c r="F418" s="157">
        <v>42425</v>
      </c>
      <c r="G418" s="157">
        <v>42429</v>
      </c>
      <c r="H418" s="158">
        <f t="shared" ca="1" si="925"/>
        <v>0</v>
      </c>
      <c r="I418" s="154" t="s">
        <v>54</v>
      </c>
      <c r="J418" s="154" t="s">
        <v>684</v>
      </c>
      <c r="K418" s="154" t="s">
        <v>698</v>
      </c>
      <c r="L418" s="159" t="str">
        <f t="shared" ca="1" si="926"/>
        <v>Completed</v>
      </c>
      <c r="M418" s="155" t="s">
        <v>308</v>
      </c>
      <c r="N418" s="155" t="s">
        <v>58</v>
      </c>
      <c r="O418" s="155" t="s">
        <v>309</v>
      </c>
      <c r="P418" s="155" t="s">
        <v>60</v>
      </c>
      <c r="Q418" s="155" t="s">
        <v>61</v>
      </c>
      <c r="R418" s="155" t="s">
        <v>62</v>
      </c>
      <c r="S418" s="160">
        <v>2</v>
      </c>
      <c r="T418" s="160">
        <v>5</v>
      </c>
      <c r="U418" s="161">
        <v>148200</v>
      </c>
      <c r="V418" s="161">
        <v>201428</v>
      </c>
      <c r="W418" s="159">
        <f t="shared" si="927"/>
        <v>0</v>
      </c>
      <c r="X418" s="159">
        <f t="shared" si="928"/>
        <v>148200</v>
      </c>
      <c r="Y418" s="161">
        <v>528</v>
      </c>
      <c r="Z418" s="162">
        <f t="shared" si="929"/>
        <v>2.6212840320114384E-3</v>
      </c>
      <c r="AA418" s="163">
        <f t="shared" si="930"/>
        <v>1.4034090909090908</v>
      </c>
      <c r="AB418" s="164">
        <f t="shared" si="931"/>
        <v>296.39999999999998</v>
      </c>
      <c r="AC418" s="165">
        <f t="shared" si="932"/>
        <v>296.39999999999998</v>
      </c>
      <c r="AD418" s="164">
        <f t="shared" si="933"/>
        <v>0</v>
      </c>
      <c r="AE418" s="166">
        <f t="shared" si="934"/>
        <v>741</v>
      </c>
      <c r="AF418" s="292">
        <f>IF((SUMIF($K$10:$K$1048576,K418,$V$10:$V$1048576))&gt;(SUMIF($K$10:$K$1048576,K418,$U$10:$U$1048576)),AE418,(IF(P418="cpv",(V418*T418),(V418*T418/1000))))</f>
        <v>741</v>
      </c>
      <c r="AG418" s="167">
        <f t="shared" si="935"/>
        <v>0</v>
      </c>
      <c r="AH418" s="167">
        <v>0</v>
      </c>
      <c r="AI418" s="167">
        <f t="shared" si="823"/>
        <v>444.6</v>
      </c>
      <c r="AJ418" s="168">
        <f t="shared" si="824"/>
        <v>0.6</v>
      </c>
      <c r="AL418"/>
    </row>
    <row r="419" spans="2:38" ht="15.75" thickBot="1" x14ac:dyDescent="0.3">
      <c r="B419" s="302" t="s">
        <v>699</v>
      </c>
      <c r="C419" s="170">
        <v>2016</v>
      </c>
      <c r="D419" s="170">
        <v>2</v>
      </c>
      <c r="E419" s="171" t="s">
        <v>53</v>
      </c>
      <c r="F419" s="172">
        <v>42425</v>
      </c>
      <c r="G419" s="172">
        <v>42429</v>
      </c>
      <c r="H419" s="173">
        <f t="shared" ref="H419:H420" ca="1" si="936">IF($O$1&gt;G419,0,(G419-$O$1))</f>
        <v>0</v>
      </c>
      <c r="I419" s="169" t="s">
        <v>54</v>
      </c>
      <c r="J419" s="169" t="s">
        <v>684</v>
      </c>
      <c r="K419" s="169" t="s">
        <v>701</v>
      </c>
      <c r="L419" s="174" t="str">
        <f t="shared" ref="L419:L420" ca="1" si="937">IF(G419=0,$M$3,(IF(H419=0,$M$1,$M$2)))</f>
        <v>Completed</v>
      </c>
      <c r="M419" s="170" t="s">
        <v>174</v>
      </c>
      <c r="N419" s="170" t="s">
        <v>58</v>
      </c>
      <c r="O419" s="170" t="s">
        <v>59</v>
      </c>
      <c r="P419" s="170" t="s">
        <v>60</v>
      </c>
      <c r="Q419" s="170" t="s">
        <v>61</v>
      </c>
      <c r="R419" s="170" t="s">
        <v>62</v>
      </c>
      <c r="S419" s="175">
        <v>0.15</v>
      </c>
      <c r="T419" s="175">
        <v>1</v>
      </c>
      <c r="U419" s="176">
        <v>500000</v>
      </c>
      <c r="V419" s="176">
        <v>438612</v>
      </c>
      <c r="W419" s="174">
        <f t="shared" ref="W419:W420" si="938">IF(V419&gt;U419,0,U419-V419)</f>
        <v>61388</v>
      </c>
      <c r="X419" s="174">
        <f t="shared" ref="X419:X420" si="939">IF(V419&gt;U419,U419,V419)</f>
        <v>438612</v>
      </c>
      <c r="Y419" s="176"/>
      <c r="Z419" s="177">
        <f t="shared" ref="Z419:Z420" si="940">Y419/V419</f>
        <v>0</v>
      </c>
      <c r="AA419" s="178" t="e">
        <f t="shared" ref="AA419:AA420" si="941">AF419/Y419</f>
        <v>#DIV/0!</v>
      </c>
      <c r="AB419" s="179">
        <f t="shared" ref="AB419:AB420" si="942">IF(P419="cpv",(U419*S419),(U419/1000*S419))</f>
        <v>75</v>
      </c>
      <c r="AC419" s="180">
        <f t="shared" ref="AC419:AC420" si="943">IF(P419="cpv",(IF(W419&gt;0,V419*S419,AB419)),(IF(W419&gt;0,V419/1000*S419,AB419)))</f>
        <v>65.791799999999995</v>
      </c>
      <c r="AD419" s="179">
        <f t="shared" ref="AD419:AD420" si="944">AC419-AB419</f>
        <v>-9.208200000000005</v>
      </c>
      <c r="AE419" s="181">
        <f t="shared" ref="AE419:AE420" si="945">IF(P419="cpv",(U419*T419),(U419/1000*T419))</f>
        <v>500</v>
      </c>
      <c r="AF419" s="293">
        <v>247</v>
      </c>
      <c r="AG419" s="182">
        <f t="shared" ref="AG419:AG420" si="946">AF419-AE419</f>
        <v>-253</v>
      </c>
      <c r="AH419" s="182">
        <v>0</v>
      </c>
      <c r="AI419" s="182">
        <f t="shared" si="823"/>
        <v>181.20820000000001</v>
      </c>
      <c r="AJ419" s="183">
        <f t="shared" si="824"/>
        <v>0.73363643724696359</v>
      </c>
      <c r="AL419"/>
    </row>
    <row r="420" spans="2:38" ht="15.75" thickBot="1" x14ac:dyDescent="0.3">
      <c r="B420" s="304" t="s">
        <v>700</v>
      </c>
      <c r="C420" s="202">
        <v>2016</v>
      </c>
      <c r="D420" s="202">
        <v>2</v>
      </c>
      <c r="E420" s="203" t="s">
        <v>53</v>
      </c>
      <c r="F420" s="204">
        <v>42425</v>
      </c>
      <c r="G420" s="221">
        <v>42429</v>
      </c>
      <c r="H420" s="205">
        <f t="shared" ca="1" si="936"/>
        <v>0</v>
      </c>
      <c r="I420" s="219" t="s">
        <v>54</v>
      </c>
      <c r="J420" s="219" t="s">
        <v>684</v>
      </c>
      <c r="K420" s="201" t="s">
        <v>701</v>
      </c>
      <c r="L420" s="206" t="str">
        <f t="shared" ca="1" si="937"/>
        <v>Completed</v>
      </c>
      <c r="M420" s="202" t="s">
        <v>82</v>
      </c>
      <c r="N420" s="202" t="s">
        <v>58</v>
      </c>
      <c r="O420" s="202" t="s">
        <v>59</v>
      </c>
      <c r="P420" s="202" t="s">
        <v>60</v>
      </c>
      <c r="Q420" s="202" t="s">
        <v>61</v>
      </c>
      <c r="R420" s="202" t="s">
        <v>62</v>
      </c>
      <c r="S420" s="111">
        <v>0.1</v>
      </c>
      <c r="T420" s="208">
        <v>1</v>
      </c>
      <c r="U420" s="210">
        <v>1000000</v>
      </c>
      <c r="V420" s="210">
        <v>1002992</v>
      </c>
      <c r="W420" s="206">
        <f t="shared" si="938"/>
        <v>0</v>
      </c>
      <c r="X420" s="206">
        <f t="shared" si="939"/>
        <v>1000000</v>
      </c>
      <c r="Y420" s="210"/>
      <c r="Z420" s="211">
        <f t="shared" si="940"/>
        <v>0</v>
      </c>
      <c r="AA420" s="212" t="e">
        <f t="shared" si="941"/>
        <v>#DIV/0!</v>
      </c>
      <c r="AB420" s="213">
        <f t="shared" si="942"/>
        <v>100</v>
      </c>
      <c r="AC420" s="214">
        <f t="shared" si="943"/>
        <v>100</v>
      </c>
      <c r="AD420" s="213">
        <f t="shared" si="944"/>
        <v>0</v>
      </c>
      <c r="AE420" s="215">
        <f t="shared" si="945"/>
        <v>1000</v>
      </c>
      <c r="AF420" s="295">
        <f>IF((SUMIF($K$10:$K$1048576,K420,$V$10:$V$1048576))&gt;(SUMIF($K$10:$K$1048576,K420,$U$10:$U$1048576)),AE420,(IF(P420="cpv",(V420*T420),(V420*T420/1000))))</f>
        <v>1002.992</v>
      </c>
      <c r="AG420" s="216">
        <f t="shared" si="946"/>
        <v>2.9919999999999618</v>
      </c>
      <c r="AH420" s="216">
        <v>0</v>
      </c>
      <c r="AI420" s="216">
        <f t="shared" si="823"/>
        <v>902.99199999999996</v>
      </c>
      <c r="AJ420" s="217">
        <f t="shared" si="824"/>
        <v>0.90029830746406747</v>
      </c>
      <c r="AL420"/>
    </row>
    <row r="421" spans="2:38" x14ac:dyDescent="0.25">
      <c r="B421" s="302" t="s">
        <v>702</v>
      </c>
      <c r="C421" s="170">
        <v>2016</v>
      </c>
      <c r="D421" s="170">
        <v>2</v>
      </c>
      <c r="E421" s="171" t="s">
        <v>53</v>
      </c>
      <c r="F421" s="172">
        <v>42425</v>
      </c>
      <c r="G421" s="172">
        <v>42429</v>
      </c>
      <c r="H421" s="173">
        <f t="shared" ref="H421:H423" ca="1" si="947">IF($O$1&gt;G421,0,(G421-$O$1))</f>
        <v>0</v>
      </c>
      <c r="I421" s="169" t="s">
        <v>54</v>
      </c>
      <c r="J421" s="169" t="s">
        <v>116</v>
      </c>
      <c r="K421" s="169" t="s">
        <v>703</v>
      </c>
      <c r="L421" s="174" t="str">
        <f t="shared" ref="L421:L423" ca="1" si="948">IF(G421=0,$M$3,(IF(H421=0,$M$1,$M$2)))</f>
        <v>Completed</v>
      </c>
      <c r="M421" s="170" t="s">
        <v>77</v>
      </c>
      <c r="N421" s="170" t="s">
        <v>58</v>
      </c>
      <c r="O421" s="170" t="s">
        <v>78</v>
      </c>
      <c r="P421" s="170" t="s">
        <v>60</v>
      </c>
      <c r="Q421" s="170" t="s">
        <v>79</v>
      </c>
      <c r="R421" s="170" t="s">
        <v>79</v>
      </c>
      <c r="S421" s="52">
        <v>1.5</v>
      </c>
      <c r="T421" s="175">
        <v>4.25</v>
      </c>
      <c r="U421" s="176">
        <v>250000</v>
      </c>
      <c r="V421" s="176">
        <v>251470</v>
      </c>
      <c r="W421" s="174">
        <f t="shared" ref="W421:W423" si="949">IF(V421&gt;U421,0,U421-V421)</f>
        <v>0</v>
      </c>
      <c r="X421" s="174">
        <f t="shared" ref="X421:X423" si="950">IF(V421&gt;U421,U421,V421)</f>
        <v>250000</v>
      </c>
      <c r="Y421" s="176">
        <v>2608</v>
      </c>
      <c r="Z421" s="177">
        <f t="shared" ref="Z421:Z423" si="951">Y421/V421</f>
        <v>1.0371018411738975E-2</v>
      </c>
      <c r="AA421" s="178">
        <f t="shared" ref="AA421:AA423" si="952">AF421/Y421</f>
        <v>0.40979582055214719</v>
      </c>
      <c r="AB421" s="179">
        <f t="shared" ref="AB421:AB423" si="953">IF(P421="cpv",(U421*S421),(U421/1000*S421))</f>
        <v>375</v>
      </c>
      <c r="AC421" s="57">
        <v>0</v>
      </c>
      <c r="AD421" s="179">
        <f t="shared" ref="AD421:AD423" si="954">AC421-AB421</f>
        <v>-375</v>
      </c>
      <c r="AE421" s="181">
        <f t="shared" ref="AE421:AE423" si="955">IF(P421="cpv",(U421*T421),(U421/1000*T421))</f>
        <v>1062.5</v>
      </c>
      <c r="AF421" s="293">
        <f>IF((SUMIF($K$10:$K$1048576,K421,$V$10:$V$1048576))&gt;(SUMIF($K$10:$K$1048576,K421,$U$10:$U$1048576)),AE421,(IF(P421="cpv",(V421*T421),(V421*T421/1000))))</f>
        <v>1068.7474999999999</v>
      </c>
      <c r="AG421" s="182">
        <f t="shared" ref="AG421:AG423" si="956">AF421-AE421</f>
        <v>6.2474999999999454</v>
      </c>
      <c r="AH421" s="182">
        <v>0</v>
      </c>
      <c r="AI421" s="182">
        <f t="shared" si="823"/>
        <v>1068.7474999999999</v>
      </c>
      <c r="AJ421" s="183">
        <f t="shared" si="824"/>
        <v>1</v>
      </c>
      <c r="AL421"/>
    </row>
    <row r="422" spans="2:38" ht="15.75" thickBot="1" x14ac:dyDescent="0.3">
      <c r="B422" s="303" t="s">
        <v>704</v>
      </c>
      <c r="C422" s="185">
        <v>2016</v>
      </c>
      <c r="D422" s="185">
        <v>2</v>
      </c>
      <c r="E422" s="186" t="s">
        <v>53</v>
      </c>
      <c r="F422" s="187">
        <v>42425</v>
      </c>
      <c r="G422" s="220">
        <v>42429</v>
      </c>
      <c r="H422" s="188">
        <f t="shared" ca="1" si="947"/>
        <v>0</v>
      </c>
      <c r="I422" s="218" t="s">
        <v>54</v>
      </c>
      <c r="J422" s="184" t="s">
        <v>116</v>
      </c>
      <c r="K422" s="184" t="s">
        <v>703</v>
      </c>
      <c r="L422" s="189" t="str">
        <f t="shared" ca="1" si="948"/>
        <v>Completed</v>
      </c>
      <c r="M422" s="185" t="s">
        <v>64</v>
      </c>
      <c r="N422" s="185" t="s">
        <v>58</v>
      </c>
      <c r="O422" s="190" t="s">
        <v>78</v>
      </c>
      <c r="P422" s="190" t="s">
        <v>60</v>
      </c>
      <c r="Q422" s="190" t="s">
        <v>79</v>
      </c>
      <c r="R422" s="190" t="s">
        <v>79</v>
      </c>
      <c r="S422" s="126">
        <v>2.5</v>
      </c>
      <c r="T422" s="192">
        <v>4.25</v>
      </c>
      <c r="U422" s="193">
        <v>250000</v>
      </c>
      <c r="V422" s="193">
        <v>250000</v>
      </c>
      <c r="W422" s="189">
        <f t="shared" si="949"/>
        <v>0</v>
      </c>
      <c r="X422" s="189">
        <f t="shared" si="950"/>
        <v>250000</v>
      </c>
      <c r="Y422" s="193">
        <v>536</v>
      </c>
      <c r="Z422" s="194">
        <f t="shared" si="951"/>
        <v>2.1440000000000001E-3</v>
      </c>
      <c r="AA422" s="195">
        <f t="shared" si="952"/>
        <v>0.11753731343283583</v>
      </c>
      <c r="AB422" s="196">
        <f t="shared" si="953"/>
        <v>625</v>
      </c>
      <c r="AC422" s="197">
        <f t="shared" ref="AC422:AC423" si="957">IF(P422="cpv",(IF(W422&gt;0,V422*S422,AB422)),(IF(W422&gt;0,V422/1000*S422,AB422)))</f>
        <v>625</v>
      </c>
      <c r="AD422" s="196">
        <f t="shared" si="954"/>
        <v>0</v>
      </c>
      <c r="AE422" s="198">
        <f t="shared" si="955"/>
        <v>1062.5</v>
      </c>
      <c r="AF422" s="294">
        <v>63</v>
      </c>
      <c r="AG422" s="199">
        <f t="shared" si="956"/>
        <v>-999.5</v>
      </c>
      <c r="AH422" s="199">
        <v>0</v>
      </c>
      <c r="AI422" s="199">
        <f t="shared" si="823"/>
        <v>-562</v>
      </c>
      <c r="AJ422" s="200">
        <f t="shared" si="824"/>
        <v>-8.9206349206349209</v>
      </c>
      <c r="AL422"/>
    </row>
    <row r="423" spans="2:38" x14ac:dyDescent="0.25">
      <c r="B423" s="303" t="s">
        <v>705</v>
      </c>
      <c r="C423" s="185">
        <v>2016</v>
      </c>
      <c r="D423" s="185">
        <v>2</v>
      </c>
      <c r="E423" s="186" t="s">
        <v>53</v>
      </c>
      <c r="F423" s="187">
        <v>42425</v>
      </c>
      <c r="G423" s="220">
        <v>42429</v>
      </c>
      <c r="H423" s="188">
        <f t="shared" ca="1" si="947"/>
        <v>0</v>
      </c>
      <c r="I423" s="218" t="s">
        <v>54</v>
      </c>
      <c r="J423" s="184" t="s">
        <v>116</v>
      </c>
      <c r="K423" s="184" t="s">
        <v>703</v>
      </c>
      <c r="L423" s="189" t="str">
        <f t="shared" ca="1" si="948"/>
        <v>Completed</v>
      </c>
      <c r="M423" s="185" t="s">
        <v>82</v>
      </c>
      <c r="N423" s="185" t="s">
        <v>58</v>
      </c>
      <c r="O423" s="190" t="s">
        <v>78</v>
      </c>
      <c r="P423" s="190" t="s">
        <v>60</v>
      </c>
      <c r="Q423" s="190" t="s">
        <v>79</v>
      </c>
      <c r="R423" s="190" t="s">
        <v>79</v>
      </c>
      <c r="S423" s="52">
        <v>0.5</v>
      </c>
      <c r="T423" s="192">
        <v>4.25</v>
      </c>
      <c r="U423" s="193">
        <v>300000</v>
      </c>
      <c r="V423" s="193">
        <v>289678</v>
      </c>
      <c r="W423" s="189">
        <f t="shared" si="949"/>
        <v>10322</v>
      </c>
      <c r="X423" s="189">
        <f t="shared" si="950"/>
        <v>289678</v>
      </c>
      <c r="Y423" s="193">
        <v>1977</v>
      </c>
      <c r="Z423" s="194">
        <f t="shared" si="951"/>
        <v>6.8248192820994343E-3</v>
      </c>
      <c r="AA423" s="195">
        <f t="shared" si="952"/>
        <v>0.62272711178553364</v>
      </c>
      <c r="AB423" s="196">
        <f t="shared" si="953"/>
        <v>150</v>
      </c>
      <c r="AC423" s="197">
        <f t="shared" si="957"/>
        <v>144.839</v>
      </c>
      <c r="AD423" s="196">
        <f t="shared" si="954"/>
        <v>-5.1610000000000014</v>
      </c>
      <c r="AE423" s="198">
        <f t="shared" si="955"/>
        <v>1275</v>
      </c>
      <c r="AF423" s="294">
        <f>IF((SUMIF($K$10:$K$1048576,K423,$V$10:$V$1048576))&gt;(SUMIF($K$10:$K$1048576,K423,$U$10:$U$1048576)),AE423,(IF(P423="cpv",(V423*T423),(V423*T423/1000))))</f>
        <v>1231.1315</v>
      </c>
      <c r="AG423" s="199">
        <f t="shared" si="956"/>
        <v>-43.86850000000004</v>
      </c>
      <c r="AH423" s="199">
        <v>0</v>
      </c>
      <c r="AI423" s="199">
        <f t="shared" si="823"/>
        <v>1086.2925</v>
      </c>
      <c r="AJ423" s="200">
        <f t="shared" si="824"/>
        <v>0.88235294117647067</v>
      </c>
      <c r="AL423"/>
    </row>
    <row r="424" spans="2:38" ht="15.75" thickBot="1" x14ac:dyDescent="0.3">
      <c r="B424" s="304" t="s">
        <v>706</v>
      </c>
      <c r="C424" s="202">
        <v>2016</v>
      </c>
      <c r="D424" s="202">
        <v>2</v>
      </c>
      <c r="E424" s="203" t="s">
        <v>53</v>
      </c>
      <c r="F424" s="204">
        <v>42425</v>
      </c>
      <c r="G424" s="221">
        <v>42429</v>
      </c>
      <c r="H424" s="205">
        <f t="shared" ref="H424:H425" ca="1" si="958">IF($O$1&gt;G424,0,(G424-$O$1))</f>
        <v>0</v>
      </c>
      <c r="I424" s="219" t="s">
        <v>54</v>
      </c>
      <c r="J424" s="201" t="s">
        <v>116</v>
      </c>
      <c r="K424" s="201" t="s">
        <v>703</v>
      </c>
      <c r="L424" s="206" t="str">
        <f t="shared" ref="L424:L425" ca="1" si="959">IF(G424=0,$M$3,(IF(H424=0,$M$1,$M$2)))</f>
        <v>Completed</v>
      </c>
      <c r="M424" s="202" t="s">
        <v>57</v>
      </c>
      <c r="N424" s="202" t="s">
        <v>58</v>
      </c>
      <c r="O424" s="207" t="s">
        <v>78</v>
      </c>
      <c r="P424" s="207" t="s">
        <v>60</v>
      </c>
      <c r="Q424" s="207" t="s">
        <v>79</v>
      </c>
      <c r="R424" s="207" t="s">
        <v>79</v>
      </c>
      <c r="S424" s="52">
        <v>2.25</v>
      </c>
      <c r="T424" s="209">
        <v>4.25</v>
      </c>
      <c r="U424" s="210">
        <v>250000</v>
      </c>
      <c r="V424" s="210">
        <v>251256</v>
      </c>
      <c r="W424" s="206">
        <f t="shared" ref="W424:W425" si="960">IF(V424&gt;U424,0,U424-V424)</f>
        <v>0</v>
      </c>
      <c r="X424" s="206">
        <f t="shared" ref="X424:X425" si="961">IF(V424&gt;U424,U424,V424)</f>
        <v>250000</v>
      </c>
      <c r="Y424" s="210"/>
      <c r="Z424" s="211">
        <f t="shared" ref="Z424:Z425" si="962">Y424/V424</f>
        <v>0</v>
      </c>
      <c r="AA424" s="212" t="e">
        <f t="shared" ref="AA424:AA425" si="963">AF424/Y424</f>
        <v>#DIV/0!</v>
      </c>
      <c r="AB424" s="213">
        <f t="shared" ref="AB424:AB425" si="964">IF(P424="cpv",(U424*S424),(U424/1000*S424))</f>
        <v>562.5</v>
      </c>
      <c r="AC424" s="214">
        <f t="shared" ref="AC424:AC425" si="965">IF(P424="cpv",(IF(W424&gt;0,V424*S424,AB424)),(IF(W424&gt;0,V424/1000*S424,AB424)))</f>
        <v>562.5</v>
      </c>
      <c r="AD424" s="213">
        <f t="shared" ref="AD424:AD425" si="966">AC424-AB424</f>
        <v>0</v>
      </c>
      <c r="AE424" s="215">
        <f t="shared" ref="AE424:AE425" si="967">IF(P424="cpv",(U424*T424),(U424/1000*T424))</f>
        <v>1062.5</v>
      </c>
      <c r="AF424" s="295">
        <f>IF((SUMIF($K$10:$K$1048576,K424,$V$10:$V$1048576))&gt;(SUMIF($K$10:$K$1048576,K424,$U$10:$U$1048576)),AE424,(IF(P424="cpv",(V424*T424),(V424*T424/1000))))</f>
        <v>1067.838</v>
      </c>
      <c r="AG424" s="216">
        <f t="shared" ref="AG424:AG425" si="968">AF424-AE424</f>
        <v>5.3379999999999654</v>
      </c>
      <c r="AH424" s="216">
        <v>0</v>
      </c>
      <c r="AI424" s="216">
        <f t="shared" si="823"/>
        <v>505.33799999999997</v>
      </c>
      <c r="AJ424" s="217">
        <f t="shared" si="824"/>
        <v>0.47323470414051566</v>
      </c>
      <c r="AL424"/>
    </row>
    <row r="425" spans="2:38" ht="15.75" thickBot="1" x14ac:dyDescent="0.3">
      <c r="B425" s="302" t="s">
        <v>707</v>
      </c>
      <c r="C425" s="170">
        <v>2016</v>
      </c>
      <c r="D425" s="170">
        <v>2</v>
      </c>
      <c r="E425" s="171" t="s">
        <v>53</v>
      </c>
      <c r="F425" s="172">
        <v>42401</v>
      </c>
      <c r="G425" s="172">
        <v>42414</v>
      </c>
      <c r="H425" s="173">
        <f t="shared" ca="1" si="958"/>
        <v>0</v>
      </c>
      <c r="I425" s="169" t="s">
        <v>54</v>
      </c>
      <c r="J425" s="169" t="s">
        <v>55</v>
      </c>
      <c r="K425" s="169" t="s">
        <v>708</v>
      </c>
      <c r="L425" s="174" t="str">
        <f t="shared" ca="1" si="959"/>
        <v>Completed</v>
      </c>
      <c r="M425" s="170" t="s">
        <v>57</v>
      </c>
      <c r="N425" s="170" t="s">
        <v>58</v>
      </c>
      <c r="O425" s="170" t="s">
        <v>59</v>
      </c>
      <c r="P425" s="170" t="s">
        <v>60</v>
      </c>
      <c r="Q425" s="170" t="s">
        <v>61</v>
      </c>
      <c r="R425" s="170" t="s">
        <v>62</v>
      </c>
      <c r="S425" s="126">
        <v>0.5</v>
      </c>
      <c r="T425" s="175">
        <v>1</v>
      </c>
      <c r="U425" s="176">
        <v>4000000</v>
      </c>
      <c r="V425" s="176">
        <v>4000090</v>
      </c>
      <c r="W425" s="174">
        <f t="shared" si="960"/>
        <v>0</v>
      </c>
      <c r="X425" s="174">
        <f t="shared" si="961"/>
        <v>4000000</v>
      </c>
      <c r="Y425" s="176"/>
      <c r="Z425" s="177">
        <f t="shared" si="962"/>
        <v>0</v>
      </c>
      <c r="AA425" s="178" t="e">
        <f t="shared" si="963"/>
        <v>#DIV/0!</v>
      </c>
      <c r="AB425" s="179">
        <f t="shared" si="964"/>
        <v>2000</v>
      </c>
      <c r="AC425" s="180">
        <f t="shared" si="965"/>
        <v>2000</v>
      </c>
      <c r="AD425" s="179">
        <f t="shared" si="966"/>
        <v>0</v>
      </c>
      <c r="AE425" s="181">
        <f t="shared" si="967"/>
        <v>4000</v>
      </c>
      <c r="AF425" s="293">
        <f>IF((SUMIF($K$10:$K$1048576,K425,$V$10:$V$1048576))&gt;(SUMIF($K$10:$K$1048576,K425,$U$10:$U$1048576)),AE425,(IF(P425="cpv",(V425*T425),(V425*T425/1000))))</f>
        <v>4000.09</v>
      </c>
      <c r="AG425" s="182">
        <f t="shared" si="968"/>
        <v>9.0000000000145519E-2</v>
      </c>
      <c r="AH425" s="182">
        <v>0</v>
      </c>
      <c r="AI425" s="182">
        <f t="shared" si="823"/>
        <v>2000.0900000000001</v>
      </c>
      <c r="AJ425" s="183">
        <f t="shared" si="824"/>
        <v>0.50001124974688071</v>
      </c>
      <c r="AL425"/>
    </row>
    <row r="426" spans="2:38" ht="15.75" thickBot="1" x14ac:dyDescent="0.3">
      <c r="B426" s="303" t="s">
        <v>709</v>
      </c>
      <c r="C426" s="185">
        <v>2016</v>
      </c>
      <c r="D426" s="185">
        <v>2</v>
      </c>
      <c r="E426" s="186" t="s">
        <v>53</v>
      </c>
      <c r="F426" s="187">
        <v>42401</v>
      </c>
      <c r="G426" s="220">
        <v>42414</v>
      </c>
      <c r="H426" s="188">
        <f t="shared" ref="H426:H430" ca="1" si="969">IF($O$1&gt;G426,0,(G426-$O$1))</f>
        <v>0</v>
      </c>
      <c r="I426" s="184" t="s">
        <v>54</v>
      </c>
      <c r="J426" s="184" t="s">
        <v>55</v>
      </c>
      <c r="K426" s="184" t="s">
        <v>708</v>
      </c>
      <c r="L426" s="189" t="str">
        <f t="shared" ref="L426:L430" ca="1" si="970">IF(G426=0,$M$3,(IF(H426=0,$M$1,$M$2)))</f>
        <v>Completed</v>
      </c>
      <c r="M426" s="185" t="s">
        <v>420</v>
      </c>
      <c r="N426" s="190" t="s">
        <v>58</v>
      </c>
      <c r="O426" s="190" t="s">
        <v>59</v>
      </c>
      <c r="P426" s="190" t="s">
        <v>60</v>
      </c>
      <c r="Q426" s="190" t="s">
        <v>61</v>
      </c>
      <c r="R426" s="190" t="s">
        <v>62</v>
      </c>
      <c r="S426" s="208">
        <v>0.2</v>
      </c>
      <c r="T426" s="192">
        <v>1</v>
      </c>
      <c r="U426" s="193">
        <v>200000</v>
      </c>
      <c r="V426" s="193">
        <v>775240</v>
      </c>
      <c r="W426" s="189">
        <f t="shared" ref="W426:W430" si="971">IF(V426&gt;U426,0,U426-V426)</f>
        <v>0</v>
      </c>
      <c r="X426" s="189">
        <f t="shared" ref="X426:X430" si="972">IF(V426&gt;U426,U426,V426)</f>
        <v>200000</v>
      </c>
      <c r="Y426" s="193"/>
      <c r="Z426" s="194">
        <f t="shared" ref="Z426:Z430" si="973">Y426/V426</f>
        <v>0</v>
      </c>
      <c r="AA426" s="195" t="e">
        <f t="shared" ref="AA426:AA430" si="974">AF426/Y426</f>
        <v>#DIV/0!</v>
      </c>
      <c r="AB426" s="196">
        <f t="shared" ref="AB426:AB430" si="975">IF(P426="cpv",(U426*S426),(U426/1000*S426))</f>
        <v>40</v>
      </c>
      <c r="AC426" s="197">
        <f t="shared" ref="AC426:AC430" si="976">IF(P426="cpv",(IF(W426&gt;0,V426*S426,AB426)),(IF(W426&gt;0,V426/1000*S426,AB426)))</f>
        <v>40</v>
      </c>
      <c r="AD426" s="196">
        <f t="shared" ref="AD426:AD430" si="977">AC426-AB426</f>
        <v>0</v>
      </c>
      <c r="AE426" s="198">
        <f t="shared" ref="AE426:AE430" si="978">IF(P426="cpv",(U426*T426),(U426/1000*T426))</f>
        <v>200</v>
      </c>
      <c r="AF426" s="294">
        <f>IF((SUMIF($K$10:$K$1048576,K426,$V$10:$V$1048576))&gt;(SUMIF($K$10:$K$1048576,K426,$U$10:$U$1048576)),AE426,(IF(P426="cpv",(V426*T426),(V426*T426/1000))))</f>
        <v>775.24</v>
      </c>
      <c r="AG426" s="199">
        <f t="shared" ref="AG426:AG430" si="979">AF426-AE426</f>
        <v>575.24</v>
      </c>
      <c r="AH426" s="199">
        <v>0</v>
      </c>
      <c r="AI426" s="199">
        <f t="shared" si="823"/>
        <v>735.24</v>
      </c>
      <c r="AJ426" s="200">
        <f t="shared" si="824"/>
        <v>0.94840307517671951</v>
      </c>
      <c r="AL426"/>
    </row>
    <row r="427" spans="2:38" x14ac:dyDescent="0.25">
      <c r="B427" s="303" t="s">
        <v>710</v>
      </c>
      <c r="C427" s="185">
        <v>2016</v>
      </c>
      <c r="D427" s="185">
        <v>2</v>
      </c>
      <c r="E427" s="186" t="s">
        <v>53</v>
      </c>
      <c r="F427" s="187">
        <v>42401</v>
      </c>
      <c r="G427" s="220">
        <v>42414</v>
      </c>
      <c r="H427" s="188">
        <f t="shared" ca="1" si="969"/>
        <v>0</v>
      </c>
      <c r="I427" s="184" t="s">
        <v>54</v>
      </c>
      <c r="J427" s="184" t="s">
        <v>55</v>
      </c>
      <c r="K427" s="184" t="s">
        <v>708</v>
      </c>
      <c r="L427" s="189" t="str">
        <f t="shared" ca="1" si="970"/>
        <v>Completed</v>
      </c>
      <c r="M427" s="185" t="s">
        <v>64</v>
      </c>
      <c r="N427" s="190" t="s">
        <v>58</v>
      </c>
      <c r="O427" s="190" t="s">
        <v>59</v>
      </c>
      <c r="P427" s="190" t="s">
        <v>60</v>
      </c>
      <c r="Q427" s="190" t="s">
        <v>61</v>
      </c>
      <c r="R427" s="190" t="s">
        <v>62</v>
      </c>
      <c r="S427" s="52">
        <v>0.2</v>
      </c>
      <c r="T427" s="192">
        <v>1</v>
      </c>
      <c r="U427" s="193">
        <v>5000000</v>
      </c>
      <c r="V427" s="193">
        <v>3662656</v>
      </c>
      <c r="W427" s="189">
        <f t="shared" si="971"/>
        <v>1337344</v>
      </c>
      <c r="X427" s="189">
        <f t="shared" si="972"/>
        <v>3662656</v>
      </c>
      <c r="Y427" s="193"/>
      <c r="Z427" s="194">
        <f t="shared" si="973"/>
        <v>0</v>
      </c>
      <c r="AA427" s="195" t="e">
        <f t="shared" si="974"/>
        <v>#DIV/0!</v>
      </c>
      <c r="AB427" s="196">
        <f t="shared" si="975"/>
        <v>1000</v>
      </c>
      <c r="AC427" s="197">
        <f t="shared" si="976"/>
        <v>732.53120000000001</v>
      </c>
      <c r="AD427" s="196">
        <f t="shared" si="977"/>
        <v>-267.46879999999999</v>
      </c>
      <c r="AE427" s="198">
        <f t="shared" si="978"/>
        <v>5000</v>
      </c>
      <c r="AF427" s="294">
        <f>IF((SUMIF($K$10:$K$1048576,K427,$V$10:$V$1048576))&gt;(SUMIF($K$10:$K$1048576,K427,$U$10:$U$1048576)),AE427,(IF(P427="cpv",(V427*T427),(V427*T427/1000))))</f>
        <v>3662.6559999999999</v>
      </c>
      <c r="AG427" s="199">
        <f t="shared" si="979"/>
        <v>-1337.3440000000001</v>
      </c>
      <c r="AH427" s="199">
        <v>0</v>
      </c>
      <c r="AI427" s="199">
        <f t="shared" si="823"/>
        <v>2930.1248000000001</v>
      </c>
      <c r="AJ427" s="200">
        <f t="shared" si="824"/>
        <v>0.8</v>
      </c>
      <c r="AL427"/>
    </row>
    <row r="428" spans="2:38" ht="15.75" thickBot="1" x14ac:dyDescent="0.3">
      <c r="B428" s="304" t="s">
        <v>727</v>
      </c>
      <c r="C428" s="202">
        <v>2016</v>
      </c>
      <c r="D428" s="202">
        <v>2</v>
      </c>
      <c r="E428" s="203" t="s">
        <v>53</v>
      </c>
      <c r="F428" s="204">
        <v>42401</v>
      </c>
      <c r="G428" s="221">
        <v>42414</v>
      </c>
      <c r="H428" s="205">
        <f t="shared" ref="H428" ca="1" si="980">IF($O$1&gt;G428,0,(G428-$O$1))</f>
        <v>0</v>
      </c>
      <c r="I428" s="201" t="s">
        <v>54</v>
      </c>
      <c r="J428" s="201" t="s">
        <v>55</v>
      </c>
      <c r="K428" s="201" t="s">
        <v>708</v>
      </c>
      <c r="L428" s="206" t="str">
        <f t="shared" ref="L428" ca="1" si="981">IF(G428=0,$M$3,(IF(H428=0,$M$1,$M$2)))</f>
        <v>Completed</v>
      </c>
      <c r="M428" s="202" t="s">
        <v>157</v>
      </c>
      <c r="N428" s="207" t="s">
        <v>58</v>
      </c>
      <c r="O428" s="207" t="s">
        <v>59</v>
      </c>
      <c r="P428" s="207" t="s">
        <v>42</v>
      </c>
      <c r="Q428" s="207" t="s">
        <v>61</v>
      </c>
      <c r="R428" s="207" t="s">
        <v>62</v>
      </c>
      <c r="S428" s="191">
        <v>0.3</v>
      </c>
      <c r="T428" s="209">
        <v>1</v>
      </c>
      <c r="U428" s="210">
        <v>7500</v>
      </c>
      <c r="V428" s="210">
        <v>7500</v>
      </c>
      <c r="W428" s="206">
        <f t="shared" ref="W428" si="982">IF(V428&gt;U428,0,U428-V428)</f>
        <v>0</v>
      </c>
      <c r="X428" s="206">
        <f t="shared" ref="X428" si="983">IF(V428&gt;U428,U428,V428)</f>
        <v>7500</v>
      </c>
      <c r="Y428" s="210"/>
      <c r="Z428" s="211">
        <f t="shared" ref="Z428" si="984">Y428/V428</f>
        <v>0</v>
      </c>
      <c r="AA428" s="212" t="e">
        <f t="shared" ref="AA428" si="985">AF428/Y428</f>
        <v>#DIV/0!</v>
      </c>
      <c r="AB428" s="213">
        <f t="shared" ref="AB428" si="986">IF(P428="cpv",(U428*S428),(U428/1000*S428))</f>
        <v>2.25</v>
      </c>
      <c r="AC428" s="214">
        <v>2250</v>
      </c>
      <c r="AD428" s="213">
        <f t="shared" ref="AD428" si="987">AC428-AB428</f>
        <v>2247.75</v>
      </c>
      <c r="AE428" s="215">
        <f t="shared" ref="AE428" si="988">IF(P428="cpv",(U428*T428),(U428/1000*T428))</f>
        <v>7.5</v>
      </c>
      <c r="AF428" s="295">
        <v>0</v>
      </c>
      <c r="AG428" s="216">
        <f t="shared" ref="AG428" si="989">AF428-AE428</f>
        <v>-7.5</v>
      </c>
      <c r="AH428" s="216">
        <v>0</v>
      </c>
      <c r="AI428" s="216">
        <f t="shared" ref="AI428" si="990">AF428-AC428-AH428</f>
        <v>-2250</v>
      </c>
      <c r="AJ428" s="217" t="e">
        <f t="shared" ref="AJ428" si="991">AI428/AF428</f>
        <v>#DIV/0!</v>
      </c>
      <c r="AL428"/>
    </row>
    <row r="429" spans="2:38" ht="15.75" thickBot="1" x14ac:dyDescent="0.3">
      <c r="B429" s="304" t="s">
        <v>711</v>
      </c>
      <c r="C429" s="202">
        <v>2016</v>
      </c>
      <c r="D429" s="202">
        <v>2</v>
      </c>
      <c r="E429" s="203" t="s">
        <v>53</v>
      </c>
      <c r="F429" s="204">
        <v>42401</v>
      </c>
      <c r="G429" s="221">
        <v>42414</v>
      </c>
      <c r="H429" s="205">
        <f t="shared" ca="1" si="969"/>
        <v>0</v>
      </c>
      <c r="I429" s="201" t="s">
        <v>54</v>
      </c>
      <c r="J429" s="201" t="s">
        <v>55</v>
      </c>
      <c r="K429" s="201" t="s">
        <v>708</v>
      </c>
      <c r="L429" s="206" t="str">
        <f t="shared" ca="1" si="970"/>
        <v>Completed</v>
      </c>
      <c r="M429" s="202" t="s">
        <v>70</v>
      </c>
      <c r="N429" s="207" t="s">
        <v>58</v>
      </c>
      <c r="O429" s="207" t="s">
        <v>59</v>
      </c>
      <c r="P429" s="207" t="s">
        <v>60</v>
      </c>
      <c r="Q429" s="207" t="s">
        <v>61</v>
      </c>
      <c r="R429" s="207" t="s">
        <v>62</v>
      </c>
      <c r="S429" s="191">
        <v>0.1</v>
      </c>
      <c r="T429" s="209">
        <v>1</v>
      </c>
      <c r="U429" s="210">
        <v>500000</v>
      </c>
      <c r="V429" s="210">
        <v>250161</v>
      </c>
      <c r="W429" s="206">
        <f t="shared" si="971"/>
        <v>249839</v>
      </c>
      <c r="X429" s="206">
        <f t="shared" si="972"/>
        <v>250161</v>
      </c>
      <c r="Y429" s="210"/>
      <c r="Z429" s="211">
        <f t="shared" si="973"/>
        <v>0</v>
      </c>
      <c r="AA429" s="212" t="e">
        <f t="shared" si="974"/>
        <v>#DIV/0!</v>
      </c>
      <c r="AB429" s="213">
        <f t="shared" si="975"/>
        <v>50</v>
      </c>
      <c r="AC429" s="214">
        <f t="shared" si="976"/>
        <v>25.016100000000002</v>
      </c>
      <c r="AD429" s="213">
        <f t="shared" si="977"/>
        <v>-24.983899999999998</v>
      </c>
      <c r="AE429" s="215">
        <f t="shared" si="978"/>
        <v>500</v>
      </c>
      <c r="AF429" s="295">
        <f>IF((SUMIF($K$10:$K$1048576,K429,$V$10:$V$1048576))&gt;(SUMIF($K$10:$K$1048576,K429,$U$10:$U$1048576)),AE429,(IF(P429="cpv",(V429*T429),(V429*T429/1000))))</f>
        <v>250.161</v>
      </c>
      <c r="AG429" s="216">
        <f t="shared" si="979"/>
        <v>-249.839</v>
      </c>
      <c r="AH429" s="216">
        <v>0</v>
      </c>
      <c r="AI429" s="216">
        <f t="shared" si="823"/>
        <v>225.14490000000001</v>
      </c>
      <c r="AJ429" s="217">
        <f t="shared" si="824"/>
        <v>0.9</v>
      </c>
      <c r="AL429"/>
    </row>
    <row r="430" spans="2:38" x14ac:dyDescent="0.25">
      <c r="B430" s="302" t="s">
        <v>712</v>
      </c>
      <c r="C430" s="170">
        <v>2016</v>
      </c>
      <c r="D430" s="170">
        <v>2</v>
      </c>
      <c r="E430" s="171" t="s">
        <v>53</v>
      </c>
      <c r="F430" s="172">
        <v>42425</v>
      </c>
      <c r="G430" s="172">
        <v>42429</v>
      </c>
      <c r="H430" s="173">
        <f t="shared" ca="1" si="969"/>
        <v>0</v>
      </c>
      <c r="I430" s="169" t="s">
        <v>74</v>
      </c>
      <c r="J430" s="169" t="s">
        <v>146</v>
      </c>
      <c r="K430" s="169" t="s">
        <v>713</v>
      </c>
      <c r="L430" s="174" t="str">
        <f t="shared" ca="1" si="970"/>
        <v>Completed</v>
      </c>
      <c r="M430" s="170" t="s">
        <v>57</v>
      </c>
      <c r="N430" s="170" t="s">
        <v>58</v>
      </c>
      <c r="O430" s="170" t="s">
        <v>78</v>
      </c>
      <c r="P430" s="170" t="s">
        <v>60</v>
      </c>
      <c r="Q430" s="170" t="s">
        <v>79</v>
      </c>
      <c r="R430" s="170" t="s">
        <v>79</v>
      </c>
      <c r="S430" s="52">
        <v>2.25</v>
      </c>
      <c r="T430" s="175">
        <v>4.5</v>
      </c>
      <c r="U430" s="176">
        <v>250000</v>
      </c>
      <c r="V430" s="176">
        <v>250494</v>
      </c>
      <c r="W430" s="174">
        <f t="shared" si="971"/>
        <v>0</v>
      </c>
      <c r="X430" s="174">
        <f t="shared" si="972"/>
        <v>250000</v>
      </c>
      <c r="Y430" s="176">
        <v>3000</v>
      </c>
      <c r="Z430" s="177">
        <f t="shared" si="973"/>
        <v>1.1976334762509281E-2</v>
      </c>
      <c r="AA430" s="178">
        <f t="shared" si="974"/>
        <v>0.37574099999999999</v>
      </c>
      <c r="AB430" s="179">
        <f t="shared" si="975"/>
        <v>562.5</v>
      </c>
      <c r="AC430" s="180">
        <f t="shared" si="976"/>
        <v>562.5</v>
      </c>
      <c r="AD430" s="179">
        <f t="shared" si="977"/>
        <v>0</v>
      </c>
      <c r="AE430" s="181">
        <f t="shared" si="978"/>
        <v>1125</v>
      </c>
      <c r="AF430" s="293">
        <f>IF((SUMIF($K$10:$K$1048576,K430,$V$10:$V$1048576))&gt;(SUMIF($K$10:$K$1048576,K430,$U$10:$U$1048576)),AE430,(IF(P430="cpv",(V430*T430),(V430*T430/1000))))</f>
        <v>1127.223</v>
      </c>
      <c r="AG430" s="182">
        <f t="shared" si="979"/>
        <v>2.2229999999999563</v>
      </c>
      <c r="AH430" s="182">
        <v>0</v>
      </c>
      <c r="AI430" s="182">
        <f t="shared" si="823"/>
        <v>564.72299999999996</v>
      </c>
      <c r="AJ430" s="183">
        <f t="shared" si="824"/>
        <v>0.50098605156211329</v>
      </c>
      <c r="AL430"/>
    </row>
    <row r="431" spans="2:38" x14ac:dyDescent="0.25">
      <c r="B431" s="303" t="s">
        <v>714</v>
      </c>
      <c r="C431" s="185">
        <v>2016</v>
      </c>
      <c r="D431" s="185">
        <v>2</v>
      </c>
      <c r="E431" s="186" t="s">
        <v>53</v>
      </c>
      <c r="F431" s="187">
        <v>42425</v>
      </c>
      <c r="G431" s="187">
        <v>42429</v>
      </c>
      <c r="H431" s="188">
        <f t="shared" ref="H431" ca="1" si="992">IF($O$1&gt;G431,0,(G431-$O$1))</f>
        <v>0</v>
      </c>
      <c r="I431" s="184" t="s">
        <v>74</v>
      </c>
      <c r="J431" s="184" t="s">
        <v>146</v>
      </c>
      <c r="K431" s="184" t="s">
        <v>713</v>
      </c>
      <c r="L431" s="189" t="str">
        <f t="shared" ref="L431" ca="1" si="993">IF(G431=0,$M$3,(IF(H431=0,$M$1,$M$2)))</f>
        <v>Completed</v>
      </c>
      <c r="M431" s="185" t="s">
        <v>77</v>
      </c>
      <c r="N431" s="190" t="s">
        <v>58</v>
      </c>
      <c r="O431" s="190" t="s">
        <v>78</v>
      </c>
      <c r="P431" s="190" t="s">
        <v>60</v>
      </c>
      <c r="Q431" s="190" t="s">
        <v>79</v>
      </c>
      <c r="R431" s="190" t="s">
        <v>79</v>
      </c>
      <c r="S431" s="52">
        <v>1.5</v>
      </c>
      <c r="T431" s="192">
        <v>4.5</v>
      </c>
      <c r="U431" s="193">
        <v>250000</v>
      </c>
      <c r="V431" s="193">
        <v>251505</v>
      </c>
      <c r="W431" s="189">
        <f t="shared" ref="W431" si="994">IF(V431&gt;U431,0,U431-V431)</f>
        <v>0</v>
      </c>
      <c r="X431" s="189">
        <f t="shared" ref="X431" si="995">IF(V431&gt;U431,U431,V431)</f>
        <v>250000</v>
      </c>
      <c r="Y431" s="193">
        <v>2565</v>
      </c>
      <c r="Z431" s="194">
        <f t="shared" ref="Z431" si="996">Y431/V431</f>
        <v>1.0198604401502952E-2</v>
      </c>
      <c r="AA431" s="195">
        <f t="shared" ref="AA431" si="997">AF431/Y431</f>
        <v>0.44123684210526315</v>
      </c>
      <c r="AB431" s="196">
        <f t="shared" ref="AB431" si="998">IF(P431="cpv",(U431*S431),(U431/1000*S431))</f>
        <v>375</v>
      </c>
      <c r="AC431" s="57">
        <v>0</v>
      </c>
      <c r="AD431" s="196">
        <f t="shared" ref="AD431" si="999">AC431-AB431</f>
        <v>-375</v>
      </c>
      <c r="AE431" s="198">
        <f t="shared" ref="AE431" si="1000">IF(P431="cpv",(U431*T431),(U431/1000*T431))</f>
        <v>1125</v>
      </c>
      <c r="AF431" s="294">
        <f>IF((SUMIF($K$10:$K$1048576,K431,$V$10:$V$1048576))&gt;(SUMIF($K$10:$K$1048576,K431,$U$10:$U$1048576)),AE431,(IF(P431="cpv",(V431*T431),(V431*T431/1000))))</f>
        <v>1131.7725</v>
      </c>
      <c r="AG431" s="199">
        <f t="shared" ref="AG431" si="1001">AF431-AE431</f>
        <v>6.7725000000000364</v>
      </c>
      <c r="AH431" s="199">
        <v>0</v>
      </c>
      <c r="AI431" s="199">
        <f t="shared" si="823"/>
        <v>1131.7725</v>
      </c>
      <c r="AJ431" s="200">
        <f t="shared" si="824"/>
        <v>1</v>
      </c>
      <c r="AL431"/>
    </row>
    <row r="432" spans="2:38" x14ac:dyDescent="0.25">
      <c r="B432" s="303" t="s">
        <v>715</v>
      </c>
      <c r="C432" s="185">
        <v>2016</v>
      </c>
      <c r="D432" s="185">
        <v>2</v>
      </c>
      <c r="E432" s="186" t="s">
        <v>53</v>
      </c>
      <c r="F432" s="187">
        <v>42425</v>
      </c>
      <c r="G432" s="187">
        <v>42429</v>
      </c>
      <c r="H432" s="188">
        <f t="shared" ref="H432:H435" ca="1" si="1002">IF($O$1&gt;G432,0,(G432-$O$1))</f>
        <v>0</v>
      </c>
      <c r="I432" s="184" t="s">
        <v>74</v>
      </c>
      <c r="J432" s="184" t="s">
        <v>146</v>
      </c>
      <c r="K432" s="184" t="s">
        <v>713</v>
      </c>
      <c r="L432" s="189" t="str">
        <f t="shared" ref="L432:L435" ca="1" si="1003">IF(G432=0,$M$3,(IF(H432=0,$M$1,$M$2)))</f>
        <v>Completed</v>
      </c>
      <c r="M432" s="185" t="s">
        <v>82</v>
      </c>
      <c r="N432" s="190" t="s">
        <v>58</v>
      </c>
      <c r="O432" s="190" t="s">
        <v>78</v>
      </c>
      <c r="P432" s="190" t="s">
        <v>60</v>
      </c>
      <c r="Q432" s="190" t="s">
        <v>79</v>
      </c>
      <c r="R432" s="190" t="s">
        <v>79</v>
      </c>
      <c r="S432" s="52">
        <v>0.5</v>
      </c>
      <c r="T432" s="192">
        <v>4.5</v>
      </c>
      <c r="U432" s="193">
        <v>250000</v>
      </c>
      <c r="V432" s="193">
        <v>199274</v>
      </c>
      <c r="W432" s="189">
        <f t="shared" ref="W432:W435" si="1004">IF(V432&gt;U432,0,U432-V432)</f>
        <v>50726</v>
      </c>
      <c r="X432" s="189">
        <f t="shared" ref="X432:X435" si="1005">IF(V432&gt;U432,U432,V432)</f>
        <v>199274</v>
      </c>
      <c r="Y432" s="193">
        <v>939</v>
      </c>
      <c r="Z432" s="194">
        <f t="shared" ref="Z432:Z435" si="1006">Y432/V432</f>
        <v>4.7121049409355959E-3</v>
      </c>
      <c r="AA432" s="195">
        <f t="shared" ref="AA432:AA435" si="1007">AF432/Y432</f>
        <v>0.89030883919062831</v>
      </c>
      <c r="AB432" s="196">
        <f t="shared" ref="AB432:AB435" si="1008">IF(P432="cpv",(U432*S432),(U432/1000*S432))</f>
        <v>125</v>
      </c>
      <c r="AC432" s="197">
        <f t="shared" ref="AC432:AC434" si="1009">IF(P432="cpv",(IF(W432&gt;0,V432*S432,AB432)),(IF(W432&gt;0,V432/1000*S432,AB432)))</f>
        <v>99.637</v>
      </c>
      <c r="AD432" s="196">
        <f t="shared" ref="AD432:AD435" si="1010">AC432-AB432</f>
        <v>-25.363</v>
      </c>
      <c r="AE432" s="198">
        <f t="shared" ref="AE432:AE435" si="1011">IF(P432="cpv",(U432*T432),(U432/1000*T432))</f>
        <v>1125</v>
      </c>
      <c r="AF432" s="294">
        <v>836</v>
      </c>
      <c r="AG432" s="199">
        <f t="shared" ref="AG432:AG435" si="1012">AF432-AE432</f>
        <v>-289</v>
      </c>
      <c r="AH432" s="199">
        <v>0</v>
      </c>
      <c r="AI432" s="199">
        <f t="shared" si="823"/>
        <v>736.36300000000006</v>
      </c>
      <c r="AJ432" s="200">
        <f t="shared" si="824"/>
        <v>0.88081698564593314</v>
      </c>
      <c r="AL432"/>
    </row>
    <row r="433" spans="2:38" ht="15.75" thickBot="1" x14ac:dyDescent="0.3">
      <c r="B433" s="304" t="s">
        <v>716</v>
      </c>
      <c r="C433" s="202">
        <v>2016</v>
      </c>
      <c r="D433" s="202">
        <v>2</v>
      </c>
      <c r="E433" s="203" t="s">
        <v>53</v>
      </c>
      <c r="F433" s="204">
        <v>42425</v>
      </c>
      <c r="G433" s="204">
        <v>42429</v>
      </c>
      <c r="H433" s="205">
        <f t="shared" ca="1" si="1002"/>
        <v>0</v>
      </c>
      <c r="I433" s="201" t="s">
        <v>74</v>
      </c>
      <c r="J433" s="201" t="s">
        <v>146</v>
      </c>
      <c r="K433" s="201" t="s">
        <v>713</v>
      </c>
      <c r="L433" s="206" t="str">
        <f t="shared" ca="1" si="1003"/>
        <v>Completed</v>
      </c>
      <c r="M433" s="202" t="s">
        <v>64</v>
      </c>
      <c r="N433" s="207" t="s">
        <v>58</v>
      </c>
      <c r="O433" s="207" t="s">
        <v>78</v>
      </c>
      <c r="P433" s="207" t="s">
        <v>60</v>
      </c>
      <c r="Q433" s="207" t="s">
        <v>79</v>
      </c>
      <c r="R433" s="207" t="s">
        <v>79</v>
      </c>
      <c r="S433" s="126">
        <v>2.5</v>
      </c>
      <c r="T433" s="209">
        <v>4.5</v>
      </c>
      <c r="U433" s="210">
        <v>250000</v>
      </c>
      <c r="V433" s="210">
        <v>201044</v>
      </c>
      <c r="W433" s="206">
        <f t="shared" si="1004"/>
        <v>48956</v>
      </c>
      <c r="X433" s="206">
        <f t="shared" si="1005"/>
        <v>201044</v>
      </c>
      <c r="Y433" s="210">
        <v>2985</v>
      </c>
      <c r="Z433" s="211">
        <f t="shared" si="1006"/>
        <v>1.4847496070511928E-2</v>
      </c>
      <c r="AA433" s="212">
        <f t="shared" si="1007"/>
        <v>0.30318257956448913</v>
      </c>
      <c r="AB433" s="213">
        <f t="shared" si="1008"/>
        <v>625</v>
      </c>
      <c r="AC433" s="214">
        <f t="shared" si="1009"/>
        <v>502.61</v>
      </c>
      <c r="AD433" s="213">
        <f t="shared" si="1010"/>
        <v>-122.38999999999999</v>
      </c>
      <c r="AE433" s="215">
        <f t="shared" si="1011"/>
        <v>1125</v>
      </c>
      <c r="AF433" s="295">
        <v>905</v>
      </c>
      <c r="AG433" s="216">
        <f t="shared" si="1012"/>
        <v>-220</v>
      </c>
      <c r="AH433" s="216">
        <v>0</v>
      </c>
      <c r="AI433" s="216">
        <f t="shared" si="823"/>
        <v>402.39</v>
      </c>
      <c r="AJ433" s="217">
        <f t="shared" si="824"/>
        <v>0.44462983425414365</v>
      </c>
      <c r="AL433"/>
    </row>
    <row r="434" spans="2:38" ht="15.75" thickBot="1" x14ac:dyDescent="0.3">
      <c r="B434" s="283" t="s">
        <v>718</v>
      </c>
      <c r="C434" s="135">
        <v>2016</v>
      </c>
      <c r="D434" s="135">
        <v>2</v>
      </c>
      <c r="E434" s="136" t="s">
        <v>53</v>
      </c>
      <c r="F434" s="137">
        <v>42429</v>
      </c>
      <c r="G434" s="137">
        <v>42429</v>
      </c>
      <c r="H434" s="138">
        <f t="shared" ca="1" si="1002"/>
        <v>0</v>
      </c>
      <c r="I434" s="139" t="s">
        <v>74</v>
      </c>
      <c r="J434" s="139" t="s">
        <v>463</v>
      </c>
      <c r="K434" s="139" t="s">
        <v>719</v>
      </c>
      <c r="L434" s="140" t="str">
        <f t="shared" ca="1" si="1003"/>
        <v>Completed</v>
      </c>
      <c r="M434" s="135" t="s">
        <v>82</v>
      </c>
      <c r="N434" s="135" t="s">
        <v>58</v>
      </c>
      <c r="O434" s="135" t="s">
        <v>59</v>
      </c>
      <c r="P434" s="135" t="s">
        <v>60</v>
      </c>
      <c r="Q434" s="135" t="s">
        <v>61</v>
      </c>
      <c r="R434" s="135" t="s">
        <v>62</v>
      </c>
      <c r="S434" s="141">
        <v>0.1</v>
      </c>
      <c r="T434" s="141">
        <v>0</v>
      </c>
      <c r="U434" s="142">
        <v>300000</v>
      </c>
      <c r="V434" s="142">
        <v>300000</v>
      </c>
      <c r="W434" s="140">
        <f t="shared" si="1004"/>
        <v>0</v>
      </c>
      <c r="X434" s="140">
        <f t="shared" si="1005"/>
        <v>300000</v>
      </c>
      <c r="Y434" s="142"/>
      <c r="Z434" s="143">
        <f t="shared" si="1006"/>
        <v>0</v>
      </c>
      <c r="AA434" s="144" t="e">
        <f t="shared" si="1007"/>
        <v>#DIV/0!</v>
      </c>
      <c r="AB434" s="145">
        <f t="shared" si="1008"/>
        <v>30</v>
      </c>
      <c r="AC434" s="146">
        <f t="shared" si="1009"/>
        <v>30</v>
      </c>
      <c r="AD434" s="145">
        <f t="shared" si="1010"/>
        <v>0</v>
      </c>
      <c r="AE434" s="147">
        <f t="shared" si="1011"/>
        <v>0</v>
      </c>
      <c r="AF434" s="288">
        <f>IF((SUMIF($K$10:$K$1048576,K434,$V$10:$V$1048576))&gt;(SUMIF($K$10:$K$1048576,K434,$U$10:$U$1048576)),AE434,(IF(P434="cpv",(V434*T434),(V434*T434/1000))))</f>
        <v>0</v>
      </c>
      <c r="AG434" s="148">
        <f t="shared" si="1012"/>
        <v>0</v>
      </c>
      <c r="AH434" s="148">
        <v>0</v>
      </c>
      <c r="AI434" s="148">
        <f t="shared" si="823"/>
        <v>-30</v>
      </c>
      <c r="AJ434" s="149" t="e">
        <f t="shared" si="824"/>
        <v>#DIV/0!</v>
      </c>
      <c r="AL434"/>
    </row>
    <row r="435" spans="2:38" ht="15.75" thickBot="1" x14ac:dyDescent="0.3">
      <c r="B435" s="301" t="s">
        <v>720</v>
      </c>
      <c r="C435" s="155">
        <v>2016</v>
      </c>
      <c r="D435" s="155">
        <v>2</v>
      </c>
      <c r="E435" s="156" t="s">
        <v>53</v>
      </c>
      <c r="F435" s="157">
        <v>42398</v>
      </c>
      <c r="G435" s="157">
        <v>42400</v>
      </c>
      <c r="H435" s="158">
        <f t="shared" ca="1" si="1002"/>
        <v>0</v>
      </c>
      <c r="I435" s="154" t="s">
        <v>84</v>
      </c>
      <c r="J435" s="154" t="s">
        <v>487</v>
      </c>
      <c r="K435" s="154" t="s">
        <v>721</v>
      </c>
      <c r="L435" s="159" t="str">
        <f t="shared" ca="1" si="1003"/>
        <v>Completed</v>
      </c>
      <c r="M435" s="155" t="s">
        <v>99</v>
      </c>
      <c r="N435" s="155" t="s">
        <v>58</v>
      </c>
      <c r="O435" s="155" t="s">
        <v>100</v>
      </c>
      <c r="P435" s="155" t="s">
        <v>42</v>
      </c>
      <c r="Q435" s="155" t="s">
        <v>101</v>
      </c>
      <c r="R435" s="155" t="s">
        <v>102</v>
      </c>
      <c r="S435" s="160">
        <v>0.45</v>
      </c>
      <c r="T435" s="160">
        <v>0.6</v>
      </c>
      <c r="U435" s="161">
        <v>6250</v>
      </c>
      <c r="V435" s="161">
        <v>6250</v>
      </c>
      <c r="W435" s="159">
        <f t="shared" si="1004"/>
        <v>0</v>
      </c>
      <c r="X435" s="159">
        <f t="shared" si="1005"/>
        <v>6250</v>
      </c>
      <c r="Y435" s="161"/>
      <c r="Z435" s="162">
        <f t="shared" si="1006"/>
        <v>0</v>
      </c>
      <c r="AA435" s="163" t="e">
        <f t="shared" si="1007"/>
        <v>#DIV/0!</v>
      </c>
      <c r="AB435" s="164">
        <f t="shared" si="1008"/>
        <v>2.8125</v>
      </c>
      <c r="AC435" s="165">
        <v>2812</v>
      </c>
      <c r="AD435" s="164">
        <f t="shared" si="1010"/>
        <v>2809.1875</v>
      </c>
      <c r="AE435" s="166">
        <f t="shared" si="1011"/>
        <v>3.75</v>
      </c>
      <c r="AF435" s="292">
        <v>4187</v>
      </c>
      <c r="AG435" s="167">
        <f t="shared" si="1012"/>
        <v>4183.25</v>
      </c>
      <c r="AH435" s="167">
        <v>0</v>
      </c>
      <c r="AI435" s="167">
        <f t="shared" si="823"/>
        <v>1375</v>
      </c>
      <c r="AJ435" s="168">
        <f t="shared" si="824"/>
        <v>0.32839742058753285</v>
      </c>
      <c r="AL435"/>
    </row>
    <row r="436" spans="2:38" ht="15.75" thickBot="1" x14ac:dyDescent="0.3">
      <c r="B436" s="318" t="s">
        <v>722</v>
      </c>
      <c r="C436" s="319">
        <v>2016</v>
      </c>
      <c r="D436" s="319">
        <v>2</v>
      </c>
      <c r="E436" s="320" t="s">
        <v>53</v>
      </c>
      <c r="F436" s="321">
        <v>42401</v>
      </c>
      <c r="G436" s="321">
        <v>42405</v>
      </c>
      <c r="H436" s="322">
        <f t="shared" ref="H436" ca="1" si="1013">IF($O$1&gt;G436,0,(G436-$O$1))</f>
        <v>0</v>
      </c>
      <c r="I436" s="323" t="s">
        <v>96</v>
      </c>
      <c r="J436" s="323" t="s">
        <v>356</v>
      </c>
      <c r="K436" s="323" t="s">
        <v>723</v>
      </c>
      <c r="L436" s="324" t="str">
        <f t="shared" ref="L436" ca="1" si="1014">IF(G436=0,$M$3,(IF(H436=0,$M$1,$M$2)))</f>
        <v>Completed</v>
      </c>
      <c r="M436" s="319" t="s">
        <v>68</v>
      </c>
      <c r="N436" s="319" t="s">
        <v>58</v>
      </c>
      <c r="O436" s="319" t="s">
        <v>59</v>
      </c>
      <c r="P436" s="319" t="s">
        <v>60</v>
      </c>
      <c r="Q436" s="319" t="s">
        <v>61</v>
      </c>
      <c r="R436" s="319" t="s">
        <v>62</v>
      </c>
      <c r="S436" s="325">
        <v>1</v>
      </c>
      <c r="T436" s="325">
        <v>0</v>
      </c>
      <c r="U436" s="326">
        <v>500000</v>
      </c>
      <c r="V436" s="326">
        <v>483000</v>
      </c>
      <c r="W436" s="324">
        <f t="shared" ref="W436" si="1015">IF(V436&gt;U436,0,U436-V436)</f>
        <v>17000</v>
      </c>
      <c r="X436" s="324">
        <f t="shared" ref="X436" si="1016">IF(V436&gt;U436,U436,V436)</f>
        <v>483000</v>
      </c>
      <c r="Y436" s="326"/>
      <c r="Z436" s="327">
        <f t="shared" ref="Z436" si="1017">Y436/V436</f>
        <v>0</v>
      </c>
      <c r="AA436" s="328" t="e">
        <f t="shared" ref="AA436" si="1018">AF436/Y436</f>
        <v>#DIV/0!</v>
      </c>
      <c r="AB436" s="329">
        <f t="shared" ref="AB436" si="1019">IF(P436="cpv",(U436*S436),(U436/1000*S436))</f>
        <v>500</v>
      </c>
      <c r="AC436" s="330">
        <f t="shared" ref="AC436" si="1020">IF(P436="cpv",(IF(W436&gt;0,V436*S436,AB436)),(IF(W436&gt;0,V436/1000*S436,AB436)))</f>
        <v>483</v>
      </c>
      <c r="AD436" s="329">
        <f t="shared" ref="AD436" si="1021">AC436-AB436</f>
        <v>-17</v>
      </c>
      <c r="AE436" s="331">
        <f t="shared" ref="AE436" si="1022">IF(P436="cpv",(U436*T436),(U436/1000*T436))</f>
        <v>0</v>
      </c>
      <c r="AF436" s="332">
        <f>IF((SUMIF($K$10:$K$1048576,K436,$V$10:$V$1048576))&gt;(SUMIF($K$10:$K$1048576,K436,$U$10:$U$1048576)),AE436,(IF(P436="cpv",(V436*T436),(V436*T436/1000))))</f>
        <v>0</v>
      </c>
      <c r="AG436" s="333">
        <f t="shared" ref="AG436" si="1023">AF436-AE436</f>
        <v>0</v>
      </c>
      <c r="AH436" s="333">
        <v>0</v>
      </c>
      <c r="AI436" s="333">
        <f t="shared" si="823"/>
        <v>-483</v>
      </c>
      <c r="AJ436" s="334" t="e">
        <f t="shared" si="824"/>
        <v>#DIV/0!</v>
      </c>
      <c r="AL436"/>
    </row>
    <row r="437" spans="2:38" ht="15.75" thickBot="1" x14ac:dyDescent="0.3">
      <c r="B437" s="281" t="s">
        <v>729</v>
      </c>
      <c r="C437" s="105">
        <v>2016</v>
      </c>
      <c r="D437" s="105">
        <v>3</v>
      </c>
      <c r="E437" s="106" t="s">
        <v>53</v>
      </c>
      <c r="F437" s="107">
        <v>42430</v>
      </c>
      <c r="G437" s="107">
        <v>42449</v>
      </c>
      <c r="H437" s="108">
        <f t="shared" ref="H437:H439" ca="1" si="1024">IF($O$1&gt;G437,0,(G437-$O$1))</f>
        <v>0</v>
      </c>
      <c r="I437" s="109" t="s">
        <v>74</v>
      </c>
      <c r="J437" s="109" t="s">
        <v>631</v>
      </c>
      <c r="K437" s="109" t="s">
        <v>730</v>
      </c>
      <c r="L437" s="110" t="str">
        <f t="shared" ref="L437:L439" ca="1" si="1025">IF(G437=0,$M$3,(IF(H437=0,$M$1,$M$2)))</f>
        <v>Completed</v>
      </c>
      <c r="M437" s="105" t="s">
        <v>134</v>
      </c>
      <c r="N437" s="105" t="s">
        <v>58</v>
      </c>
      <c r="O437" s="105" t="s">
        <v>109</v>
      </c>
      <c r="P437" s="105" t="s">
        <v>110</v>
      </c>
      <c r="Q437" s="105" t="s">
        <v>101</v>
      </c>
      <c r="R437" s="105" t="s">
        <v>102</v>
      </c>
      <c r="S437" s="111">
        <v>5.0000000000000001E-3</v>
      </c>
      <c r="T437" s="111">
        <v>3.5000000000000003E-2</v>
      </c>
      <c r="U437" s="112">
        <v>75000</v>
      </c>
      <c r="V437" s="112">
        <v>77698</v>
      </c>
      <c r="W437" s="110">
        <f t="shared" ref="W437:W439" si="1026">IF(V437&gt;U437,0,U437-V437)</f>
        <v>0</v>
      </c>
      <c r="X437" s="110">
        <f t="shared" ref="X437:X439" si="1027">IF(V437&gt;U437,U437,V437)</f>
        <v>75000</v>
      </c>
      <c r="Y437" s="112">
        <v>1353</v>
      </c>
      <c r="Z437" s="113">
        <f t="shared" ref="Z437:Z439" si="1028">Y437/V437</f>
        <v>1.7413575639012586E-2</v>
      </c>
      <c r="AA437" s="114">
        <f t="shared" ref="AA437:AA439" si="1029">AF437/Y437</f>
        <v>1.9312638580931263</v>
      </c>
      <c r="AB437" s="115">
        <f t="shared" ref="AB437:AB439" si="1030">IF(P437="cpv",(U437*S437),(U437/1000*S437))</f>
        <v>375</v>
      </c>
      <c r="AC437" s="116">
        <f t="shared" ref="AC437:AC438" si="1031">IF(P437="cpv",(IF(W437&gt;0,V437*S437,AB437)),(IF(W437&gt;0,V437/1000*S437,AB437)))</f>
        <v>375</v>
      </c>
      <c r="AD437" s="115">
        <f t="shared" ref="AD437:AD439" si="1032">AC437-AB437</f>
        <v>0</v>
      </c>
      <c r="AE437" s="117">
        <f t="shared" ref="AE437:AE439" si="1033">IF(P437="cpv",(U437*T437),(U437/1000*T437))</f>
        <v>2625.0000000000005</v>
      </c>
      <c r="AF437" s="286">
        <v>2613</v>
      </c>
      <c r="AG437" s="118">
        <f t="shared" ref="AG437:AG439" si="1034">AF437-AE437</f>
        <v>-12.000000000000455</v>
      </c>
      <c r="AH437" s="118">
        <v>0</v>
      </c>
      <c r="AI437" s="118">
        <f t="shared" si="823"/>
        <v>2238</v>
      </c>
      <c r="AJ437" s="335">
        <f t="shared" si="824"/>
        <v>0.85648679678530426</v>
      </c>
      <c r="AL437"/>
    </row>
    <row r="438" spans="2:38" x14ac:dyDescent="0.25">
      <c r="B438" s="284" t="s">
        <v>731</v>
      </c>
      <c r="C438" s="91">
        <v>2016</v>
      </c>
      <c r="D438" s="91">
        <v>3</v>
      </c>
      <c r="E438" s="92" t="s">
        <v>53</v>
      </c>
      <c r="F438" s="93">
        <v>42430</v>
      </c>
      <c r="G438" s="93">
        <v>42449</v>
      </c>
      <c r="H438" s="94">
        <f t="shared" ca="1" si="1024"/>
        <v>0</v>
      </c>
      <c r="I438" s="90" t="s">
        <v>74</v>
      </c>
      <c r="J438" s="90" t="s">
        <v>631</v>
      </c>
      <c r="K438" s="90" t="s">
        <v>730</v>
      </c>
      <c r="L438" s="95" t="str">
        <f t="shared" ca="1" si="1025"/>
        <v>Completed</v>
      </c>
      <c r="M438" s="91" t="s">
        <v>64</v>
      </c>
      <c r="N438" s="91" t="s">
        <v>58</v>
      </c>
      <c r="O438" s="91" t="s">
        <v>109</v>
      </c>
      <c r="P438" s="91" t="s">
        <v>110</v>
      </c>
      <c r="Q438" s="91" t="s">
        <v>101</v>
      </c>
      <c r="R438" s="91" t="s">
        <v>102</v>
      </c>
      <c r="S438" s="111">
        <v>6.0000000000000001E-3</v>
      </c>
      <c r="T438" s="96">
        <v>3.5000000000000003E-2</v>
      </c>
      <c r="U438" s="97">
        <v>100000</v>
      </c>
      <c r="V438" s="97">
        <v>100102</v>
      </c>
      <c r="W438" s="95">
        <f t="shared" si="1026"/>
        <v>0</v>
      </c>
      <c r="X438" s="95">
        <f t="shared" si="1027"/>
        <v>100000</v>
      </c>
      <c r="Y438" s="97">
        <v>3685</v>
      </c>
      <c r="Z438" s="98">
        <f t="shared" si="1028"/>
        <v>3.681245129967433E-2</v>
      </c>
      <c r="AA438" s="99">
        <f t="shared" si="1029"/>
        <v>0.949796472184532</v>
      </c>
      <c r="AB438" s="100">
        <f t="shared" si="1030"/>
        <v>600</v>
      </c>
      <c r="AC438" s="101">
        <f t="shared" si="1031"/>
        <v>600</v>
      </c>
      <c r="AD438" s="100">
        <f t="shared" si="1032"/>
        <v>0</v>
      </c>
      <c r="AE438" s="102">
        <f t="shared" si="1033"/>
        <v>3500.0000000000005</v>
      </c>
      <c r="AF438" s="291">
        <f>IF((SUMIF($K$10:$K$1048576,K438,$V$10:$V$1048576))&gt;(SUMIF($K$10:$K$1048576,K438,$U$10:$U$1048576)),AE438,(IF(P438="cpv",(V438*T438),(V438*T438/1000))))</f>
        <v>3500.0000000000005</v>
      </c>
      <c r="AG438" s="103">
        <f t="shared" si="1034"/>
        <v>0</v>
      </c>
      <c r="AH438" s="103">
        <v>0</v>
      </c>
      <c r="AI438" s="103">
        <f t="shared" si="823"/>
        <v>2900.0000000000005</v>
      </c>
      <c r="AJ438" s="336">
        <f t="shared" si="824"/>
        <v>0.82857142857142863</v>
      </c>
      <c r="AL438"/>
    </row>
    <row r="439" spans="2:38" ht="15.75" thickBot="1" x14ac:dyDescent="0.3">
      <c r="B439" s="284" t="s">
        <v>732</v>
      </c>
      <c r="C439" s="91">
        <v>2016</v>
      </c>
      <c r="D439" s="91">
        <v>3</v>
      </c>
      <c r="E439" s="92" t="s">
        <v>53</v>
      </c>
      <c r="F439" s="93">
        <v>42430</v>
      </c>
      <c r="G439" s="93">
        <v>42449</v>
      </c>
      <c r="H439" s="94">
        <f t="shared" ca="1" si="1024"/>
        <v>0</v>
      </c>
      <c r="I439" s="90" t="s">
        <v>74</v>
      </c>
      <c r="J439" s="90" t="s">
        <v>631</v>
      </c>
      <c r="K439" s="90" t="s">
        <v>730</v>
      </c>
      <c r="L439" s="95" t="str">
        <f t="shared" ca="1" si="1025"/>
        <v>Completed</v>
      </c>
      <c r="M439" s="91" t="s">
        <v>77</v>
      </c>
      <c r="N439" s="91" t="s">
        <v>58</v>
      </c>
      <c r="O439" s="91" t="s">
        <v>109</v>
      </c>
      <c r="P439" s="91" t="s">
        <v>110</v>
      </c>
      <c r="Q439" s="91" t="s">
        <v>101</v>
      </c>
      <c r="R439" s="91" t="s">
        <v>102</v>
      </c>
      <c r="S439" s="96">
        <v>0.01</v>
      </c>
      <c r="T439" s="96">
        <v>3.5000000000000003E-2</v>
      </c>
      <c r="U439" s="97">
        <v>100000</v>
      </c>
      <c r="V439" s="97">
        <v>100024</v>
      </c>
      <c r="W439" s="95">
        <f t="shared" si="1026"/>
        <v>0</v>
      </c>
      <c r="X439" s="95">
        <f t="shared" si="1027"/>
        <v>100000</v>
      </c>
      <c r="Y439" s="97">
        <v>11837</v>
      </c>
      <c r="Z439" s="98">
        <f t="shared" si="1028"/>
        <v>0.11834159801647605</v>
      </c>
      <c r="AA439" s="99">
        <f t="shared" si="1029"/>
        <v>0.28317985976176396</v>
      </c>
      <c r="AB439" s="100">
        <f t="shared" si="1030"/>
        <v>1000</v>
      </c>
      <c r="AC439" s="101">
        <v>0</v>
      </c>
      <c r="AD439" s="100">
        <f t="shared" si="1032"/>
        <v>-1000</v>
      </c>
      <c r="AE439" s="102">
        <f t="shared" si="1033"/>
        <v>3500.0000000000005</v>
      </c>
      <c r="AF439" s="291">
        <v>3352</v>
      </c>
      <c r="AG439" s="103">
        <f t="shared" si="1034"/>
        <v>-148.00000000000045</v>
      </c>
      <c r="AH439" s="103">
        <v>0</v>
      </c>
      <c r="AI439" s="103">
        <f t="shared" si="823"/>
        <v>3352</v>
      </c>
      <c r="AJ439" s="336">
        <f t="shared" si="824"/>
        <v>1</v>
      </c>
      <c r="AL439"/>
    </row>
    <row r="440" spans="2:38" ht="15.75" thickBot="1" x14ac:dyDescent="0.3">
      <c r="B440" s="284" t="s">
        <v>733</v>
      </c>
      <c r="C440" s="91">
        <v>2016</v>
      </c>
      <c r="D440" s="91">
        <v>3</v>
      </c>
      <c r="E440" s="92" t="s">
        <v>53</v>
      </c>
      <c r="F440" s="93">
        <v>42430</v>
      </c>
      <c r="G440" s="93">
        <v>42449</v>
      </c>
      <c r="H440" s="94">
        <f t="shared" ref="H440:H443" ca="1" si="1035">IF($O$1&gt;G440,0,(G440-$O$1))</f>
        <v>0</v>
      </c>
      <c r="I440" s="90" t="s">
        <v>74</v>
      </c>
      <c r="J440" s="90" t="s">
        <v>631</v>
      </c>
      <c r="K440" s="90" t="s">
        <v>730</v>
      </c>
      <c r="L440" s="95" t="str">
        <f t="shared" ref="L440:L443" ca="1" si="1036">IF(G440=0,$M$3,(IF(H440=0,$M$1,$M$2)))</f>
        <v>Completed</v>
      </c>
      <c r="M440" s="91" t="s">
        <v>57</v>
      </c>
      <c r="N440" s="91" t="s">
        <v>58</v>
      </c>
      <c r="O440" s="91" t="s">
        <v>109</v>
      </c>
      <c r="P440" s="91" t="s">
        <v>110</v>
      </c>
      <c r="Q440" s="91" t="s">
        <v>101</v>
      </c>
      <c r="R440" s="91" t="s">
        <v>102</v>
      </c>
      <c r="S440" s="111">
        <v>1.4999999999999999E-2</v>
      </c>
      <c r="T440" s="96">
        <v>3.5000000000000003E-2</v>
      </c>
      <c r="U440" s="97">
        <v>75000</v>
      </c>
      <c r="V440" s="97">
        <v>75028</v>
      </c>
      <c r="W440" s="95">
        <f t="shared" ref="W440:W443" si="1037">IF(V440&gt;U440,0,U440-V440)</f>
        <v>0</v>
      </c>
      <c r="X440" s="95">
        <f t="shared" ref="X440:X443" si="1038">IF(V440&gt;U440,U440,V440)</f>
        <v>75000</v>
      </c>
      <c r="Y440" s="97">
        <v>8349</v>
      </c>
      <c r="Z440" s="98">
        <f t="shared" ref="Z440:Z443" si="1039">Y440/V440</f>
        <v>0.11127845604307725</v>
      </c>
      <c r="AA440" s="99">
        <f t="shared" ref="AA440:AA443" si="1040">AF440/Y440</f>
        <v>0.31440891124685594</v>
      </c>
      <c r="AB440" s="100">
        <f t="shared" ref="AB440:AB443" si="1041">IF(P440="cpv",(U440*S440),(U440/1000*S440))</f>
        <v>1125</v>
      </c>
      <c r="AC440" s="101">
        <f t="shared" ref="AC440:AC443" si="1042">IF(P440="cpv",(IF(W440&gt;0,V440*S440,AB440)),(IF(W440&gt;0,V440/1000*S440,AB440)))</f>
        <v>1125</v>
      </c>
      <c r="AD440" s="100">
        <f t="shared" ref="AD440:AD443" si="1043">AC440-AB440</f>
        <v>0</v>
      </c>
      <c r="AE440" s="102">
        <f t="shared" ref="AE440:AE443" si="1044">IF(P440="cpv",(U440*T440),(U440/1000*T440))</f>
        <v>2625.0000000000005</v>
      </c>
      <c r="AF440" s="291">
        <f>IF((SUMIF($K$10:$K$1048576,K440,$V$10:$V$1048576))&gt;(SUMIF($K$10:$K$1048576,K440,$U$10:$U$1048576)),AE440,(IF(P440="cpv",(V440*T440),(V440*T440/1000))))</f>
        <v>2625.0000000000005</v>
      </c>
      <c r="AG440" s="103">
        <f t="shared" ref="AG440:AG443" si="1045">AF440-AE440</f>
        <v>0</v>
      </c>
      <c r="AH440" s="103">
        <v>0</v>
      </c>
      <c r="AI440" s="103">
        <f t="shared" ref="AI440:AI443" si="1046">AF440-AC440-AH440</f>
        <v>1500.0000000000005</v>
      </c>
      <c r="AJ440" s="336">
        <f t="shared" ref="AJ440:AJ443" si="1047">AI440/AF440</f>
        <v>0.57142857142857151</v>
      </c>
      <c r="AL440"/>
    </row>
    <row r="441" spans="2:38" ht="15.75" thickBot="1" x14ac:dyDescent="0.3">
      <c r="B441" s="285" t="s">
        <v>734</v>
      </c>
      <c r="C441" s="151">
        <v>2016</v>
      </c>
      <c r="D441" s="151">
        <v>3</v>
      </c>
      <c r="E441" s="337" t="s">
        <v>53</v>
      </c>
      <c r="F441" s="153">
        <v>42430</v>
      </c>
      <c r="G441" s="153">
        <v>42449</v>
      </c>
      <c r="H441" s="338">
        <f t="shared" ca="1" si="1035"/>
        <v>0</v>
      </c>
      <c r="I441" s="150" t="s">
        <v>74</v>
      </c>
      <c r="J441" s="150" t="s">
        <v>631</v>
      </c>
      <c r="K441" s="150" t="s">
        <v>730</v>
      </c>
      <c r="L441" s="339" t="str">
        <f t="shared" ca="1" si="1036"/>
        <v>Completed</v>
      </c>
      <c r="M441" s="151" t="s">
        <v>647</v>
      </c>
      <c r="N441" s="151" t="s">
        <v>58</v>
      </c>
      <c r="O441" s="151" t="s">
        <v>109</v>
      </c>
      <c r="P441" s="151" t="s">
        <v>110</v>
      </c>
      <c r="Q441" s="151" t="s">
        <v>101</v>
      </c>
      <c r="R441" s="151" t="s">
        <v>102</v>
      </c>
      <c r="S441" s="111">
        <v>2.2499999999999999E-2</v>
      </c>
      <c r="T441" s="152">
        <v>3.5000000000000003E-2</v>
      </c>
      <c r="U441" s="340">
        <v>100000</v>
      </c>
      <c r="V441" s="340">
        <v>110507</v>
      </c>
      <c r="W441" s="339">
        <f t="shared" si="1037"/>
        <v>0</v>
      </c>
      <c r="X441" s="339">
        <f t="shared" si="1038"/>
        <v>100000</v>
      </c>
      <c r="Y441" s="340">
        <v>3531</v>
      </c>
      <c r="Z441" s="341">
        <f t="shared" si="1039"/>
        <v>3.1952726976571623E-2</v>
      </c>
      <c r="AA441" s="342">
        <f t="shared" si="1040"/>
        <v>0.99122061738884182</v>
      </c>
      <c r="AB441" s="343">
        <f t="shared" si="1041"/>
        <v>2250</v>
      </c>
      <c r="AC441" s="344">
        <f t="shared" si="1042"/>
        <v>2250</v>
      </c>
      <c r="AD441" s="343">
        <f t="shared" si="1043"/>
        <v>0</v>
      </c>
      <c r="AE441" s="345">
        <f t="shared" si="1044"/>
        <v>3500.0000000000005</v>
      </c>
      <c r="AF441" s="346">
        <f>IF((SUMIF($K$10:$K$1048576,K441,$V$10:$V$1048576))&gt;(SUMIF($K$10:$K$1048576,K441,$U$10:$U$1048576)),AE441,(IF(P441="cpv",(V441*T441),(V441*T441/1000))))</f>
        <v>3500.0000000000005</v>
      </c>
      <c r="AG441" s="347">
        <f t="shared" si="1045"/>
        <v>0</v>
      </c>
      <c r="AH441" s="347">
        <v>0</v>
      </c>
      <c r="AI441" s="347">
        <f t="shared" si="1046"/>
        <v>1250.0000000000005</v>
      </c>
      <c r="AJ441" s="348">
        <f t="shared" si="1047"/>
        <v>0.35714285714285721</v>
      </c>
      <c r="AL441"/>
    </row>
    <row r="442" spans="2:38" ht="15.75" thickBot="1" x14ac:dyDescent="0.3">
      <c r="B442" s="283" t="s">
        <v>735</v>
      </c>
      <c r="C442" s="135">
        <v>2016</v>
      </c>
      <c r="D442" s="135">
        <v>3</v>
      </c>
      <c r="E442" s="136" t="s">
        <v>53</v>
      </c>
      <c r="F442" s="137">
        <v>42430</v>
      </c>
      <c r="G442" s="137">
        <v>42447</v>
      </c>
      <c r="H442" s="138">
        <f t="shared" ca="1" si="1035"/>
        <v>0</v>
      </c>
      <c r="I442" s="139" t="s">
        <v>96</v>
      </c>
      <c r="J442" s="139" t="s">
        <v>636</v>
      </c>
      <c r="K442" s="139" t="s">
        <v>736</v>
      </c>
      <c r="L442" s="140" t="str">
        <f t="shared" ca="1" si="1036"/>
        <v>Completed</v>
      </c>
      <c r="M442" s="135" t="s">
        <v>99</v>
      </c>
      <c r="N442" s="135" t="s">
        <v>58</v>
      </c>
      <c r="O442" s="135" t="s">
        <v>124</v>
      </c>
      <c r="P442" s="135" t="s">
        <v>110</v>
      </c>
      <c r="Q442" s="135" t="s">
        <v>101</v>
      </c>
      <c r="R442" s="135" t="s">
        <v>102</v>
      </c>
      <c r="S442" s="111">
        <v>4.2000000000000003E-2</v>
      </c>
      <c r="T442" s="141">
        <v>0.06</v>
      </c>
      <c r="U442" s="142">
        <v>67000</v>
      </c>
      <c r="V442" s="142">
        <v>83720</v>
      </c>
      <c r="W442" s="140">
        <f t="shared" si="1037"/>
        <v>0</v>
      </c>
      <c r="X442" s="140">
        <f t="shared" si="1038"/>
        <v>67000</v>
      </c>
      <c r="Y442" s="142">
        <v>4430</v>
      </c>
      <c r="Z442" s="143">
        <f t="shared" si="1039"/>
        <v>5.2914476827520304E-2</v>
      </c>
      <c r="AA442" s="144">
        <f t="shared" si="1040"/>
        <v>0.8889390519187359</v>
      </c>
      <c r="AB442" s="145">
        <f t="shared" si="1041"/>
        <v>2814</v>
      </c>
      <c r="AC442" s="146">
        <f t="shared" si="1042"/>
        <v>2814</v>
      </c>
      <c r="AD442" s="145">
        <f t="shared" si="1043"/>
        <v>0</v>
      </c>
      <c r="AE442" s="147">
        <f t="shared" si="1044"/>
        <v>4020</v>
      </c>
      <c r="AF442" s="288">
        <v>3938</v>
      </c>
      <c r="AG442" s="148">
        <f t="shared" si="1045"/>
        <v>-82</v>
      </c>
      <c r="AH442" s="148">
        <v>0</v>
      </c>
      <c r="AI442" s="148">
        <f t="shared" si="1046"/>
        <v>1124</v>
      </c>
      <c r="AJ442" s="349">
        <f t="shared" si="1047"/>
        <v>0.28542407313357032</v>
      </c>
      <c r="AL442"/>
    </row>
    <row r="443" spans="2:38" ht="15.75" thickBot="1" x14ac:dyDescent="0.3">
      <c r="B443" s="281" t="s">
        <v>737</v>
      </c>
      <c r="C443" s="105">
        <v>2016</v>
      </c>
      <c r="D443" s="105">
        <v>3</v>
      </c>
      <c r="E443" s="106" t="s">
        <v>53</v>
      </c>
      <c r="F443" s="107">
        <v>42430</v>
      </c>
      <c r="G443" s="107">
        <v>42447</v>
      </c>
      <c r="H443" s="108">
        <f t="shared" ca="1" si="1035"/>
        <v>0</v>
      </c>
      <c r="I443" s="109" t="s">
        <v>96</v>
      </c>
      <c r="J443" s="109" t="s">
        <v>636</v>
      </c>
      <c r="K443" s="109" t="s">
        <v>742</v>
      </c>
      <c r="L443" s="110" t="str">
        <f t="shared" ca="1" si="1036"/>
        <v>Completed</v>
      </c>
      <c r="M443" s="105" t="s">
        <v>82</v>
      </c>
      <c r="N443" s="105" t="s">
        <v>58</v>
      </c>
      <c r="O443" s="105" t="s">
        <v>78</v>
      </c>
      <c r="P443" s="91" t="s">
        <v>60</v>
      </c>
      <c r="Q443" s="105" t="s">
        <v>79</v>
      </c>
      <c r="R443" s="105" t="s">
        <v>79</v>
      </c>
      <c r="S443" s="111">
        <v>0.5</v>
      </c>
      <c r="T443" s="111">
        <v>4.25</v>
      </c>
      <c r="U443" s="112">
        <v>400000</v>
      </c>
      <c r="V443" s="112">
        <v>399445</v>
      </c>
      <c r="W443" s="110">
        <f t="shared" si="1037"/>
        <v>555</v>
      </c>
      <c r="X443" s="110">
        <f t="shared" si="1038"/>
        <v>399445</v>
      </c>
      <c r="Y443" s="112">
        <v>2856</v>
      </c>
      <c r="Z443" s="113">
        <f t="shared" si="1039"/>
        <v>7.149920514714166E-3</v>
      </c>
      <c r="AA443" s="114">
        <f t="shared" si="1040"/>
        <v>0.59441220238095238</v>
      </c>
      <c r="AB443" s="115">
        <f t="shared" si="1041"/>
        <v>200</v>
      </c>
      <c r="AC443" s="116">
        <f t="shared" si="1042"/>
        <v>199.7225</v>
      </c>
      <c r="AD443" s="115">
        <f t="shared" si="1043"/>
        <v>-0.27750000000000341</v>
      </c>
      <c r="AE443" s="117">
        <f t="shared" si="1044"/>
        <v>1700</v>
      </c>
      <c r="AF443" s="286">
        <f>IF((SUMIF($K$10:$K$1048576,K443,$V$10:$V$1048576))&gt;(SUMIF($K$10:$K$1048576,K443,$U$10:$U$1048576)),AE443,(IF(P443="cpv",(V443*T443),(V443*T443/1000))))</f>
        <v>1697.6412499999999</v>
      </c>
      <c r="AG443" s="118">
        <f t="shared" si="1045"/>
        <v>-2.3587500000001</v>
      </c>
      <c r="AH443" s="118">
        <v>0</v>
      </c>
      <c r="AI443" s="118">
        <f t="shared" si="1046"/>
        <v>1497.9187499999998</v>
      </c>
      <c r="AJ443" s="335">
        <f t="shared" si="1047"/>
        <v>0.88235294117647056</v>
      </c>
      <c r="AL443"/>
    </row>
    <row r="444" spans="2:38" ht="15.75" thickBot="1" x14ac:dyDescent="0.3">
      <c r="B444" s="284" t="s">
        <v>738</v>
      </c>
      <c r="C444" s="91">
        <v>2016</v>
      </c>
      <c r="D444" s="91">
        <v>3</v>
      </c>
      <c r="E444" s="92" t="s">
        <v>53</v>
      </c>
      <c r="F444" s="93">
        <v>42430</v>
      </c>
      <c r="G444" s="93">
        <v>42447</v>
      </c>
      <c r="H444" s="94">
        <f t="shared" ref="H444:H445" ca="1" si="1048">IF($O$1&gt;G444,0,(G444-$O$1))</f>
        <v>0</v>
      </c>
      <c r="I444" s="90" t="s">
        <v>96</v>
      </c>
      <c r="J444" s="90" t="s">
        <v>636</v>
      </c>
      <c r="K444" s="90" t="s">
        <v>742</v>
      </c>
      <c r="L444" s="95" t="str">
        <f t="shared" ref="L444:L445" ca="1" si="1049">IF(G444=0,$M$3,(IF(H444=0,$M$1,$M$2)))</f>
        <v>Completed</v>
      </c>
      <c r="M444" s="91" t="s">
        <v>64</v>
      </c>
      <c r="N444" s="91" t="s">
        <v>58</v>
      </c>
      <c r="O444" s="91" t="s">
        <v>78</v>
      </c>
      <c r="P444" s="91" t="s">
        <v>60</v>
      </c>
      <c r="Q444" s="91" t="s">
        <v>79</v>
      </c>
      <c r="R444" s="91" t="s">
        <v>79</v>
      </c>
      <c r="S444" s="111">
        <v>2.5</v>
      </c>
      <c r="T444" s="96">
        <v>4.25</v>
      </c>
      <c r="U444" s="97">
        <v>400000</v>
      </c>
      <c r="V444" s="97">
        <v>400078</v>
      </c>
      <c r="W444" s="95">
        <f t="shared" ref="W444:W445" si="1050">IF(V444&gt;U444,0,U444-V444)</f>
        <v>0</v>
      </c>
      <c r="X444" s="95">
        <f t="shared" ref="X444:X445" si="1051">IF(V444&gt;U444,U444,V444)</f>
        <v>400000</v>
      </c>
      <c r="Y444" s="97">
        <v>4718</v>
      </c>
      <c r="Z444" s="98">
        <f t="shared" ref="Z444:Z445" si="1052">Y444/V444</f>
        <v>1.1792700423417433E-2</v>
      </c>
      <c r="AA444" s="99">
        <f t="shared" ref="AA444:AA445" si="1053">AF444/Y444</f>
        <v>0.36039243323442138</v>
      </c>
      <c r="AB444" s="100">
        <f t="shared" ref="AB444:AB445" si="1054">IF(P444="cpv",(U444*S444),(U444/1000*S444))</f>
        <v>1000</v>
      </c>
      <c r="AC444" s="101">
        <f t="shared" ref="AC444" si="1055">IF(P444="cpv",(IF(W444&gt;0,V444*S444,AB444)),(IF(W444&gt;0,V444/1000*S444,AB444)))</f>
        <v>1000</v>
      </c>
      <c r="AD444" s="100">
        <f t="shared" ref="AD444:AD445" si="1056">AC444-AB444</f>
        <v>0</v>
      </c>
      <c r="AE444" s="102">
        <f t="shared" ref="AE444:AE445" si="1057">IF(P444="cpv",(U444*T444),(U444/1000*T444))</f>
        <v>1700</v>
      </c>
      <c r="AF444" s="291">
        <f>IF((SUMIF($K$10:$K$1048576,K444,$V$10:$V$1048576))&gt;(SUMIF($K$10:$K$1048576,K444,$U$10:$U$1048576)),AE444,(IF(P444="cpv",(V444*T444),(V444*T444/1000))))</f>
        <v>1700.3315</v>
      </c>
      <c r="AG444" s="103">
        <f t="shared" ref="AG444:AG445" si="1058">AF444-AE444</f>
        <v>0.33150000000000546</v>
      </c>
      <c r="AH444" s="103">
        <v>0</v>
      </c>
      <c r="AI444" s="103">
        <f t="shared" ref="AI444:AI445" si="1059">AF444-AC444-AH444</f>
        <v>700.33150000000001</v>
      </c>
      <c r="AJ444" s="336">
        <f t="shared" ref="AJ444:AJ445" si="1060">AI444/AF444</f>
        <v>0.41187938940141966</v>
      </c>
      <c r="AL444"/>
    </row>
    <row r="445" spans="2:38" ht="15.75" thickBot="1" x14ac:dyDescent="0.3">
      <c r="B445" s="284" t="s">
        <v>739</v>
      </c>
      <c r="C445" s="91">
        <v>2016</v>
      </c>
      <c r="D445" s="91">
        <v>3</v>
      </c>
      <c r="E445" s="92" t="s">
        <v>53</v>
      </c>
      <c r="F445" s="93">
        <v>42430</v>
      </c>
      <c r="G445" s="93">
        <v>42447</v>
      </c>
      <c r="H445" s="94">
        <f t="shared" ca="1" si="1048"/>
        <v>0</v>
      </c>
      <c r="I445" s="90" t="s">
        <v>96</v>
      </c>
      <c r="J445" s="90" t="s">
        <v>636</v>
      </c>
      <c r="K445" s="90" t="s">
        <v>742</v>
      </c>
      <c r="L445" s="95" t="str">
        <f t="shared" ca="1" si="1049"/>
        <v>Completed</v>
      </c>
      <c r="M445" s="91" t="s">
        <v>77</v>
      </c>
      <c r="N445" s="91" t="s">
        <v>58</v>
      </c>
      <c r="O445" s="91" t="s">
        <v>78</v>
      </c>
      <c r="P445" s="91" t="s">
        <v>60</v>
      </c>
      <c r="Q445" s="91" t="s">
        <v>79</v>
      </c>
      <c r="R445" s="91" t="s">
        <v>79</v>
      </c>
      <c r="S445" s="111">
        <v>1.5</v>
      </c>
      <c r="T445" s="96">
        <v>4.25</v>
      </c>
      <c r="U445" s="97">
        <v>350000</v>
      </c>
      <c r="V445" s="97">
        <v>350321</v>
      </c>
      <c r="W445" s="95">
        <f t="shared" si="1050"/>
        <v>0</v>
      </c>
      <c r="X445" s="95">
        <f t="shared" si="1051"/>
        <v>350000</v>
      </c>
      <c r="Y445" s="97">
        <v>3359</v>
      </c>
      <c r="Z445" s="98">
        <f t="shared" si="1052"/>
        <v>9.5883489713719707E-3</v>
      </c>
      <c r="AA445" s="99">
        <f t="shared" si="1053"/>
        <v>0.40964572789520692</v>
      </c>
      <c r="AB445" s="100">
        <f t="shared" si="1054"/>
        <v>525</v>
      </c>
      <c r="AC445" s="101">
        <v>0</v>
      </c>
      <c r="AD445" s="100">
        <f t="shared" si="1056"/>
        <v>-525</v>
      </c>
      <c r="AE445" s="102">
        <f t="shared" si="1057"/>
        <v>1487.5</v>
      </c>
      <c r="AF445" s="291">
        <v>1376</v>
      </c>
      <c r="AG445" s="103">
        <f t="shared" si="1058"/>
        <v>-111.5</v>
      </c>
      <c r="AH445" s="103">
        <v>0</v>
      </c>
      <c r="AI445" s="103">
        <f t="shared" si="1059"/>
        <v>1376</v>
      </c>
      <c r="AJ445" s="336">
        <f t="shared" si="1060"/>
        <v>1</v>
      </c>
      <c r="AL445"/>
    </row>
    <row r="446" spans="2:38" ht="15.75" thickBot="1" x14ac:dyDescent="0.3">
      <c r="B446" s="284" t="s">
        <v>740</v>
      </c>
      <c r="C446" s="91">
        <v>2016</v>
      </c>
      <c r="D446" s="91">
        <v>3</v>
      </c>
      <c r="E446" s="92" t="s">
        <v>53</v>
      </c>
      <c r="F446" s="93">
        <v>42430</v>
      </c>
      <c r="G446" s="93">
        <v>42447</v>
      </c>
      <c r="H446" s="94">
        <f t="shared" ref="H446:H450" ca="1" si="1061">IF($O$1&gt;G446,0,(G446-$O$1))</f>
        <v>0</v>
      </c>
      <c r="I446" s="90" t="s">
        <v>96</v>
      </c>
      <c r="J446" s="90" t="s">
        <v>636</v>
      </c>
      <c r="K446" s="90" t="s">
        <v>742</v>
      </c>
      <c r="L446" s="95" t="str">
        <f t="shared" ref="L446:L450" ca="1" si="1062">IF(G446=0,$M$3,(IF(H446=0,$M$1,$M$2)))</f>
        <v>Completed</v>
      </c>
      <c r="M446" s="91" t="s">
        <v>157</v>
      </c>
      <c r="N446" s="91" t="s">
        <v>58</v>
      </c>
      <c r="O446" s="91" t="s">
        <v>78</v>
      </c>
      <c r="P446" s="91" t="s">
        <v>42</v>
      </c>
      <c r="Q446" s="91" t="s">
        <v>79</v>
      </c>
      <c r="R446" s="91" t="s">
        <v>79</v>
      </c>
      <c r="S446" s="111">
        <v>0.3</v>
      </c>
      <c r="T446" s="96">
        <v>4.25</v>
      </c>
      <c r="U446" s="97">
        <v>3333</v>
      </c>
      <c r="V446" s="97">
        <v>3333</v>
      </c>
      <c r="W446" s="95">
        <f t="shared" ref="W446:W450" si="1063">IF(V446&gt;U446,0,U446-V446)</f>
        <v>0</v>
      </c>
      <c r="X446" s="95">
        <f t="shared" ref="X446:X450" si="1064">IF(V446&gt;U446,U446,V446)</f>
        <v>3333</v>
      </c>
      <c r="Y446" s="97"/>
      <c r="Z446" s="98">
        <f t="shared" ref="Z446:Z450" si="1065">Y446/V446</f>
        <v>0</v>
      </c>
      <c r="AA446" s="99" t="e">
        <f t="shared" ref="AA446:AA450" si="1066">AF446/Y446</f>
        <v>#DIV/0!</v>
      </c>
      <c r="AB446" s="100">
        <f t="shared" ref="AB446:AB450" si="1067">IF(P446="cpv",(U446*S446),(U446/1000*S446))</f>
        <v>0.99990000000000001</v>
      </c>
      <c r="AC446" s="101">
        <v>1000</v>
      </c>
      <c r="AD446" s="100">
        <f t="shared" ref="AD446:AD450" si="1068">AC446-AB446</f>
        <v>999.00009999999997</v>
      </c>
      <c r="AE446" s="102">
        <f t="shared" ref="AE446:AE450" si="1069">IF(P446="cpv",(U446*T446),(U446/1000*T446))</f>
        <v>14.16525</v>
      </c>
      <c r="AF446" s="291">
        <f>IF((SUMIF($K$10:$K$1048576,K446,$V$10:$V$1048576))&gt;(SUMIF($K$10:$K$1048576,K446,$U$10:$U$1048576)),AE446,(IF(P446="cpv",(V446*T446),(V446*T446/1000))))</f>
        <v>14.16525</v>
      </c>
      <c r="AG446" s="103">
        <f t="shared" ref="AG446:AG450" si="1070">AF446-AE446</f>
        <v>0</v>
      </c>
      <c r="AH446" s="103">
        <v>0</v>
      </c>
      <c r="AI446" s="103">
        <f t="shared" ref="AI446:AI450" si="1071">AF446-AC446-AH446</f>
        <v>-985.83474999999999</v>
      </c>
      <c r="AJ446" s="336">
        <f t="shared" ref="AJ446:AJ450" si="1072">AI446/AF446</f>
        <v>-69.5952948236</v>
      </c>
      <c r="AL446"/>
    </row>
    <row r="447" spans="2:38" ht="15.75" thickBot="1" x14ac:dyDescent="0.3">
      <c r="B447" s="285" t="s">
        <v>741</v>
      </c>
      <c r="C447" s="151">
        <v>2016</v>
      </c>
      <c r="D447" s="151">
        <v>3</v>
      </c>
      <c r="E447" s="337" t="s">
        <v>53</v>
      </c>
      <c r="F447" s="153">
        <v>42430</v>
      </c>
      <c r="G447" s="153">
        <v>42447</v>
      </c>
      <c r="H447" s="338">
        <f t="shared" ca="1" si="1061"/>
        <v>0</v>
      </c>
      <c r="I447" s="150" t="s">
        <v>96</v>
      </c>
      <c r="J447" s="150" t="s">
        <v>636</v>
      </c>
      <c r="K447" s="150" t="s">
        <v>742</v>
      </c>
      <c r="L447" s="339" t="str">
        <f t="shared" ca="1" si="1062"/>
        <v>Completed</v>
      </c>
      <c r="M447" s="151" t="s">
        <v>255</v>
      </c>
      <c r="N447" s="151" t="s">
        <v>58</v>
      </c>
      <c r="O447" s="151" t="s">
        <v>78</v>
      </c>
      <c r="P447" s="91" t="s">
        <v>42</v>
      </c>
      <c r="Q447" s="151" t="s">
        <v>79</v>
      </c>
      <c r="R447" s="151" t="s">
        <v>79</v>
      </c>
      <c r="S447" s="111">
        <v>0.2</v>
      </c>
      <c r="T447" s="152">
        <v>4.25</v>
      </c>
      <c r="U447" s="340">
        <v>3000</v>
      </c>
      <c r="V447" s="340">
        <v>2091</v>
      </c>
      <c r="W447" s="339">
        <f t="shared" si="1063"/>
        <v>909</v>
      </c>
      <c r="X447" s="339">
        <f t="shared" si="1064"/>
        <v>2091</v>
      </c>
      <c r="Y447" s="340"/>
      <c r="Z447" s="341">
        <f t="shared" si="1065"/>
        <v>0</v>
      </c>
      <c r="AA447" s="342" t="e">
        <f t="shared" si="1066"/>
        <v>#DIV/0!</v>
      </c>
      <c r="AB447" s="343">
        <f t="shared" si="1067"/>
        <v>0.60000000000000009</v>
      </c>
      <c r="AC447" s="344">
        <v>418</v>
      </c>
      <c r="AD447" s="343">
        <f t="shared" si="1068"/>
        <v>417.4</v>
      </c>
      <c r="AE447" s="345">
        <f t="shared" si="1069"/>
        <v>12.75</v>
      </c>
      <c r="AF447" s="346">
        <f>IF((SUMIF($K$10:$K$1048576,K447,$V$10:$V$1048576))&gt;(SUMIF($K$10:$K$1048576,K447,$U$10:$U$1048576)),AE447,(IF(P447="cpv",(V447*T447),(V447*T447/1000))))</f>
        <v>8.8867499999999993</v>
      </c>
      <c r="AG447" s="347">
        <f t="shared" si="1070"/>
        <v>-3.8632500000000007</v>
      </c>
      <c r="AH447" s="347">
        <v>0</v>
      </c>
      <c r="AI447" s="347">
        <f t="shared" si="1071"/>
        <v>-409.11324999999999</v>
      </c>
      <c r="AJ447" s="348">
        <f t="shared" si="1072"/>
        <v>-46.036318114046196</v>
      </c>
      <c r="AL447"/>
    </row>
    <row r="448" spans="2:38" ht="15.75" thickBot="1" x14ac:dyDescent="0.3">
      <c r="B448" s="281" t="s">
        <v>743</v>
      </c>
      <c r="C448" s="105">
        <v>2016</v>
      </c>
      <c r="D448" s="105">
        <v>3</v>
      </c>
      <c r="E448" s="106" t="s">
        <v>53</v>
      </c>
      <c r="F448" s="107">
        <v>42431</v>
      </c>
      <c r="G448" s="107">
        <v>42459</v>
      </c>
      <c r="H448" s="108">
        <f t="shared" ca="1" si="1061"/>
        <v>0</v>
      </c>
      <c r="I448" s="109" t="s">
        <v>84</v>
      </c>
      <c r="J448" s="109" t="s">
        <v>172</v>
      </c>
      <c r="K448" s="109" t="s">
        <v>744</v>
      </c>
      <c r="L448" s="110" t="str">
        <f t="shared" ca="1" si="1062"/>
        <v>Completed</v>
      </c>
      <c r="M448" s="105" t="s">
        <v>64</v>
      </c>
      <c r="N448" s="105" t="s">
        <v>58</v>
      </c>
      <c r="O448" s="105" t="s">
        <v>59</v>
      </c>
      <c r="P448" s="91" t="s">
        <v>60</v>
      </c>
      <c r="Q448" s="105" t="s">
        <v>61</v>
      </c>
      <c r="R448" s="105" t="s">
        <v>62</v>
      </c>
      <c r="S448" s="111">
        <v>0.2</v>
      </c>
      <c r="T448" s="111">
        <v>0.8</v>
      </c>
      <c r="U448" s="112">
        <v>2000000</v>
      </c>
      <c r="V448" s="112">
        <v>841682</v>
      </c>
      <c r="W448" s="110">
        <f t="shared" si="1063"/>
        <v>1158318</v>
      </c>
      <c r="X448" s="110">
        <f t="shared" si="1064"/>
        <v>841682</v>
      </c>
      <c r="Y448" s="112">
        <v>216</v>
      </c>
      <c r="Z448" s="113">
        <f t="shared" si="1065"/>
        <v>2.5662898814516645E-4</v>
      </c>
      <c r="AA448" s="114">
        <f t="shared" si="1066"/>
        <v>3.1173407407407412</v>
      </c>
      <c r="AB448" s="115">
        <f t="shared" si="1067"/>
        <v>400</v>
      </c>
      <c r="AC448" s="116">
        <f t="shared" ref="AC448:AC450" si="1073">IF(P448="cpv",(IF(W448&gt;0,V448*S448,AB448)),(IF(W448&gt;0,V448/1000*S448,AB448)))</f>
        <v>168.33640000000003</v>
      </c>
      <c r="AD448" s="115">
        <f t="shared" si="1068"/>
        <v>-231.66359999999997</v>
      </c>
      <c r="AE448" s="117">
        <f t="shared" si="1069"/>
        <v>1600</v>
      </c>
      <c r="AF448" s="286">
        <f>IF((SUMIF($K$10:$K$1048576,K448,$V$10:$V$1048576))&gt;(SUMIF($K$10:$K$1048576,K448,$U$10:$U$1048576)),AE448,(IF(P448="cpv",(V448*T448),(V448*T448/1000))))</f>
        <v>673.3456000000001</v>
      </c>
      <c r="AG448" s="118">
        <f t="shared" si="1070"/>
        <v>-926.6543999999999</v>
      </c>
      <c r="AH448" s="118">
        <v>0</v>
      </c>
      <c r="AI448" s="118">
        <f t="shared" si="1071"/>
        <v>505.00920000000008</v>
      </c>
      <c r="AJ448" s="335">
        <f t="shared" si="1072"/>
        <v>0.75</v>
      </c>
      <c r="AL448"/>
    </row>
    <row r="449" spans="2:38" ht="15.75" thickBot="1" x14ac:dyDescent="0.3">
      <c r="B449" s="284" t="s">
        <v>745</v>
      </c>
      <c r="C449" s="91">
        <v>2016</v>
      </c>
      <c r="D449" s="91">
        <v>3</v>
      </c>
      <c r="E449" s="92" t="s">
        <v>53</v>
      </c>
      <c r="F449" s="93">
        <v>42431</v>
      </c>
      <c r="G449" s="93">
        <v>42459</v>
      </c>
      <c r="H449" s="94">
        <f t="shared" ca="1" si="1061"/>
        <v>0</v>
      </c>
      <c r="I449" s="90" t="s">
        <v>84</v>
      </c>
      <c r="J449" s="90" t="s">
        <v>172</v>
      </c>
      <c r="K449" s="90" t="s">
        <v>744</v>
      </c>
      <c r="L449" s="95" t="str">
        <f t="shared" ca="1" si="1062"/>
        <v>Completed</v>
      </c>
      <c r="M449" s="91" t="s">
        <v>57</v>
      </c>
      <c r="N449" s="91" t="s">
        <v>58</v>
      </c>
      <c r="O449" s="91" t="s">
        <v>59</v>
      </c>
      <c r="P449" s="91" t="s">
        <v>60</v>
      </c>
      <c r="Q449" s="91" t="s">
        <v>61</v>
      </c>
      <c r="R449" s="91" t="s">
        <v>62</v>
      </c>
      <c r="S449" s="111">
        <v>0.5</v>
      </c>
      <c r="T449" s="96">
        <v>0.8</v>
      </c>
      <c r="U449" s="97">
        <v>1000000</v>
      </c>
      <c r="V449" s="97">
        <v>431668</v>
      </c>
      <c r="W449" s="95">
        <f t="shared" si="1063"/>
        <v>568332</v>
      </c>
      <c r="X449" s="95">
        <f t="shared" si="1064"/>
        <v>431668</v>
      </c>
      <c r="Y449" s="97"/>
      <c r="Z449" s="98">
        <f t="shared" si="1065"/>
        <v>0</v>
      </c>
      <c r="AA449" s="99" t="e">
        <f t="shared" si="1066"/>
        <v>#DIV/0!</v>
      </c>
      <c r="AB449" s="100">
        <f t="shared" si="1067"/>
        <v>500</v>
      </c>
      <c r="AC449" s="101">
        <f t="shared" si="1073"/>
        <v>215.834</v>
      </c>
      <c r="AD449" s="100">
        <f t="shared" si="1068"/>
        <v>-284.166</v>
      </c>
      <c r="AE449" s="102">
        <f t="shared" si="1069"/>
        <v>800</v>
      </c>
      <c r="AF449" s="291">
        <v>599</v>
      </c>
      <c r="AG449" s="103">
        <f t="shared" si="1070"/>
        <v>-201</v>
      </c>
      <c r="AH449" s="103">
        <v>0</v>
      </c>
      <c r="AI449" s="103">
        <f t="shared" si="1071"/>
        <v>383.166</v>
      </c>
      <c r="AJ449" s="336">
        <f t="shared" si="1072"/>
        <v>0.63967612687813025</v>
      </c>
      <c r="AL449"/>
    </row>
    <row r="450" spans="2:38" ht="15.75" thickBot="1" x14ac:dyDescent="0.3">
      <c r="B450" s="285" t="s">
        <v>746</v>
      </c>
      <c r="C450" s="151">
        <v>2016</v>
      </c>
      <c r="D450" s="151">
        <v>3</v>
      </c>
      <c r="E450" s="337" t="s">
        <v>53</v>
      </c>
      <c r="F450" s="153">
        <v>42431</v>
      </c>
      <c r="G450" s="153">
        <v>42459</v>
      </c>
      <c r="H450" s="338">
        <f t="shared" ca="1" si="1061"/>
        <v>0</v>
      </c>
      <c r="I450" s="150" t="s">
        <v>84</v>
      </c>
      <c r="J450" s="150" t="s">
        <v>172</v>
      </c>
      <c r="K450" s="150" t="s">
        <v>744</v>
      </c>
      <c r="L450" s="339" t="str">
        <f t="shared" ca="1" si="1062"/>
        <v>Completed</v>
      </c>
      <c r="M450" s="151" t="s">
        <v>318</v>
      </c>
      <c r="N450" s="151" t="s">
        <v>58</v>
      </c>
      <c r="O450" s="151" t="s">
        <v>59</v>
      </c>
      <c r="P450" s="91" t="s">
        <v>60</v>
      </c>
      <c r="Q450" s="151" t="s">
        <v>61</v>
      </c>
      <c r="R450" s="151" t="s">
        <v>62</v>
      </c>
      <c r="S450" s="111">
        <v>0.35</v>
      </c>
      <c r="T450" s="152">
        <v>0.8</v>
      </c>
      <c r="U450" s="340">
        <v>1500000</v>
      </c>
      <c r="V450" s="340">
        <v>512945</v>
      </c>
      <c r="W450" s="339">
        <f t="shared" si="1063"/>
        <v>987055</v>
      </c>
      <c r="X450" s="339">
        <f t="shared" si="1064"/>
        <v>512945</v>
      </c>
      <c r="Y450" s="340">
        <v>665</v>
      </c>
      <c r="Z450" s="341">
        <f t="shared" si="1065"/>
        <v>1.2964352903332716E-3</v>
      </c>
      <c r="AA450" s="342">
        <f t="shared" si="1066"/>
        <v>0.61707669172932333</v>
      </c>
      <c r="AB450" s="343">
        <f t="shared" si="1067"/>
        <v>525</v>
      </c>
      <c r="AC450" s="344">
        <f t="shared" si="1073"/>
        <v>179.53075000000001</v>
      </c>
      <c r="AD450" s="343">
        <f t="shared" si="1068"/>
        <v>-345.46924999999999</v>
      </c>
      <c r="AE450" s="345">
        <f t="shared" si="1069"/>
        <v>1200</v>
      </c>
      <c r="AF450" s="346">
        <f>IF((SUMIF($K$10:$K$1048576,K450,$V$10:$V$1048576))&gt;(SUMIF($K$10:$K$1048576,K450,$U$10:$U$1048576)),AE450,(IF(P450="cpv",(V450*T450),(V450*T450/1000))))</f>
        <v>410.35599999999999</v>
      </c>
      <c r="AG450" s="347">
        <f t="shared" si="1070"/>
        <v>-789.64400000000001</v>
      </c>
      <c r="AH450" s="347">
        <v>0</v>
      </c>
      <c r="AI450" s="347">
        <f t="shared" si="1071"/>
        <v>230.82524999999998</v>
      </c>
      <c r="AJ450" s="348">
        <f t="shared" si="1072"/>
        <v>0.5625</v>
      </c>
      <c r="AL450"/>
    </row>
    <row r="451" spans="2:38" ht="15.75" thickBot="1" x14ac:dyDescent="0.3">
      <c r="B451" s="281" t="s">
        <v>747</v>
      </c>
      <c r="C451" s="105">
        <v>2016</v>
      </c>
      <c r="D451" s="105">
        <v>3</v>
      </c>
      <c r="E451" s="106" t="s">
        <v>53</v>
      </c>
      <c r="F451" s="107">
        <v>42430</v>
      </c>
      <c r="G451" s="107">
        <v>42447</v>
      </c>
      <c r="H451" s="108">
        <f t="shared" ref="H451:H453" ca="1" si="1074">IF($O$1&gt;G451,0,(G451-$O$1))</f>
        <v>0</v>
      </c>
      <c r="I451" s="109" t="s">
        <v>54</v>
      </c>
      <c r="J451" s="109" t="s">
        <v>286</v>
      </c>
      <c r="K451" s="109" t="s">
        <v>750</v>
      </c>
      <c r="L451" s="110" t="str">
        <f t="shared" ref="L451:L453" ca="1" si="1075">IF(G451=0,$M$3,(IF(H451=0,$M$1,$M$2)))</f>
        <v>Completed</v>
      </c>
      <c r="M451" s="105" t="s">
        <v>77</v>
      </c>
      <c r="N451" s="105" t="s">
        <v>58</v>
      </c>
      <c r="O451" s="105" t="s">
        <v>109</v>
      </c>
      <c r="P451" s="105" t="s">
        <v>110</v>
      </c>
      <c r="Q451" s="105" t="s">
        <v>101</v>
      </c>
      <c r="R451" s="105" t="s">
        <v>102</v>
      </c>
      <c r="S451" s="96">
        <v>0.01</v>
      </c>
      <c r="T451" s="111">
        <v>3.3000000000000002E-2</v>
      </c>
      <c r="U451" s="112">
        <v>30000</v>
      </c>
      <c r="V451" s="112">
        <v>30005</v>
      </c>
      <c r="W451" s="110">
        <f t="shared" ref="W451:W453" si="1076">IF(V451&gt;U451,0,U451-V451)</f>
        <v>0</v>
      </c>
      <c r="X451" s="110">
        <f t="shared" ref="X451:X453" si="1077">IF(V451&gt;U451,U451,V451)</f>
        <v>30000</v>
      </c>
      <c r="Y451" s="112">
        <v>3633</v>
      </c>
      <c r="Z451" s="113">
        <f t="shared" ref="Z451:Z453" si="1078">Y451/V451</f>
        <v>0.121079820029995</v>
      </c>
      <c r="AA451" s="114">
        <f t="shared" ref="AA451:AA453" si="1079">AF451/Y451</f>
        <v>0.23424167354803194</v>
      </c>
      <c r="AB451" s="115">
        <f t="shared" ref="AB451:AB453" si="1080">IF(P451="cpv",(U451*S451),(U451/1000*S451))</f>
        <v>300</v>
      </c>
      <c r="AC451" s="101">
        <v>0</v>
      </c>
      <c r="AD451" s="115">
        <f t="shared" ref="AD451:AD453" si="1081">AC451-AB451</f>
        <v>-300</v>
      </c>
      <c r="AE451" s="117">
        <f t="shared" ref="AE451:AE453" si="1082">IF(P451="cpv",(U451*T451),(U451/1000*T451))</f>
        <v>990</v>
      </c>
      <c r="AF451" s="286">
        <v>851</v>
      </c>
      <c r="AG451" s="118">
        <f t="shared" ref="AG451:AG453" si="1083">AF451-AE451</f>
        <v>-139</v>
      </c>
      <c r="AH451" s="118">
        <v>0</v>
      </c>
      <c r="AI451" s="118">
        <f t="shared" ref="AI451:AI453" si="1084">AF451-AC451-AH451</f>
        <v>851</v>
      </c>
      <c r="AJ451" s="335">
        <f t="shared" ref="AJ451:AJ453" si="1085">AI451/AF451</f>
        <v>1</v>
      </c>
      <c r="AL451"/>
    </row>
    <row r="452" spans="2:38" ht="15.75" thickBot="1" x14ac:dyDescent="0.3">
      <c r="B452" s="284" t="s">
        <v>748</v>
      </c>
      <c r="C452" s="91">
        <v>2016</v>
      </c>
      <c r="D452" s="91">
        <v>3</v>
      </c>
      <c r="E452" s="92" t="s">
        <v>53</v>
      </c>
      <c r="F452" s="93">
        <v>42430</v>
      </c>
      <c r="G452" s="93">
        <v>42447</v>
      </c>
      <c r="H452" s="94">
        <f t="shared" ca="1" si="1074"/>
        <v>0</v>
      </c>
      <c r="I452" s="90" t="s">
        <v>54</v>
      </c>
      <c r="J452" s="90" t="s">
        <v>286</v>
      </c>
      <c r="K452" s="90" t="s">
        <v>750</v>
      </c>
      <c r="L452" s="95" t="str">
        <f t="shared" ca="1" si="1075"/>
        <v>Completed</v>
      </c>
      <c r="M452" s="91" t="s">
        <v>134</v>
      </c>
      <c r="N452" s="91" t="s">
        <v>58</v>
      </c>
      <c r="O452" s="91" t="s">
        <v>109</v>
      </c>
      <c r="P452" s="91" t="s">
        <v>110</v>
      </c>
      <c r="Q452" s="91" t="s">
        <v>101</v>
      </c>
      <c r="R452" s="91" t="s">
        <v>102</v>
      </c>
      <c r="S452" s="111">
        <v>5.0000000000000001E-3</v>
      </c>
      <c r="T452" s="96">
        <v>3.3000000000000002E-2</v>
      </c>
      <c r="U452" s="97">
        <v>15000</v>
      </c>
      <c r="V452" s="97">
        <v>16060</v>
      </c>
      <c r="W452" s="95">
        <f t="shared" si="1076"/>
        <v>0</v>
      </c>
      <c r="X452" s="95">
        <f t="shared" si="1077"/>
        <v>15000</v>
      </c>
      <c r="Y452" s="97">
        <v>294</v>
      </c>
      <c r="Z452" s="98">
        <f t="shared" si="1078"/>
        <v>1.8306351183063511E-2</v>
      </c>
      <c r="AA452" s="99">
        <f t="shared" si="1079"/>
        <v>1.6836734693877551</v>
      </c>
      <c r="AB452" s="100">
        <f t="shared" si="1080"/>
        <v>75</v>
      </c>
      <c r="AC452" s="101">
        <f t="shared" ref="AC452:AC453" si="1086">IF(P452="cpv",(IF(W452&gt;0,V452*S452,AB452)),(IF(W452&gt;0,V452/1000*S452,AB452)))</f>
        <v>75</v>
      </c>
      <c r="AD452" s="100">
        <f t="shared" si="1081"/>
        <v>0</v>
      </c>
      <c r="AE452" s="102">
        <f t="shared" si="1082"/>
        <v>495</v>
      </c>
      <c r="AF452" s="291">
        <f>IF((SUMIF($K$10:$K$1048576,K452,$V$10:$V$1048576))&gt;(SUMIF($K$10:$K$1048576,K452,$U$10:$U$1048576)),AE452,(IF(P452="cpv",(V452*T452),(V452*T452/1000))))</f>
        <v>495</v>
      </c>
      <c r="AG452" s="103">
        <f t="shared" si="1083"/>
        <v>0</v>
      </c>
      <c r="AH452" s="103">
        <v>0</v>
      </c>
      <c r="AI452" s="103">
        <f t="shared" si="1084"/>
        <v>420</v>
      </c>
      <c r="AJ452" s="336">
        <f t="shared" si="1085"/>
        <v>0.84848484848484851</v>
      </c>
      <c r="AL452"/>
    </row>
    <row r="453" spans="2:38" ht="15.75" thickBot="1" x14ac:dyDescent="0.3">
      <c r="B453" s="285" t="s">
        <v>749</v>
      </c>
      <c r="C453" s="151">
        <v>2016</v>
      </c>
      <c r="D453" s="151">
        <v>3</v>
      </c>
      <c r="E453" s="337" t="s">
        <v>53</v>
      </c>
      <c r="F453" s="153">
        <v>42430</v>
      </c>
      <c r="G453" s="153">
        <v>42447</v>
      </c>
      <c r="H453" s="338">
        <f t="shared" ca="1" si="1074"/>
        <v>0</v>
      </c>
      <c r="I453" s="150" t="s">
        <v>54</v>
      </c>
      <c r="J453" s="150" t="s">
        <v>286</v>
      </c>
      <c r="K453" s="150" t="s">
        <v>750</v>
      </c>
      <c r="L453" s="339" t="str">
        <f t="shared" ca="1" si="1075"/>
        <v>Completed</v>
      </c>
      <c r="M453" s="151" t="s">
        <v>57</v>
      </c>
      <c r="N453" s="151" t="s">
        <v>58</v>
      </c>
      <c r="O453" s="151" t="s">
        <v>109</v>
      </c>
      <c r="P453" s="151" t="s">
        <v>110</v>
      </c>
      <c r="Q453" s="151" t="s">
        <v>101</v>
      </c>
      <c r="R453" s="151" t="s">
        <v>102</v>
      </c>
      <c r="S453" s="111">
        <v>1.4999999999999999E-2</v>
      </c>
      <c r="T453" s="152">
        <v>3.3000000000000002E-2</v>
      </c>
      <c r="U453" s="340">
        <v>30000</v>
      </c>
      <c r="V453" s="340">
        <v>29813</v>
      </c>
      <c r="W453" s="339">
        <f t="shared" si="1076"/>
        <v>187</v>
      </c>
      <c r="X453" s="339">
        <f t="shared" si="1077"/>
        <v>29813</v>
      </c>
      <c r="Y453" s="340">
        <v>3225</v>
      </c>
      <c r="Z453" s="341">
        <f t="shared" si="1078"/>
        <v>0.108174286385134</v>
      </c>
      <c r="AA453" s="342">
        <f t="shared" si="1079"/>
        <v>0.30697674418604654</v>
      </c>
      <c r="AB453" s="343">
        <f t="shared" si="1080"/>
        <v>450</v>
      </c>
      <c r="AC453" s="344">
        <f t="shared" si="1086"/>
        <v>447.19499999999999</v>
      </c>
      <c r="AD453" s="343">
        <f t="shared" si="1081"/>
        <v>-2.8050000000000068</v>
      </c>
      <c r="AE453" s="345">
        <f t="shared" si="1082"/>
        <v>990</v>
      </c>
      <c r="AF453" s="346">
        <f>IF((SUMIF($K$10:$K$1048576,K453,$V$10:$V$1048576))&gt;(SUMIF($K$10:$K$1048576,K453,$U$10:$U$1048576)),AE453,(IF(P453="cpv",(V453*T453),(V453*T453/1000))))</f>
        <v>990</v>
      </c>
      <c r="AG453" s="347">
        <f t="shared" si="1083"/>
        <v>0</v>
      </c>
      <c r="AH453" s="347">
        <v>0</v>
      </c>
      <c r="AI453" s="347">
        <f t="shared" si="1084"/>
        <v>542.80500000000006</v>
      </c>
      <c r="AJ453" s="348">
        <f t="shared" si="1085"/>
        <v>0.54828787878787888</v>
      </c>
      <c r="AL453"/>
    </row>
    <row r="454" spans="2:38" ht="15.75" thickBot="1" x14ac:dyDescent="0.3">
      <c r="B454" s="281" t="s">
        <v>752</v>
      </c>
      <c r="C454" s="105">
        <v>2016</v>
      </c>
      <c r="D454" s="105">
        <v>3</v>
      </c>
      <c r="E454" s="106" t="s">
        <v>53</v>
      </c>
      <c r="F454" s="107">
        <v>42430</v>
      </c>
      <c r="G454" s="107">
        <v>42446</v>
      </c>
      <c r="H454" s="108">
        <f t="shared" ref="H454:H457" ca="1" si="1087">IF($O$1&gt;G454,0,(G454-$O$1))</f>
        <v>0</v>
      </c>
      <c r="I454" s="109" t="s">
        <v>74</v>
      </c>
      <c r="J454" s="109" t="s">
        <v>75</v>
      </c>
      <c r="K454" s="109" t="s">
        <v>751</v>
      </c>
      <c r="L454" s="110" t="str">
        <f t="shared" ref="L454:L457" ca="1" si="1088">IF(G454=0,$M$3,(IF(H454=0,$M$1,$M$2)))</f>
        <v>Completed</v>
      </c>
      <c r="M454" s="105" t="s">
        <v>64</v>
      </c>
      <c r="N454" s="105" t="s">
        <v>58</v>
      </c>
      <c r="O454" s="105" t="s">
        <v>78</v>
      </c>
      <c r="P454" s="91" t="s">
        <v>60</v>
      </c>
      <c r="Q454" s="105" t="s">
        <v>79</v>
      </c>
      <c r="R454" s="105" t="s">
        <v>79</v>
      </c>
      <c r="S454" s="111">
        <v>2.5</v>
      </c>
      <c r="T454" s="111">
        <v>4.25</v>
      </c>
      <c r="U454" s="112">
        <v>250000</v>
      </c>
      <c r="V454" s="112">
        <v>202564</v>
      </c>
      <c r="W454" s="110">
        <f t="shared" ref="W454:W457" si="1089">IF(V454&gt;U454,0,U454-V454)</f>
        <v>47436</v>
      </c>
      <c r="X454" s="110">
        <f t="shared" ref="X454:X457" si="1090">IF(V454&gt;U454,U454,V454)</f>
        <v>202564</v>
      </c>
      <c r="Y454" s="112">
        <v>2601</v>
      </c>
      <c r="Z454" s="113">
        <f t="shared" ref="Z454:Z457" si="1091">Y454/V454</f>
        <v>1.2840386248296835E-2</v>
      </c>
      <c r="AA454" s="114">
        <f t="shared" ref="AA454:AA457" si="1092">AF454/Y454</f>
        <v>0.3309869281045752</v>
      </c>
      <c r="AB454" s="115">
        <f t="shared" ref="AB454:AB457" si="1093">IF(P454="cpv",(U454*S454),(U454/1000*S454))</f>
        <v>625</v>
      </c>
      <c r="AC454" s="116">
        <f t="shared" ref="AC454:AC455" si="1094">IF(P454="cpv",(IF(W454&gt;0,V454*S454,AB454)),(IF(W454&gt;0,V454/1000*S454,AB454)))</f>
        <v>506.40999999999997</v>
      </c>
      <c r="AD454" s="115">
        <f t="shared" ref="AD454:AD457" si="1095">AC454-AB454</f>
        <v>-118.59000000000003</v>
      </c>
      <c r="AE454" s="117">
        <f t="shared" ref="AE454:AE457" si="1096">IF(P454="cpv",(U454*T454),(U454/1000*T454))</f>
        <v>1062.5</v>
      </c>
      <c r="AF454" s="286">
        <f>IF((SUMIF($K$10:$K$1048576,K454,$V$10:$V$1048576))&gt;(SUMIF($K$10:$K$1048576,K454,$U$10:$U$1048576)),AE454,(IF(P454="cpv",(V454*T454),(V454*T454/1000))))</f>
        <v>860.89700000000005</v>
      </c>
      <c r="AG454" s="118">
        <f t="shared" ref="AG454:AG457" si="1097">AF454-AE454</f>
        <v>-201.60299999999995</v>
      </c>
      <c r="AH454" s="118">
        <v>0</v>
      </c>
      <c r="AI454" s="118">
        <f t="shared" ref="AI454:AI457" si="1098">AF454-AC454-AH454</f>
        <v>354.48700000000008</v>
      </c>
      <c r="AJ454" s="335">
        <f t="shared" ref="AJ454:AJ457" si="1099">AI454/AF454</f>
        <v>0.41176470588235303</v>
      </c>
      <c r="AL454"/>
    </row>
    <row r="455" spans="2:38" ht="15.75" thickBot="1" x14ac:dyDescent="0.3">
      <c r="B455" s="284" t="s">
        <v>753</v>
      </c>
      <c r="C455" s="91">
        <v>2016</v>
      </c>
      <c r="D455" s="91">
        <v>3</v>
      </c>
      <c r="E455" s="92" t="s">
        <v>53</v>
      </c>
      <c r="F455" s="93">
        <v>42430</v>
      </c>
      <c r="G455" s="93">
        <v>42446</v>
      </c>
      <c r="H455" s="94">
        <f t="shared" ca="1" si="1087"/>
        <v>0</v>
      </c>
      <c r="I455" s="90" t="s">
        <v>74</v>
      </c>
      <c r="J455" s="90" t="s">
        <v>75</v>
      </c>
      <c r="K455" s="90" t="s">
        <v>751</v>
      </c>
      <c r="L455" s="95" t="str">
        <f t="shared" ca="1" si="1088"/>
        <v>Completed</v>
      </c>
      <c r="M455" s="91" t="s">
        <v>379</v>
      </c>
      <c r="N455" s="91" t="s">
        <v>58</v>
      </c>
      <c r="O455" s="91" t="s">
        <v>78</v>
      </c>
      <c r="P455" s="91" t="s">
        <v>60</v>
      </c>
      <c r="Q455" s="91" t="s">
        <v>79</v>
      </c>
      <c r="R455" s="91" t="s">
        <v>79</v>
      </c>
      <c r="S455" s="111">
        <v>2.5</v>
      </c>
      <c r="T455" s="96">
        <v>4.25</v>
      </c>
      <c r="U455" s="97">
        <v>200000</v>
      </c>
      <c r="V455" s="97">
        <v>152453</v>
      </c>
      <c r="W455" s="95">
        <f t="shared" si="1089"/>
        <v>47547</v>
      </c>
      <c r="X455" s="95">
        <f t="shared" si="1090"/>
        <v>152453</v>
      </c>
      <c r="Y455" s="97">
        <v>3632</v>
      </c>
      <c r="Z455" s="98">
        <f t="shared" si="1091"/>
        <v>2.3823735839898198E-2</v>
      </c>
      <c r="AA455" s="99">
        <f t="shared" si="1092"/>
        <v>0.178393515969163</v>
      </c>
      <c r="AB455" s="100">
        <f t="shared" si="1093"/>
        <v>500</v>
      </c>
      <c r="AC455" s="101">
        <f t="shared" si="1094"/>
        <v>381.13249999999999</v>
      </c>
      <c r="AD455" s="100">
        <f t="shared" si="1095"/>
        <v>-118.86750000000001</v>
      </c>
      <c r="AE455" s="102">
        <f t="shared" si="1096"/>
        <v>850</v>
      </c>
      <c r="AF455" s="291">
        <f>IF((SUMIF($K$10:$K$1048576,K455,$V$10:$V$1048576))&gt;(SUMIF($K$10:$K$1048576,K455,$U$10:$U$1048576)),AE455,(IF(P455="cpv",(V455*T455),(V455*T455/1000))))</f>
        <v>647.92525000000001</v>
      </c>
      <c r="AG455" s="103">
        <f t="shared" si="1097"/>
        <v>-202.07474999999999</v>
      </c>
      <c r="AH455" s="103">
        <v>0</v>
      </c>
      <c r="AI455" s="103">
        <f t="shared" si="1098"/>
        <v>266.79275000000001</v>
      </c>
      <c r="AJ455" s="336">
        <f t="shared" si="1099"/>
        <v>0.41176470588235298</v>
      </c>
      <c r="AL455"/>
    </row>
    <row r="456" spans="2:38" ht="15.75" thickBot="1" x14ac:dyDescent="0.3">
      <c r="B456" s="285" t="s">
        <v>754</v>
      </c>
      <c r="C456" s="151">
        <v>2016</v>
      </c>
      <c r="D456" s="151">
        <v>3</v>
      </c>
      <c r="E456" s="337" t="s">
        <v>53</v>
      </c>
      <c r="F456" s="153">
        <v>42430</v>
      </c>
      <c r="G456" s="153">
        <v>42446</v>
      </c>
      <c r="H456" s="338">
        <f t="shared" ca="1" si="1087"/>
        <v>0</v>
      </c>
      <c r="I456" s="150" t="s">
        <v>74</v>
      </c>
      <c r="J456" s="150" t="s">
        <v>75</v>
      </c>
      <c r="K456" s="150" t="s">
        <v>751</v>
      </c>
      <c r="L456" s="339" t="str">
        <f t="shared" ca="1" si="1088"/>
        <v>Completed</v>
      </c>
      <c r="M456" s="151" t="s">
        <v>77</v>
      </c>
      <c r="N456" s="151" t="s">
        <v>58</v>
      </c>
      <c r="O456" s="151" t="s">
        <v>78</v>
      </c>
      <c r="P456" s="151" t="s">
        <v>60</v>
      </c>
      <c r="Q456" s="151" t="s">
        <v>79</v>
      </c>
      <c r="R456" s="151" t="s">
        <v>79</v>
      </c>
      <c r="S456" s="111">
        <v>1.5</v>
      </c>
      <c r="T456" s="152">
        <v>4.25</v>
      </c>
      <c r="U456" s="340">
        <v>250000</v>
      </c>
      <c r="V456" s="340">
        <v>254195</v>
      </c>
      <c r="W456" s="339">
        <f t="shared" si="1089"/>
        <v>0</v>
      </c>
      <c r="X456" s="339">
        <f t="shared" si="1090"/>
        <v>250000</v>
      </c>
      <c r="Y456" s="340">
        <v>2009</v>
      </c>
      <c r="Z456" s="341">
        <f t="shared" si="1091"/>
        <v>7.9033812624166484E-3</v>
      </c>
      <c r="AA456" s="342">
        <f t="shared" si="1092"/>
        <v>0.6057740169238427</v>
      </c>
      <c r="AB456" s="343">
        <f t="shared" si="1093"/>
        <v>375</v>
      </c>
      <c r="AC456" s="101">
        <v>0</v>
      </c>
      <c r="AD456" s="343">
        <f t="shared" si="1095"/>
        <v>-375</v>
      </c>
      <c r="AE456" s="345">
        <f t="shared" si="1096"/>
        <v>1062.5</v>
      </c>
      <c r="AF456" s="346">
        <v>1217</v>
      </c>
      <c r="AG456" s="347">
        <f t="shared" si="1097"/>
        <v>154.5</v>
      </c>
      <c r="AH456" s="347">
        <v>0</v>
      </c>
      <c r="AI456" s="347">
        <f t="shared" si="1098"/>
        <v>1217</v>
      </c>
      <c r="AJ456" s="348">
        <f t="shared" si="1099"/>
        <v>1</v>
      </c>
      <c r="AL456"/>
    </row>
    <row r="457" spans="2:38" ht="15.75" thickBot="1" x14ac:dyDescent="0.3">
      <c r="B457" s="281" t="s">
        <v>755</v>
      </c>
      <c r="C457" s="105">
        <v>2016</v>
      </c>
      <c r="D457" s="105">
        <v>3</v>
      </c>
      <c r="E457" s="106" t="s">
        <v>53</v>
      </c>
      <c r="F457" s="107">
        <v>42431</v>
      </c>
      <c r="G457" s="107">
        <v>42459</v>
      </c>
      <c r="H457" s="108">
        <f t="shared" ca="1" si="1087"/>
        <v>0</v>
      </c>
      <c r="I457" s="109" t="s">
        <v>74</v>
      </c>
      <c r="J457" s="109" t="s">
        <v>756</v>
      </c>
      <c r="K457" s="109" t="s">
        <v>757</v>
      </c>
      <c r="L457" s="110" t="str">
        <f t="shared" ca="1" si="1088"/>
        <v>Completed</v>
      </c>
      <c r="M457" s="105" t="s">
        <v>255</v>
      </c>
      <c r="N457" s="105" t="s">
        <v>58</v>
      </c>
      <c r="O457" s="105" t="s">
        <v>59</v>
      </c>
      <c r="P457" s="91" t="s">
        <v>42</v>
      </c>
      <c r="Q457" s="105" t="s">
        <v>61</v>
      </c>
      <c r="R457" s="105" t="s">
        <v>62</v>
      </c>
      <c r="S457" s="111">
        <v>0.2</v>
      </c>
      <c r="T457" s="111">
        <v>1.75</v>
      </c>
      <c r="U457" s="112">
        <v>1000</v>
      </c>
      <c r="V457" s="112">
        <v>1074</v>
      </c>
      <c r="W457" s="110">
        <f t="shared" si="1089"/>
        <v>0</v>
      </c>
      <c r="X457" s="110">
        <f t="shared" si="1090"/>
        <v>1000</v>
      </c>
      <c r="Y457" s="112"/>
      <c r="Z457" s="113">
        <f t="shared" si="1091"/>
        <v>0</v>
      </c>
      <c r="AA457" s="114" t="e">
        <f t="shared" si="1092"/>
        <v>#DIV/0!</v>
      </c>
      <c r="AB457" s="115">
        <f t="shared" si="1093"/>
        <v>0.2</v>
      </c>
      <c r="AC457" s="116">
        <v>200</v>
      </c>
      <c r="AD457" s="115">
        <f t="shared" si="1095"/>
        <v>199.8</v>
      </c>
      <c r="AE457" s="117">
        <f t="shared" si="1096"/>
        <v>1.75</v>
      </c>
      <c r="AF457" s="286">
        <v>933</v>
      </c>
      <c r="AG457" s="118">
        <f t="shared" si="1097"/>
        <v>931.25</v>
      </c>
      <c r="AH457" s="118">
        <v>0</v>
      </c>
      <c r="AI457" s="118">
        <f t="shared" si="1098"/>
        <v>733</v>
      </c>
      <c r="AJ457" s="335">
        <f t="shared" si="1099"/>
        <v>0.78563772775991425</v>
      </c>
      <c r="AL457"/>
    </row>
    <row r="458" spans="2:38" ht="15.75" thickBot="1" x14ac:dyDescent="0.3">
      <c r="B458" s="284" t="s">
        <v>758</v>
      </c>
      <c r="C458" s="91">
        <v>2016</v>
      </c>
      <c r="D458" s="91">
        <v>3</v>
      </c>
      <c r="E458" s="92" t="s">
        <v>53</v>
      </c>
      <c r="F458" s="93">
        <v>42431</v>
      </c>
      <c r="G458" s="93">
        <v>42459</v>
      </c>
      <c r="H458" s="94">
        <f t="shared" ref="H458:H459" ca="1" si="1100">IF($O$1&gt;G458,0,(G458-$O$1))</f>
        <v>0</v>
      </c>
      <c r="I458" s="90" t="s">
        <v>74</v>
      </c>
      <c r="J458" s="90" t="s">
        <v>756</v>
      </c>
      <c r="K458" s="90" t="s">
        <v>757</v>
      </c>
      <c r="L458" s="95" t="str">
        <f t="shared" ref="L458:L459" ca="1" si="1101">IF(G458=0,$M$3,(IF(H458=0,$M$1,$M$2)))</f>
        <v>Completed</v>
      </c>
      <c r="M458" s="91" t="s">
        <v>157</v>
      </c>
      <c r="N458" s="91" t="s">
        <v>58</v>
      </c>
      <c r="O458" s="91" t="s">
        <v>59</v>
      </c>
      <c r="P458" s="91" t="s">
        <v>42</v>
      </c>
      <c r="Q458" s="91" t="s">
        <v>61</v>
      </c>
      <c r="R458" s="91" t="s">
        <v>62</v>
      </c>
      <c r="S458" s="111">
        <v>0.3</v>
      </c>
      <c r="T458" s="96">
        <v>1.75</v>
      </c>
      <c r="U458" s="97">
        <v>6000</v>
      </c>
      <c r="V458" s="97">
        <v>6000</v>
      </c>
      <c r="W458" s="95">
        <f t="shared" ref="W458:W459" si="1102">IF(V458&gt;U458,0,U458-V458)</f>
        <v>0</v>
      </c>
      <c r="X458" s="95">
        <f t="shared" ref="X458:X459" si="1103">IF(V458&gt;U458,U458,V458)</f>
        <v>6000</v>
      </c>
      <c r="Y458" s="97"/>
      <c r="Z458" s="98">
        <f t="shared" ref="Z458:Z459" si="1104">Y458/V458</f>
        <v>0</v>
      </c>
      <c r="AA458" s="99" t="e">
        <f t="shared" ref="AA458:AA459" si="1105">AF458/Y458</f>
        <v>#DIV/0!</v>
      </c>
      <c r="AB458" s="100">
        <f t="shared" ref="AB458:AB459" si="1106">IF(P458="cpv",(U458*S458),(U458/1000*S458))</f>
        <v>1.7999999999999998</v>
      </c>
      <c r="AC458" s="101">
        <v>1800</v>
      </c>
      <c r="AD458" s="100">
        <f t="shared" ref="AD458:AD459" si="1107">AC458-AB458</f>
        <v>1798.2</v>
      </c>
      <c r="AE458" s="102">
        <f t="shared" ref="AE458:AE459" si="1108">IF(P458="cpv",(U458*T458),(U458/1000*T458))</f>
        <v>10.5</v>
      </c>
      <c r="AF458" s="291">
        <v>500</v>
      </c>
      <c r="AG458" s="103">
        <f t="shared" ref="AG458:AG459" si="1109">AF458-AE458</f>
        <v>489.5</v>
      </c>
      <c r="AH458" s="103">
        <v>0</v>
      </c>
      <c r="AI458" s="103">
        <f t="shared" ref="AI458:AI459" si="1110">AF458-AC458-AH458</f>
        <v>-1300</v>
      </c>
      <c r="AJ458" s="336">
        <f t="shared" ref="AJ458:AJ459" si="1111">AI458/AF458</f>
        <v>-2.6</v>
      </c>
      <c r="AL458"/>
    </row>
    <row r="459" spans="2:38" ht="15.75" thickBot="1" x14ac:dyDescent="0.3">
      <c r="B459" s="284" t="s">
        <v>759</v>
      </c>
      <c r="C459" s="91">
        <v>2016</v>
      </c>
      <c r="D459" s="91">
        <v>3</v>
      </c>
      <c r="E459" s="92" t="s">
        <v>53</v>
      </c>
      <c r="F459" s="93">
        <v>42431</v>
      </c>
      <c r="G459" s="93">
        <v>42459</v>
      </c>
      <c r="H459" s="94">
        <f t="shared" ca="1" si="1100"/>
        <v>0</v>
      </c>
      <c r="I459" s="90" t="s">
        <v>74</v>
      </c>
      <c r="J459" s="90" t="s">
        <v>756</v>
      </c>
      <c r="K459" s="90" t="s">
        <v>757</v>
      </c>
      <c r="L459" s="95" t="str">
        <f t="shared" ca="1" si="1101"/>
        <v>Completed</v>
      </c>
      <c r="M459" s="91" t="s">
        <v>82</v>
      </c>
      <c r="N459" s="91" t="s">
        <v>58</v>
      </c>
      <c r="O459" s="91" t="s">
        <v>59</v>
      </c>
      <c r="P459" s="91" t="s">
        <v>60</v>
      </c>
      <c r="Q459" s="91" t="s">
        <v>61</v>
      </c>
      <c r="R459" s="91" t="s">
        <v>62</v>
      </c>
      <c r="S459" s="111">
        <v>0.1</v>
      </c>
      <c r="T459" s="96">
        <v>1.75</v>
      </c>
      <c r="U459" s="97">
        <v>3000000</v>
      </c>
      <c r="V459" s="97">
        <v>3000576</v>
      </c>
      <c r="W459" s="95">
        <f t="shared" si="1102"/>
        <v>0</v>
      </c>
      <c r="X459" s="95">
        <f t="shared" si="1103"/>
        <v>3000000</v>
      </c>
      <c r="Y459" s="97">
        <v>3032</v>
      </c>
      <c r="Z459" s="98">
        <f t="shared" si="1104"/>
        <v>1.0104726559167308E-3</v>
      </c>
      <c r="AA459" s="99">
        <f t="shared" si="1105"/>
        <v>0.74241424802110823</v>
      </c>
      <c r="AB459" s="100">
        <f t="shared" si="1106"/>
        <v>300</v>
      </c>
      <c r="AC459" s="101">
        <f t="shared" ref="AC459" si="1112">IF(P459="cpv",(IF(W459&gt;0,V459*S459,AB459)),(IF(W459&gt;0,V459/1000*S459,AB459)))</f>
        <v>300</v>
      </c>
      <c r="AD459" s="100">
        <f t="shared" si="1107"/>
        <v>0</v>
      </c>
      <c r="AE459" s="102">
        <f t="shared" si="1108"/>
        <v>5250</v>
      </c>
      <c r="AF459" s="291">
        <v>2251</v>
      </c>
      <c r="AG459" s="103">
        <f t="shared" si="1109"/>
        <v>-2999</v>
      </c>
      <c r="AH459" s="103">
        <v>0</v>
      </c>
      <c r="AI459" s="103">
        <f t="shared" si="1110"/>
        <v>1951</v>
      </c>
      <c r="AJ459" s="336">
        <f t="shared" si="1111"/>
        <v>0.86672589960017765</v>
      </c>
      <c r="AL459"/>
    </row>
    <row r="460" spans="2:38" ht="15.75" thickBot="1" x14ac:dyDescent="0.3">
      <c r="B460" s="284" t="s">
        <v>760</v>
      </c>
      <c r="C460" s="91">
        <v>2016</v>
      </c>
      <c r="D460" s="91">
        <v>3</v>
      </c>
      <c r="E460" s="92" t="s">
        <v>53</v>
      </c>
      <c r="F460" s="93">
        <v>42431</v>
      </c>
      <c r="G460" s="93">
        <v>42459</v>
      </c>
      <c r="H460" s="94">
        <f t="shared" ref="H460:H461" ca="1" si="1113">IF($O$1&gt;G460,0,(G460-$O$1))</f>
        <v>0</v>
      </c>
      <c r="I460" s="90" t="s">
        <v>74</v>
      </c>
      <c r="J460" s="90" t="s">
        <v>756</v>
      </c>
      <c r="K460" s="90" t="s">
        <v>757</v>
      </c>
      <c r="L460" s="95" t="str">
        <f t="shared" ref="L460:L461" ca="1" si="1114">IF(G460=0,$M$3,(IF(H460=0,$M$1,$M$2)))</f>
        <v>Completed</v>
      </c>
      <c r="M460" s="91" t="s">
        <v>68</v>
      </c>
      <c r="N460" s="91" t="s">
        <v>58</v>
      </c>
      <c r="O460" s="91" t="s">
        <v>59</v>
      </c>
      <c r="P460" s="91" t="s">
        <v>60</v>
      </c>
      <c r="Q460" s="91" t="s">
        <v>61</v>
      </c>
      <c r="R460" s="91" t="s">
        <v>62</v>
      </c>
      <c r="S460" s="111">
        <v>1</v>
      </c>
      <c r="T460" s="96">
        <v>3</v>
      </c>
      <c r="U460" s="97">
        <v>500000</v>
      </c>
      <c r="V460" s="97">
        <v>505979</v>
      </c>
      <c r="W460" s="95">
        <f t="shared" ref="W460:W461" si="1115">IF(V460&gt;U460,0,U460-V460)</f>
        <v>0</v>
      </c>
      <c r="X460" s="95">
        <f t="shared" ref="X460:X461" si="1116">IF(V460&gt;U460,U460,V460)</f>
        <v>500000</v>
      </c>
      <c r="Y460" s="97"/>
      <c r="Z460" s="98">
        <f t="shared" ref="Z460:Z461" si="1117">Y460/V460</f>
        <v>0</v>
      </c>
      <c r="AA460" s="99" t="e">
        <f t="shared" ref="AA460:AA461" si="1118">AF460/Y460</f>
        <v>#DIV/0!</v>
      </c>
      <c r="AB460" s="100">
        <f t="shared" ref="AB460:AB461" si="1119">IF(P460="cpv",(U460*S460),(U460/1000*S460))</f>
        <v>500</v>
      </c>
      <c r="AC460" s="101">
        <f t="shared" ref="AC460:AC461" si="1120">IF(P460="cpv",(IF(W460&gt;0,V460*S460,AB460)),(IF(W460&gt;0,V460/1000*S460,AB460)))</f>
        <v>500</v>
      </c>
      <c r="AD460" s="100">
        <f t="shared" ref="AD460:AD461" si="1121">AC460-AB460</f>
        <v>0</v>
      </c>
      <c r="AE460" s="102">
        <f t="shared" ref="AE460:AE461" si="1122">IF(P460="cpv",(U460*T460),(U460/1000*T460))</f>
        <v>1500</v>
      </c>
      <c r="AF460" s="291">
        <f>IF((SUMIF($K$10:$K$1048576,K460,$V$10:$V$1048576))&gt;(SUMIF($K$10:$K$1048576,K460,$U$10:$U$1048576)),AE460,(IF(P460="cpv",(V460*T460),(V460*T460/1000))))</f>
        <v>1517.9369999999999</v>
      </c>
      <c r="AG460" s="103">
        <f t="shared" ref="AG460:AG461" si="1123">AF460-AE460</f>
        <v>17.936999999999898</v>
      </c>
      <c r="AH460" s="103">
        <v>0</v>
      </c>
      <c r="AI460" s="103">
        <f t="shared" ref="AI460:AI461" si="1124">AF460-AC460-AH460</f>
        <v>1017.9369999999999</v>
      </c>
      <c r="AJ460" s="336">
        <f t="shared" ref="AJ460:AJ461" si="1125">AI460/AF460</f>
        <v>0.67060556531661064</v>
      </c>
      <c r="AL460"/>
    </row>
    <row r="461" spans="2:38" s="351" customFormat="1" x14ac:dyDescent="0.25">
      <c r="B461" s="284" t="s">
        <v>761</v>
      </c>
      <c r="C461" s="91">
        <v>2016</v>
      </c>
      <c r="D461" s="91">
        <v>3</v>
      </c>
      <c r="E461" s="92" t="s">
        <v>53</v>
      </c>
      <c r="F461" s="93">
        <v>42431</v>
      </c>
      <c r="G461" s="93">
        <v>42459</v>
      </c>
      <c r="H461" s="94">
        <f t="shared" ca="1" si="1113"/>
        <v>0</v>
      </c>
      <c r="I461" s="90" t="s">
        <v>74</v>
      </c>
      <c r="J461" s="90" t="s">
        <v>756</v>
      </c>
      <c r="K461" s="90" t="s">
        <v>757</v>
      </c>
      <c r="L461" s="95" t="str">
        <f t="shared" ca="1" si="1114"/>
        <v>Completed</v>
      </c>
      <c r="M461" s="91" t="s">
        <v>64</v>
      </c>
      <c r="N461" s="91" t="s">
        <v>58</v>
      </c>
      <c r="O461" s="91" t="s">
        <v>59</v>
      </c>
      <c r="P461" s="91" t="s">
        <v>60</v>
      </c>
      <c r="Q461" s="91" t="s">
        <v>61</v>
      </c>
      <c r="R461" s="91" t="s">
        <v>62</v>
      </c>
      <c r="S461" s="111">
        <v>0.2</v>
      </c>
      <c r="T461" s="96">
        <v>1.75</v>
      </c>
      <c r="U461" s="97">
        <v>2100000</v>
      </c>
      <c r="V461" s="97">
        <v>2027687</v>
      </c>
      <c r="W461" s="95">
        <f t="shared" si="1115"/>
        <v>72313</v>
      </c>
      <c r="X461" s="95">
        <f t="shared" si="1116"/>
        <v>2027687</v>
      </c>
      <c r="Y461" s="97">
        <v>867</v>
      </c>
      <c r="Z461" s="98">
        <f t="shared" si="1117"/>
        <v>4.2758078539735175E-4</v>
      </c>
      <c r="AA461" s="99">
        <f t="shared" si="1118"/>
        <v>3.637831603229527</v>
      </c>
      <c r="AB461" s="100">
        <f t="shared" si="1119"/>
        <v>420</v>
      </c>
      <c r="AC461" s="101">
        <f t="shared" si="1120"/>
        <v>405.53739999999999</v>
      </c>
      <c r="AD461" s="100">
        <f t="shared" si="1121"/>
        <v>-14.462600000000009</v>
      </c>
      <c r="AE461" s="102">
        <f t="shared" si="1122"/>
        <v>3675</v>
      </c>
      <c r="AF461" s="291">
        <v>3154</v>
      </c>
      <c r="AG461" s="103">
        <f t="shared" si="1123"/>
        <v>-521</v>
      </c>
      <c r="AH461" s="103">
        <v>0</v>
      </c>
      <c r="AI461" s="103">
        <f t="shared" si="1124"/>
        <v>2748.4625999999998</v>
      </c>
      <c r="AJ461" s="336">
        <f t="shared" si="1125"/>
        <v>0.8714212428662016</v>
      </c>
    </row>
    <row r="462" spans="2:38" ht="15.75" thickBot="1" x14ac:dyDescent="0.3">
      <c r="B462" s="285" t="s">
        <v>762</v>
      </c>
      <c r="C462" s="151">
        <v>2016</v>
      </c>
      <c r="D462" s="151">
        <v>3</v>
      </c>
      <c r="E462" s="337" t="s">
        <v>53</v>
      </c>
      <c r="F462" s="153">
        <v>42431</v>
      </c>
      <c r="G462" s="153">
        <v>42459</v>
      </c>
      <c r="H462" s="338">
        <f t="shared" ref="H462:H463" ca="1" si="1126">IF($O$1&gt;G462,0,(G462-$O$1))</f>
        <v>0</v>
      </c>
      <c r="I462" s="150" t="s">
        <v>74</v>
      </c>
      <c r="J462" s="150" t="s">
        <v>756</v>
      </c>
      <c r="K462" s="150" t="s">
        <v>757</v>
      </c>
      <c r="L462" s="339" t="str">
        <f t="shared" ref="L462:L463" ca="1" si="1127">IF(G462=0,$M$3,(IF(H462=0,$M$1,$M$2)))</f>
        <v>Completed</v>
      </c>
      <c r="M462" s="151" t="s">
        <v>82</v>
      </c>
      <c r="N462" s="151" t="s">
        <v>58</v>
      </c>
      <c r="O462" s="151" t="s">
        <v>78</v>
      </c>
      <c r="P462" s="91" t="s">
        <v>60</v>
      </c>
      <c r="Q462" s="151" t="s">
        <v>61</v>
      </c>
      <c r="R462" s="151" t="s">
        <v>62</v>
      </c>
      <c r="S462" s="96">
        <v>0.5</v>
      </c>
      <c r="T462" s="152">
        <v>1.75</v>
      </c>
      <c r="U462" s="340">
        <v>1000000</v>
      </c>
      <c r="V462" s="340">
        <v>1000056</v>
      </c>
      <c r="W462" s="339">
        <f t="shared" ref="W462:W463" si="1128">IF(V462&gt;U462,0,U462-V462)</f>
        <v>0</v>
      </c>
      <c r="X462" s="339">
        <f t="shared" ref="X462:X463" si="1129">IF(V462&gt;U462,U462,V462)</f>
        <v>1000000</v>
      </c>
      <c r="Y462" s="340">
        <v>10273</v>
      </c>
      <c r="Z462" s="341">
        <f t="shared" ref="Z462:Z463" si="1130">Y462/V462</f>
        <v>1.0272424744214324E-2</v>
      </c>
      <c r="AA462" s="342">
        <f t="shared" ref="AA462:AA463" si="1131">AF462/Y462</f>
        <v>0.17035899931860216</v>
      </c>
      <c r="AB462" s="343">
        <f t="shared" ref="AB462:AB463" si="1132">IF(P462="cpv",(U462*S462),(U462/1000*S462))</f>
        <v>500</v>
      </c>
      <c r="AC462" s="344">
        <f t="shared" ref="AC462" si="1133">IF(P462="cpv",(IF(W462&gt;0,V462*S462,AB462)),(IF(W462&gt;0,V462/1000*S462,AB462)))</f>
        <v>500</v>
      </c>
      <c r="AD462" s="343">
        <f t="shared" ref="AD462:AD463" si="1134">AC462-AB462</f>
        <v>0</v>
      </c>
      <c r="AE462" s="345">
        <f t="shared" ref="AE462:AE463" si="1135">IF(P462="cpv",(U462*T462),(U462/1000*T462))</f>
        <v>1750</v>
      </c>
      <c r="AF462" s="346">
        <f>IF((SUMIF($K$10:$K$1048576,K462,$V$10:$V$1048576))&gt;(SUMIF($K$10:$K$1048576,K462,$U$10:$U$1048576)),AE462,(IF(P462="cpv",(V462*T462),(V462*T462/1000))))</f>
        <v>1750.098</v>
      </c>
      <c r="AG462" s="347">
        <f t="shared" ref="AG462:AG463" si="1136">AF462-AE462</f>
        <v>9.7999999999956344E-2</v>
      </c>
      <c r="AH462" s="347">
        <v>0</v>
      </c>
      <c r="AI462" s="347">
        <f t="shared" ref="AI462:AI463" si="1137">AF462-AC462-AH462</f>
        <v>1250.098</v>
      </c>
      <c r="AJ462" s="348">
        <f t="shared" ref="AJ462:AJ463" si="1138">AI462/AF462</f>
        <v>0.71430171338976445</v>
      </c>
      <c r="AL462"/>
    </row>
    <row r="463" spans="2:38" ht="15.75" thickBot="1" x14ac:dyDescent="0.3">
      <c r="B463" s="281" t="s">
        <v>763</v>
      </c>
      <c r="C463" s="105">
        <v>2016</v>
      </c>
      <c r="D463" s="105">
        <v>3</v>
      </c>
      <c r="E463" s="106" t="s">
        <v>53</v>
      </c>
      <c r="F463" s="107">
        <v>42433</v>
      </c>
      <c r="G463" s="107">
        <v>42437</v>
      </c>
      <c r="H463" s="108">
        <f t="shared" ca="1" si="1126"/>
        <v>0</v>
      </c>
      <c r="I463" s="109" t="s">
        <v>74</v>
      </c>
      <c r="J463" s="109" t="s">
        <v>146</v>
      </c>
      <c r="K463" s="109" t="s">
        <v>764</v>
      </c>
      <c r="L463" s="110" t="str">
        <f t="shared" ca="1" si="1127"/>
        <v>Completed</v>
      </c>
      <c r="M463" s="105" t="s">
        <v>77</v>
      </c>
      <c r="N463" s="105" t="s">
        <v>58</v>
      </c>
      <c r="O463" s="105" t="s">
        <v>78</v>
      </c>
      <c r="P463" s="105" t="s">
        <v>60</v>
      </c>
      <c r="Q463" s="105" t="s">
        <v>61</v>
      </c>
      <c r="R463" s="105" t="s">
        <v>79</v>
      </c>
      <c r="S463" s="111">
        <v>1.5</v>
      </c>
      <c r="T463" s="111">
        <v>4.5</v>
      </c>
      <c r="U463" s="112">
        <v>300000</v>
      </c>
      <c r="V463" s="112">
        <v>301631</v>
      </c>
      <c r="W463" s="110">
        <f t="shared" si="1128"/>
        <v>0</v>
      </c>
      <c r="X463" s="110">
        <f t="shared" si="1129"/>
        <v>300000</v>
      </c>
      <c r="Y463" s="112">
        <v>2938</v>
      </c>
      <c r="Z463" s="113">
        <f t="shared" si="1130"/>
        <v>9.7403781441562712E-3</v>
      </c>
      <c r="AA463" s="114">
        <f t="shared" si="1131"/>
        <v>0.47651463580667119</v>
      </c>
      <c r="AB463" s="115">
        <f t="shared" si="1132"/>
        <v>450</v>
      </c>
      <c r="AC463" s="101">
        <v>0</v>
      </c>
      <c r="AD463" s="115">
        <f t="shared" si="1134"/>
        <v>-450</v>
      </c>
      <c r="AE463" s="117">
        <f t="shared" si="1135"/>
        <v>1350</v>
      </c>
      <c r="AF463" s="286">
        <v>1400</v>
      </c>
      <c r="AG463" s="118">
        <f t="shared" si="1136"/>
        <v>50</v>
      </c>
      <c r="AH463" s="118">
        <v>0</v>
      </c>
      <c r="AI463" s="118">
        <f t="shared" si="1137"/>
        <v>1400</v>
      </c>
      <c r="AJ463" s="335">
        <f t="shared" si="1138"/>
        <v>1</v>
      </c>
      <c r="AL463"/>
    </row>
    <row r="464" spans="2:38" ht="15.75" thickBot="1" x14ac:dyDescent="0.3">
      <c r="B464" s="284" t="s">
        <v>765</v>
      </c>
      <c r="C464" s="91">
        <v>2016</v>
      </c>
      <c r="D464" s="91">
        <v>3</v>
      </c>
      <c r="E464" s="92" t="s">
        <v>53</v>
      </c>
      <c r="F464" s="93">
        <v>42433</v>
      </c>
      <c r="G464" s="93">
        <v>42437</v>
      </c>
      <c r="H464" s="94">
        <f t="shared" ref="H464:H465" ca="1" si="1139">IF($O$1&gt;G464,0,(G464-$O$1))</f>
        <v>0</v>
      </c>
      <c r="I464" s="90" t="s">
        <v>74</v>
      </c>
      <c r="J464" s="90" t="s">
        <v>146</v>
      </c>
      <c r="K464" s="90" t="s">
        <v>764</v>
      </c>
      <c r="L464" s="95" t="str">
        <f t="shared" ref="L464:L465" ca="1" si="1140">IF(G464=0,$M$3,(IF(H464=0,$M$1,$M$2)))</f>
        <v>Completed</v>
      </c>
      <c r="M464" s="91" t="s">
        <v>57</v>
      </c>
      <c r="N464" s="91" t="s">
        <v>58</v>
      </c>
      <c r="O464" s="91" t="s">
        <v>78</v>
      </c>
      <c r="P464" s="91" t="s">
        <v>60</v>
      </c>
      <c r="Q464" s="91" t="s">
        <v>61</v>
      </c>
      <c r="R464" s="91" t="s">
        <v>62</v>
      </c>
      <c r="S464" s="111">
        <v>0.5</v>
      </c>
      <c r="T464" s="96">
        <v>4.5</v>
      </c>
      <c r="U464" s="97">
        <v>300000</v>
      </c>
      <c r="V464" s="97">
        <v>301327</v>
      </c>
      <c r="W464" s="95">
        <f t="shared" ref="W464:W465" si="1141">IF(V464&gt;U464,0,U464-V464)</f>
        <v>0</v>
      </c>
      <c r="X464" s="95">
        <f t="shared" ref="X464:X465" si="1142">IF(V464&gt;U464,U464,V464)</f>
        <v>300000</v>
      </c>
      <c r="Y464" s="97">
        <v>3141</v>
      </c>
      <c r="Z464" s="98">
        <f t="shared" ref="Z464:Z465" si="1143">Y464/V464</f>
        <v>1.0423891652590044E-2</v>
      </c>
      <c r="AA464" s="99">
        <f t="shared" ref="AA464:AA465" si="1144">AF464/Y464</f>
        <v>0.42979942693409739</v>
      </c>
      <c r="AB464" s="100">
        <f t="shared" ref="AB464:AB465" si="1145">IF(P464="cpv",(U464*S464),(U464/1000*S464))</f>
        <v>150</v>
      </c>
      <c r="AC464" s="101">
        <f t="shared" ref="AC464:AC465" si="1146">IF(P464="cpv",(IF(W464&gt;0,V464*S464,AB464)),(IF(W464&gt;0,V464/1000*S464,AB464)))</f>
        <v>150</v>
      </c>
      <c r="AD464" s="100">
        <f t="shared" ref="AD464:AD465" si="1147">AC464-AB464</f>
        <v>0</v>
      </c>
      <c r="AE464" s="102">
        <f t="shared" ref="AE464:AE465" si="1148">IF(P464="cpv",(U464*T464),(U464/1000*T464))</f>
        <v>1350</v>
      </c>
      <c r="AF464" s="291">
        <f>IF((SUMIF($K$10:$K$1048576,K464,$V$10:$V$1048576))&gt;(SUMIF($K$10:$K$1048576,K464,$U$10:$U$1048576)),AE464,(IF(P464="cpv",(V464*T464),(V464*T464/1000))))</f>
        <v>1350</v>
      </c>
      <c r="AG464" s="103">
        <f t="shared" ref="AG464:AG465" si="1149">AF464-AE464</f>
        <v>0</v>
      </c>
      <c r="AH464" s="103">
        <v>0</v>
      </c>
      <c r="AI464" s="103">
        <f t="shared" ref="AI464:AI465" si="1150">AF464-AC464-AH464</f>
        <v>1200</v>
      </c>
      <c r="AJ464" s="336">
        <f t="shared" ref="AJ464:AJ465" si="1151">AI464/AF464</f>
        <v>0.88888888888888884</v>
      </c>
      <c r="AL464"/>
    </row>
    <row r="465" spans="2:38" ht="15.75" thickBot="1" x14ac:dyDescent="0.3">
      <c r="B465" s="284" t="s">
        <v>766</v>
      </c>
      <c r="C465" s="91">
        <v>2016</v>
      </c>
      <c r="D465" s="91">
        <v>3</v>
      </c>
      <c r="E465" s="92" t="s">
        <v>53</v>
      </c>
      <c r="F465" s="93">
        <v>42433</v>
      </c>
      <c r="G465" s="93">
        <v>42437</v>
      </c>
      <c r="H465" s="94">
        <f t="shared" ca="1" si="1139"/>
        <v>0</v>
      </c>
      <c r="I465" s="90" t="s">
        <v>74</v>
      </c>
      <c r="J465" s="90" t="s">
        <v>146</v>
      </c>
      <c r="K465" s="90" t="s">
        <v>764</v>
      </c>
      <c r="L465" s="95" t="str">
        <f t="shared" ca="1" si="1140"/>
        <v>Completed</v>
      </c>
      <c r="M465" s="91" t="s">
        <v>64</v>
      </c>
      <c r="N465" s="91" t="s">
        <v>58</v>
      </c>
      <c r="O465" s="91" t="s">
        <v>78</v>
      </c>
      <c r="P465" s="91" t="s">
        <v>60</v>
      </c>
      <c r="Q465" s="91" t="s">
        <v>61</v>
      </c>
      <c r="R465" s="91" t="s">
        <v>62</v>
      </c>
      <c r="S465" s="111">
        <v>0.2</v>
      </c>
      <c r="T465" s="96">
        <v>4.5</v>
      </c>
      <c r="U465" s="97">
        <v>250000</v>
      </c>
      <c r="V465" s="97">
        <v>251212</v>
      </c>
      <c r="W465" s="95">
        <f t="shared" si="1141"/>
        <v>0</v>
      </c>
      <c r="X465" s="95">
        <f t="shared" si="1142"/>
        <v>250000</v>
      </c>
      <c r="Y465" s="97">
        <v>3127</v>
      </c>
      <c r="Z465" s="98">
        <f t="shared" si="1143"/>
        <v>1.2447653774501218E-2</v>
      </c>
      <c r="AA465" s="99">
        <f t="shared" si="1144"/>
        <v>0.35976974736168854</v>
      </c>
      <c r="AB465" s="100">
        <f t="shared" si="1145"/>
        <v>50</v>
      </c>
      <c r="AC465" s="101">
        <f t="shared" si="1146"/>
        <v>50</v>
      </c>
      <c r="AD465" s="100">
        <f t="shared" si="1147"/>
        <v>0</v>
      </c>
      <c r="AE465" s="102">
        <f t="shared" si="1148"/>
        <v>1125</v>
      </c>
      <c r="AF465" s="291">
        <f>IF((SUMIF($K$10:$K$1048576,K465,$V$10:$V$1048576))&gt;(SUMIF($K$10:$K$1048576,K465,$U$10:$U$1048576)),AE465,(IF(P465="cpv",(V465*T465),(V465*T465/1000))))</f>
        <v>1125</v>
      </c>
      <c r="AG465" s="103">
        <f t="shared" si="1149"/>
        <v>0</v>
      </c>
      <c r="AH465" s="103">
        <v>0</v>
      </c>
      <c r="AI465" s="103">
        <f t="shared" si="1150"/>
        <v>1075</v>
      </c>
      <c r="AJ465" s="336">
        <f t="shared" si="1151"/>
        <v>0.9555555555555556</v>
      </c>
      <c r="AL465"/>
    </row>
    <row r="466" spans="2:38" ht="15.75" thickBot="1" x14ac:dyDescent="0.3">
      <c r="B466" s="285" t="s">
        <v>767</v>
      </c>
      <c r="C466" s="151">
        <v>2016</v>
      </c>
      <c r="D466" s="151">
        <v>3</v>
      </c>
      <c r="E466" s="337" t="s">
        <v>53</v>
      </c>
      <c r="F466" s="153">
        <v>42433</v>
      </c>
      <c r="G466" s="153">
        <v>42437</v>
      </c>
      <c r="H466" s="338">
        <f t="shared" ref="H466:H467" ca="1" si="1152">IF($O$1&gt;G466,0,(G466-$O$1))</f>
        <v>0</v>
      </c>
      <c r="I466" s="150" t="s">
        <v>74</v>
      </c>
      <c r="J466" s="150" t="s">
        <v>146</v>
      </c>
      <c r="K466" s="150" t="s">
        <v>764</v>
      </c>
      <c r="L466" s="339" t="str">
        <f t="shared" ref="L466:L467" ca="1" si="1153">IF(G466=0,$M$3,(IF(H466=0,$M$1,$M$2)))</f>
        <v>Completed</v>
      </c>
      <c r="M466" s="151" t="s">
        <v>82</v>
      </c>
      <c r="N466" s="151" t="s">
        <v>58</v>
      </c>
      <c r="O466" s="151" t="s">
        <v>78</v>
      </c>
      <c r="P466" s="91" t="s">
        <v>60</v>
      </c>
      <c r="Q466" s="151" t="s">
        <v>61</v>
      </c>
      <c r="R466" s="151" t="s">
        <v>62</v>
      </c>
      <c r="S466" s="111">
        <v>0.5</v>
      </c>
      <c r="T466" s="152">
        <v>4.5</v>
      </c>
      <c r="U466" s="340">
        <v>250000</v>
      </c>
      <c r="V466" s="340">
        <v>250056</v>
      </c>
      <c r="W466" s="339">
        <f t="shared" ref="W466:W467" si="1154">IF(V466&gt;U466,0,U466-V466)</f>
        <v>0</v>
      </c>
      <c r="X466" s="339">
        <f t="shared" ref="X466:X467" si="1155">IF(V466&gt;U466,U466,V466)</f>
        <v>250000</v>
      </c>
      <c r="Y466" s="340">
        <v>1389</v>
      </c>
      <c r="Z466" s="341">
        <f t="shared" ref="Z466:Z467" si="1156">Y466/V466</f>
        <v>5.5547557347154237E-3</v>
      </c>
      <c r="AA466" s="342">
        <f t="shared" ref="AA466:AA467" si="1157">AF466/Y466</f>
        <v>0.80993520518358531</v>
      </c>
      <c r="AB466" s="343">
        <f t="shared" ref="AB466:AB467" si="1158">IF(P466="cpv",(U466*S466),(U466/1000*S466))</f>
        <v>125</v>
      </c>
      <c r="AC466" s="344">
        <f t="shared" ref="AC466" si="1159">IF(P466="cpv",(IF(W466&gt;0,V466*S466,AB466)),(IF(W466&gt;0,V466/1000*S466,AB466)))</f>
        <v>125</v>
      </c>
      <c r="AD466" s="343">
        <f t="shared" ref="AD466:AD467" si="1160">AC466-AB466</f>
        <v>0</v>
      </c>
      <c r="AE466" s="345">
        <f t="shared" ref="AE466:AE467" si="1161">IF(P466="cpv",(U466*T466),(U466/1000*T466))</f>
        <v>1125</v>
      </c>
      <c r="AF466" s="346">
        <f>IF((SUMIF($K$10:$K$1048576,K466,$V$10:$V$1048576))&gt;(SUMIF($K$10:$K$1048576,K466,$U$10:$U$1048576)),AE466,(IF(P466="cpv",(V466*T466),(V466*T466/1000))))</f>
        <v>1125</v>
      </c>
      <c r="AG466" s="347">
        <f t="shared" ref="AG466:AG467" si="1162">AF466-AE466</f>
        <v>0</v>
      </c>
      <c r="AH466" s="347">
        <v>0</v>
      </c>
      <c r="AI466" s="347">
        <f t="shared" ref="AI466:AI467" si="1163">AF466-AC466-AH466</f>
        <v>1000</v>
      </c>
      <c r="AJ466" s="348">
        <f t="shared" ref="AJ466:AJ467" si="1164">AI466/AF466</f>
        <v>0.88888888888888884</v>
      </c>
      <c r="AL466"/>
    </row>
    <row r="467" spans="2:38" ht="15.75" thickBot="1" x14ac:dyDescent="0.3">
      <c r="B467" s="281" t="s">
        <v>768</v>
      </c>
      <c r="C467" s="105">
        <v>2016</v>
      </c>
      <c r="D467" s="105">
        <v>3</v>
      </c>
      <c r="E467" s="106" t="s">
        <v>53</v>
      </c>
      <c r="F467" s="107">
        <v>42430</v>
      </c>
      <c r="G467" s="107">
        <v>42459</v>
      </c>
      <c r="H467" s="108">
        <f t="shared" ca="1" si="1152"/>
        <v>0</v>
      </c>
      <c r="I467" s="109" t="s">
        <v>74</v>
      </c>
      <c r="J467" s="109" t="s">
        <v>669</v>
      </c>
      <c r="K467" s="109" t="s">
        <v>776</v>
      </c>
      <c r="L467" s="110" t="str">
        <f t="shared" ca="1" si="1153"/>
        <v>Completed</v>
      </c>
      <c r="M467" s="105" t="s">
        <v>678</v>
      </c>
      <c r="N467" s="105" t="s">
        <v>58</v>
      </c>
      <c r="O467" s="105" t="s">
        <v>59</v>
      </c>
      <c r="P467" s="91" t="s">
        <v>42</v>
      </c>
      <c r="Q467" s="105" t="s">
        <v>61</v>
      </c>
      <c r="R467" s="105" t="s">
        <v>62</v>
      </c>
      <c r="S467" s="111">
        <v>0.3</v>
      </c>
      <c r="T467" s="111">
        <v>1.6</v>
      </c>
      <c r="U467" s="112">
        <v>5000</v>
      </c>
      <c r="V467" s="112">
        <v>5007</v>
      </c>
      <c r="W467" s="110">
        <f t="shared" si="1154"/>
        <v>0</v>
      </c>
      <c r="X467" s="110">
        <f t="shared" si="1155"/>
        <v>5000</v>
      </c>
      <c r="Y467" s="112"/>
      <c r="Z467" s="113">
        <f t="shared" si="1156"/>
        <v>0</v>
      </c>
      <c r="AA467" s="114" t="e">
        <f t="shared" si="1157"/>
        <v>#DIV/0!</v>
      </c>
      <c r="AB467" s="115">
        <f t="shared" si="1158"/>
        <v>1.5</v>
      </c>
      <c r="AC467" s="116">
        <v>1500</v>
      </c>
      <c r="AD467" s="115">
        <f t="shared" si="1160"/>
        <v>1498.5</v>
      </c>
      <c r="AE467" s="117">
        <f t="shared" si="1161"/>
        <v>8</v>
      </c>
      <c r="AF467" s="286">
        <v>800</v>
      </c>
      <c r="AG467" s="118">
        <f t="shared" si="1162"/>
        <v>792</v>
      </c>
      <c r="AH467" s="118">
        <v>0</v>
      </c>
      <c r="AI467" s="118">
        <f t="shared" si="1163"/>
        <v>-700</v>
      </c>
      <c r="AJ467" s="335">
        <f t="shared" si="1164"/>
        <v>-0.875</v>
      </c>
      <c r="AL467"/>
    </row>
    <row r="468" spans="2:38" ht="15.75" thickBot="1" x14ac:dyDescent="0.3">
      <c r="B468" s="284" t="s">
        <v>769</v>
      </c>
      <c r="C468" s="91">
        <v>2016</v>
      </c>
      <c r="D468" s="91">
        <v>3</v>
      </c>
      <c r="E468" s="92" t="s">
        <v>53</v>
      </c>
      <c r="F468" s="93">
        <v>42430</v>
      </c>
      <c r="G468" s="93">
        <v>42459</v>
      </c>
      <c r="H468" s="94">
        <f t="shared" ref="H468:H469" ca="1" si="1165">IF($O$1&gt;G468,0,(G468-$O$1))</f>
        <v>0</v>
      </c>
      <c r="I468" s="90" t="s">
        <v>74</v>
      </c>
      <c r="J468" s="90" t="s">
        <v>669</v>
      </c>
      <c r="K468" s="90" t="s">
        <v>776</v>
      </c>
      <c r="L468" s="95" t="str">
        <f t="shared" ref="L468:L469" ca="1" si="1166">IF(G468=0,$M$3,(IF(H468=0,$M$1,$M$2)))</f>
        <v>Completed</v>
      </c>
      <c r="M468" s="91" t="s">
        <v>157</v>
      </c>
      <c r="N468" s="91" t="s">
        <v>58</v>
      </c>
      <c r="O468" s="91" t="s">
        <v>59</v>
      </c>
      <c r="P468" s="91" t="s">
        <v>42</v>
      </c>
      <c r="Q468" s="91" t="s">
        <v>61</v>
      </c>
      <c r="R468" s="91" t="s">
        <v>62</v>
      </c>
      <c r="S468" s="111">
        <v>0.4</v>
      </c>
      <c r="T468" s="96">
        <v>1.6</v>
      </c>
      <c r="U468" s="97">
        <v>5000</v>
      </c>
      <c r="V468" s="97">
        <v>4481</v>
      </c>
      <c r="W468" s="95">
        <f t="shared" ref="W468:W469" si="1167">IF(V468&gt;U468,0,U468-V468)</f>
        <v>519</v>
      </c>
      <c r="X468" s="95">
        <f t="shared" ref="X468:X469" si="1168">IF(V468&gt;U468,U468,V468)</f>
        <v>4481</v>
      </c>
      <c r="Y468" s="97"/>
      <c r="Z468" s="98">
        <f t="shared" ref="Z468:Z469" si="1169">Y468/V468</f>
        <v>0</v>
      </c>
      <c r="AA468" s="99" t="e">
        <f t="shared" ref="AA468:AA469" si="1170">AF468/Y468</f>
        <v>#DIV/0!</v>
      </c>
      <c r="AB468" s="100">
        <f t="shared" ref="AB468:AB469" si="1171">IF(P468="cpv",(U468*S468),(U468/1000*S468))</f>
        <v>2</v>
      </c>
      <c r="AC468" s="101">
        <v>1763</v>
      </c>
      <c r="AD468" s="100">
        <f t="shared" ref="AD468:AD469" si="1172">AC468-AB468</f>
        <v>1761</v>
      </c>
      <c r="AE468" s="102">
        <f t="shared" ref="AE468:AE469" si="1173">IF(P468="cpv",(U468*T468),(U468/1000*T468))</f>
        <v>8</v>
      </c>
      <c r="AF468" s="291">
        <v>800</v>
      </c>
      <c r="AG468" s="103">
        <f t="shared" ref="AG468:AG469" si="1174">AF468-AE468</f>
        <v>792</v>
      </c>
      <c r="AH468" s="103">
        <v>0</v>
      </c>
      <c r="AI468" s="103">
        <f t="shared" ref="AI468:AI469" si="1175">AF468-AC468-AH468</f>
        <v>-963</v>
      </c>
      <c r="AJ468" s="336">
        <f t="shared" ref="AJ468:AJ469" si="1176">AI468/AF468</f>
        <v>-1.2037500000000001</v>
      </c>
      <c r="AL468"/>
    </row>
    <row r="469" spans="2:38" ht="15.75" thickBot="1" x14ac:dyDescent="0.3">
      <c r="B469" s="284" t="s">
        <v>770</v>
      </c>
      <c r="C469" s="91">
        <v>2016</v>
      </c>
      <c r="D469" s="91">
        <v>3</v>
      </c>
      <c r="E469" s="92" t="s">
        <v>53</v>
      </c>
      <c r="F469" s="93">
        <v>42430</v>
      </c>
      <c r="G469" s="93">
        <v>42459</v>
      </c>
      <c r="H469" s="94">
        <f t="shared" ca="1" si="1165"/>
        <v>0</v>
      </c>
      <c r="I469" s="90" t="s">
        <v>74</v>
      </c>
      <c r="J469" s="90" t="s">
        <v>669</v>
      </c>
      <c r="K469" s="90" t="s">
        <v>776</v>
      </c>
      <c r="L469" s="95" t="str">
        <f t="shared" ca="1" si="1166"/>
        <v>Completed</v>
      </c>
      <c r="M469" s="91" t="s">
        <v>82</v>
      </c>
      <c r="N469" s="91" t="s">
        <v>58</v>
      </c>
      <c r="O469" s="91" t="s">
        <v>59</v>
      </c>
      <c r="P469" s="91" t="s">
        <v>60</v>
      </c>
      <c r="Q469" s="91" t="s">
        <v>61</v>
      </c>
      <c r="R469" s="91" t="s">
        <v>62</v>
      </c>
      <c r="S469" s="111">
        <v>0.1</v>
      </c>
      <c r="T469" s="96">
        <v>1.6</v>
      </c>
      <c r="U469" s="97">
        <v>5500000</v>
      </c>
      <c r="V469" s="97">
        <v>5582539</v>
      </c>
      <c r="W469" s="95">
        <f t="shared" si="1167"/>
        <v>0</v>
      </c>
      <c r="X469" s="95">
        <f t="shared" si="1168"/>
        <v>5500000</v>
      </c>
      <c r="Y469" s="97"/>
      <c r="Z469" s="98">
        <f t="shared" si="1169"/>
        <v>0</v>
      </c>
      <c r="AA469" s="99" t="e">
        <f t="shared" si="1170"/>
        <v>#DIV/0!</v>
      </c>
      <c r="AB469" s="100">
        <f t="shared" si="1171"/>
        <v>550</v>
      </c>
      <c r="AC469" s="101">
        <f t="shared" ref="AC469" si="1177">IF(P469="cpv",(IF(W469&gt;0,V469*S469,AB469)),(IF(W469&gt;0,V469/1000*S469,AB469)))</f>
        <v>550</v>
      </c>
      <c r="AD469" s="100">
        <f t="shared" si="1172"/>
        <v>0</v>
      </c>
      <c r="AE469" s="102">
        <f t="shared" si="1173"/>
        <v>8800</v>
      </c>
      <c r="AF469" s="291">
        <v>4395</v>
      </c>
      <c r="AG469" s="103">
        <f t="shared" si="1174"/>
        <v>-4405</v>
      </c>
      <c r="AH469" s="103">
        <v>0</v>
      </c>
      <c r="AI469" s="103">
        <f t="shared" si="1175"/>
        <v>3845</v>
      </c>
      <c r="AJ469" s="336">
        <f t="shared" si="1176"/>
        <v>0.8748577929465301</v>
      </c>
      <c r="AL469"/>
    </row>
    <row r="470" spans="2:38" ht="15.75" thickBot="1" x14ac:dyDescent="0.3">
      <c r="B470" s="284" t="s">
        <v>771</v>
      </c>
      <c r="C470" s="91">
        <v>2016</v>
      </c>
      <c r="D470" s="91">
        <v>3</v>
      </c>
      <c r="E470" s="92" t="s">
        <v>53</v>
      </c>
      <c r="F470" s="93">
        <v>42430</v>
      </c>
      <c r="G470" s="93">
        <v>42459</v>
      </c>
      <c r="H470" s="94">
        <f t="shared" ref="H470:H473" ca="1" si="1178">IF($O$1&gt;G470,0,(G470-$O$1))</f>
        <v>0</v>
      </c>
      <c r="I470" s="90" t="s">
        <v>74</v>
      </c>
      <c r="J470" s="90" t="s">
        <v>669</v>
      </c>
      <c r="K470" s="90" t="s">
        <v>776</v>
      </c>
      <c r="L470" s="95" t="str">
        <f t="shared" ref="L470:L473" ca="1" si="1179">IF(G470=0,$M$3,(IF(H470=0,$M$1,$M$2)))</f>
        <v>Completed</v>
      </c>
      <c r="M470" s="91" t="s">
        <v>66</v>
      </c>
      <c r="N470" s="91" t="s">
        <v>58</v>
      </c>
      <c r="O470" s="91" t="s">
        <v>59</v>
      </c>
      <c r="P470" s="91" t="s">
        <v>60</v>
      </c>
      <c r="Q470" s="91" t="s">
        <v>61</v>
      </c>
      <c r="R470" s="91" t="s">
        <v>62</v>
      </c>
      <c r="S470" s="111">
        <v>0.25</v>
      </c>
      <c r="T470" s="96">
        <v>1.6</v>
      </c>
      <c r="U470" s="97">
        <v>1500000</v>
      </c>
      <c r="V470" s="97">
        <v>1414274</v>
      </c>
      <c r="W470" s="95">
        <f t="shared" ref="W470:W473" si="1180">IF(V470&gt;U470,0,U470-V470)</f>
        <v>85726</v>
      </c>
      <c r="X470" s="95">
        <f t="shared" ref="X470:X473" si="1181">IF(V470&gt;U470,U470,V470)</f>
        <v>1414274</v>
      </c>
      <c r="Y470" s="97"/>
      <c r="Z470" s="98">
        <f t="shared" ref="Z470:Z473" si="1182">Y470/V470</f>
        <v>0</v>
      </c>
      <c r="AA470" s="99" t="e">
        <f t="shared" ref="AA470:AA473" si="1183">AF470/Y470</f>
        <v>#DIV/0!</v>
      </c>
      <c r="AB470" s="100">
        <f t="shared" ref="AB470:AB473" si="1184">IF(P470="cpv",(U470*S470),(U470/1000*S470))</f>
        <v>375</v>
      </c>
      <c r="AC470" s="101">
        <f t="shared" ref="AC470:AC473" si="1185">IF(P470="cpv",(IF(W470&gt;0,V470*S470,AB470)),(IF(W470&gt;0,V470/1000*S470,AB470)))</f>
        <v>353.56849999999997</v>
      </c>
      <c r="AD470" s="100">
        <f t="shared" ref="AD470:AD473" si="1186">AC470-AB470</f>
        <v>-21.431500000000028</v>
      </c>
      <c r="AE470" s="102">
        <f t="shared" ref="AE470:AE473" si="1187">IF(P470="cpv",(U470*T470),(U470/1000*T470))</f>
        <v>2400</v>
      </c>
      <c r="AF470" s="291">
        <f>IF((SUMIF($K$10:$K$1048576,K470,$V$10:$V$1048576))&gt;(SUMIF($K$10:$K$1048576,K470,$U$10:$U$1048576)),AE470,(IF(P470="cpv",(V470*T470),(V470*T470/1000))))</f>
        <v>2400</v>
      </c>
      <c r="AG470" s="103">
        <f t="shared" ref="AG470:AG473" si="1188">AF470-AE470</f>
        <v>0</v>
      </c>
      <c r="AH470" s="103">
        <v>0</v>
      </c>
      <c r="AI470" s="103">
        <f t="shared" ref="AI470:AI473" si="1189">AF470-AC470-AH470</f>
        <v>2046.4315000000001</v>
      </c>
      <c r="AJ470" s="336">
        <f t="shared" ref="AJ470:AJ473" si="1190">AI470/AF470</f>
        <v>0.85267979166666674</v>
      </c>
      <c r="AL470"/>
    </row>
    <row r="471" spans="2:38" ht="15.75" thickBot="1" x14ac:dyDescent="0.3">
      <c r="B471" s="284" t="s">
        <v>772</v>
      </c>
      <c r="C471" s="91">
        <v>2016</v>
      </c>
      <c r="D471" s="91">
        <v>3</v>
      </c>
      <c r="E471" s="92" t="s">
        <v>53</v>
      </c>
      <c r="F471" s="93">
        <v>42430</v>
      </c>
      <c r="G471" s="93">
        <v>42459</v>
      </c>
      <c r="H471" s="94">
        <f t="shared" ca="1" si="1178"/>
        <v>0</v>
      </c>
      <c r="I471" s="90" t="s">
        <v>74</v>
      </c>
      <c r="J471" s="90" t="s">
        <v>669</v>
      </c>
      <c r="K471" s="90" t="s">
        <v>776</v>
      </c>
      <c r="L471" s="95" t="str">
        <f t="shared" ca="1" si="1179"/>
        <v>Completed</v>
      </c>
      <c r="M471" s="91" t="s">
        <v>90</v>
      </c>
      <c r="N471" s="91" t="s">
        <v>58</v>
      </c>
      <c r="O471" s="91" t="s">
        <v>59</v>
      </c>
      <c r="P471" s="91" t="s">
        <v>60</v>
      </c>
      <c r="Q471" s="91" t="s">
        <v>61</v>
      </c>
      <c r="R471" s="91" t="s">
        <v>62</v>
      </c>
      <c r="S471" s="111">
        <v>0.1</v>
      </c>
      <c r="T471" s="96">
        <v>1.6</v>
      </c>
      <c r="U471" s="97">
        <v>500000</v>
      </c>
      <c r="V471" s="97">
        <v>517276</v>
      </c>
      <c r="W471" s="95">
        <f t="shared" si="1180"/>
        <v>0</v>
      </c>
      <c r="X471" s="95">
        <f t="shared" si="1181"/>
        <v>500000</v>
      </c>
      <c r="Y471" s="97"/>
      <c r="Z471" s="98">
        <f t="shared" si="1182"/>
        <v>0</v>
      </c>
      <c r="AA471" s="99" t="e">
        <f t="shared" si="1183"/>
        <v>#DIV/0!</v>
      </c>
      <c r="AB471" s="100">
        <f t="shared" si="1184"/>
        <v>50</v>
      </c>
      <c r="AC471" s="101">
        <f t="shared" si="1185"/>
        <v>50</v>
      </c>
      <c r="AD471" s="100">
        <f t="shared" si="1186"/>
        <v>0</v>
      </c>
      <c r="AE471" s="102">
        <f t="shared" si="1187"/>
        <v>800</v>
      </c>
      <c r="AF471" s="291">
        <f>IF((SUMIF($K$10:$K$1048576,K471,$V$10:$V$1048576))&gt;(SUMIF($K$10:$K$1048576,K471,$U$10:$U$1048576)),AE471,(IF(P471="cpv",(V471*T471),(V471*T471/1000))))</f>
        <v>800</v>
      </c>
      <c r="AG471" s="103">
        <f t="shared" si="1188"/>
        <v>0</v>
      </c>
      <c r="AH471" s="103">
        <v>0</v>
      </c>
      <c r="AI471" s="103">
        <f t="shared" si="1189"/>
        <v>750</v>
      </c>
      <c r="AJ471" s="336">
        <f t="shared" si="1190"/>
        <v>0.9375</v>
      </c>
      <c r="AL471"/>
    </row>
    <row r="472" spans="2:38" ht="15.75" thickBot="1" x14ac:dyDescent="0.3">
      <c r="B472" s="284" t="s">
        <v>773</v>
      </c>
      <c r="C472" s="91">
        <v>2016</v>
      </c>
      <c r="D472" s="91">
        <v>3</v>
      </c>
      <c r="E472" s="92" t="s">
        <v>53</v>
      </c>
      <c r="F472" s="93">
        <v>42430</v>
      </c>
      <c r="G472" s="93">
        <v>42459</v>
      </c>
      <c r="H472" s="94">
        <f t="shared" ca="1" si="1178"/>
        <v>0</v>
      </c>
      <c r="I472" s="90" t="s">
        <v>74</v>
      </c>
      <c r="J472" s="90" t="s">
        <v>669</v>
      </c>
      <c r="K472" s="90" t="s">
        <v>776</v>
      </c>
      <c r="L472" s="95" t="str">
        <f t="shared" ca="1" si="1179"/>
        <v>Completed</v>
      </c>
      <c r="M472" s="91" t="s">
        <v>509</v>
      </c>
      <c r="N472" s="91" t="s">
        <v>58</v>
      </c>
      <c r="O472" s="91" t="s">
        <v>59</v>
      </c>
      <c r="P472" s="91" t="s">
        <v>60</v>
      </c>
      <c r="Q472" s="91" t="s">
        <v>61</v>
      </c>
      <c r="R472" s="91" t="s">
        <v>62</v>
      </c>
      <c r="S472" s="111">
        <v>0.15</v>
      </c>
      <c r="T472" s="96">
        <v>1.6</v>
      </c>
      <c r="U472" s="97">
        <v>500000</v>
      </c>
      <c r="V472" s="97">
        <v>551631</v>
      </c>
      <c r="W472" s="95">
        <f t="shared" si="1180"/>
        <v>0</v>
      </c>
      <c r="X472" s="95">
        <f t="shared" si="1181"/>
        <v>500000</v>
      </c>
      <c r="Y472" s="97"/>
      <c r="Z472" s="98">
        <f t="shared" si="1182"/>
        <v>0</v>
      </c>
      <c r="AA472" s="99" t="e">
        <f t="shared" si="1183"/>
        <v>#DIV/0!</v>
      </c>
      <c r="AB472" s="100">
        <f t="shared" si="1184"/>
        <v>75</v>
      </c>
      <c r="AC472" s="101">
        <f t="shared" si="1185"/>
        <v>75</v>
      </c>
      <c r="AD472" s="100">
        <f t="shared" si="1186"/>
        <v>0</v>
      </c>
      <c r="AE472" s="102">
        <f t="shared" si="1187"/>
        <v>800</v>
      </c>
      <c r="AF472" s="291">
        <f>IF((SUMIF($K$10:$K$1048576,K472,$V$10:$V$1048576))&gt;(SUMIF($K$10:$K$1048576,K472,$U$10:$U$1048576)),AE472,(IF(P472="cpv",(V472*T472),(V472*T472/1000))))</f>
        <v>800</v>
      </c>
      <c r="AG472" s="103">
        <f t="shared" si="1188"/>
        <v>0</v>
      </c>
      <c r="AH472" s="103">
        <v>0</v>
      </c>
      <c r="AI472" s="103">
        <f t="shared" si="1189"/>
        <v>725</v>
      </c>
      <c r="AJ472" s="336">
        <f t="shared" si="1190"/>
        <v>0.90625</v>
      </c>
      <c r="AL472"/>
    </row>
    <row r="473" spans="2:38" ht="15.75" thickBot="1" x14ac:dyDescent="0.3">
      <c r="B473" s="284" t="s">
        <v>774</v>
      </c>
      <c r="C473" s="91">
        <v>2016</v>
      </c>
      <c r="D473" s="91">
        <v>3</v>
      </c>
      <c r="E473" s="92" t="s">
        <v>53</v>
      </c>
      <c r="F473" s="93">
        <v>42430</v>
      </c>
      <c r="G473" s="93">
        <v>42459</v>
      </c>
      <c r="H473" s="94">
        <f t="shared" ca="1" si="1178"/>
        <v>0</v>
      </c>
      <c r="I473" s="90" t="s">
        <v>74</v>
      </c>
      <c r="J473" s="90" t="s">
        <v>669</v>
      </c>
      <c r="K473" s="90" t="s">
        <v>776</v>
      </c>
      <c r="L473" s="95" t="str">
        <f t="shared" ca="1" si="1179"/>
        <v>Completed</v>
      </c>
      <c r="M473" s="91" t="s">
        <v>93</v>
      </c>
      <c r="N473" s="91" t="s">
        <v>58</v>
      </c>
      <c r="O473" s="91" t="s">
        <v>59</v>
      </c>
      <c r="P473" s="91" t="s">
        <v>60</v>
      </c>
      <c r="Q473" s="91" t="s">
        <v>61</v>
      </c>
      <c r="R473" s="91" t="s">
        <v>62</v>
      </c>
      <c r="S473" s="111">
        <v>0.1</v>
      </c>
      <c r="T473" s="96">
        <v>1.6</v>
      </c>
      <c r="U473" s="97">
        <v>500000</v>
      </c>
      <c r="V473" s="97">
        <v>500431</v>
      </c>
      <c r="W473" s="95">
        <f t="shared" si="1180"/>
        <v>0</v>
      </c>
      <c r="X473" s="95">
        <f t="shared" si="1181"/>
        <v>500000</v>
      </c>
      <c r="Y473" s="97"/>
      <c r="Z473" s="98">
        <f t="shared" si="1182"/>
        <v>0</v>
      </c>
      <c r="AA473" s="99" t="e">
        <f t="shared" si="1183"/>
        <v>#DIV/0!</v>
      </c>
      <c r="AB473" s="100">
        <f t="shared" si="1184"/>
        <v>50</v>
      </c>
      <c r="AC473" s="101">
        <f t="shared" si="1185"/>
        <v>50</v>
      </c>
      <c r="AD473" s="100">
        <f t="shared" si="1186"/>
        <v>0</v>
      </c>
      <c r="AE473" s="102">
        <f t="shared" si="1187"/>
        <v>800</v>
      </c>
      <c r="AF473" s="291">
        <f>IF((SUMIF($K$10:$K$1048576,K473,$V$10:$V$1048576))&gt;(SUMIF($K$10:$K$1048576,K473,$U$10:$U$1048576)),AE473,(IF(P473="cpv",(V473*T473),(V473*T473/1000))))</f>
        <v>800</v>
      </c>
      <c r="AG473" s="103">
        <f t="shared" si="1188"/>
        <v>0</v>
      </c>
      <c r="AH473" s="103">
        <v>0</v>
      </c>
      <c r="AI473" s="103">
        <f t="shared" si="1189"/>
        <v>750</v>
      </c>
      <c r="AJ473" s="336">
        <f t="shared" si="1190"/>
        <v>0.9375</v>
      </c>
      <c r="AL473"/>
    </row>
    <row r="474" spans="2:38" ht="15.75" thickBot="1" x14ac:dyDescent="0.3">
      <c r="B474" s="284" t="s">
        <v>1026</v>
      </c>
      <c r="C474" s="91">
        <v>2016</v>
      </c>
      <c r="D474" s="91">
        <v>3</v>
      </c>
      <c r="E474" s="92" t="s">
        <v>53</v>
      </c>
      <c r="F474" s="93">
        <v>42430</v>
      </c>
      <c r="G474" s="93">
        <v>42459</v>
      </c>
      <c r="H474" s="94">
        <f t="shared" ref="H474:H477" ca="1" si="1191">IF($O$1&gt;G474,0,(G474-$O$1))</f>
        <v>0</v>
      </c>
      <c r="I474" s="90" t="s">
        <v>74</v>
      </c>
      <c r="J474" s="90" t="s">
        <v>669</v>
      </c>
      <c r="K474" s="90" t="s">
        <v>776</v>
      </c>
      <c r="L474" s="95" t="str">
        <f t="shared" ref="L474:L477" ca="1" si="1192">IF(G474=0,$M$3,(IF(H474=0,$M$1,$M$2)))</f>
        <v>Completed</v>
      </c>
      <c r="M474" s="91" t="s">
        <v>64</v>
      </c>
      <c r="N474" s="91" t="s">
        <v>58</v>
      </c>
      <c r="O474" s="91" t="s">
        <v>59</v>
      </c>
      <c r="P474" s="91" t="s">
        <v>60</v>
      </c>
      <c r="Q474" s="91" t="s">
        <v>61</v>
      </c>
      <c r="R474" s="91" t="s">
        <v>62</v>
      </c>
      <c r="S474" s="111">
        <v>0.2</v>
      </c>
      <c r="T474" s="96">
        <v>1.6</v>
      </c>
      <c r="U474" s="97">
        <v>3000000</v>
      </c>
      <c r="V474" s="97">
        <v>2981058</v>
      </c>
      <c r="W474" s="95">
        <f t="shared" ref="W474:W477" si="1193">IF(V474&gt;U474,0,U474-V474)</f>
        <v>18942</v>
      </c>
      <c r="X474" s="95">
        <f t="shared" ref="X474:X477" si="1194">IF(V474&gt;U474,U474,V474)</f>
        <v>2981058</v>
      </c>
      <c r="Y474" s="97">
        <v>583</v>
      </c>
      <c r="Z474" s="98">
        <f t="shared" ref="Z474:Z477" si="1195">Y474/V474</f>
        <v>1.955681506364519E-4</v>
      </c>
      <c r="AA474" s="99">
        <f t="shared" ref="AA474:AA477" si="1196">AF474/Y474</f>
        <v>6.8610634648370494</v>
      </c>
      <c r="AB474" s="100">
        <f t="shared" ref="AB474:AB477" si="1197">IF(P474="cpv",(U474*S474),(U474/1000*S474))</f>
        <v>600</v>
      </c>
      <c r="AC474" s="101">
        <f t="shared" ref="AC474:AC477" si="1198">IF(P474="cpv",(IF(W474&gt;0,V474*S474,AB474)),(IF(W474&gt;0,V474/1000*S474,AB474)))</f>
        <v>596.21159999999998</v>
      </c>
      <c r="AD474" s="100">
        <f t="shared" ref="AD474:AD477" si="1199">AC474-AB474</f>
        <v>-3.7884000000000242</v>
      </c>
      <c r="AE474" s="102">
        <f t="shared" ref="AE474:AE477" si="1200">IF(P474="cpv",(U474*T474),(U474/1000*T474))</f>
        <v>4800</v>
      </c>
      <c r="AF474" s="291">
        <v>4000</v>
      </c>
      <c r="AG474" s="103">
        <f t="shared" ref="AG474:AG477" si="1201">AF474-AE474</f>
        <v>-800</v>
      </c>
      <c r="AH474" s="103">
        <v>0</v>
      </c>
      <c r="AI474" s="103">
        <f t="shared" ref="AI474:AI477" si="1202">AF474-AC474-AH474</f>
        <v>3403.7883999999999</v>
      </c>
      <c r="AJ474" s="336">
        <f t="shared" ref="AJ474:AJ477" si="1203">AI474/AF474</f>
        <v>0.85094709999999996</v>
      </c>
      <c r="AL474"/>
    </row>
    <row r="475" spans="2:38" ht="15.75" thickBot="1" x14ac:dyDescent="0.3">
      <c r="B475" s="285" t="s">
        <v>775</v>
      </c>
      <c r="C475" s="151">
        <v>2016</v>
      </c>
      <c r="D475" s="151">
        <v>3</v>
      </c>
      <c r="E475" s="337" t="s">
        <v>53</v>
      </c>
      <c r="F475" s="153">
        <v>42430</v>
      </c>
      <c r="G475" s="153">
        <v>42459</v>
      </c>
      <c r="H475" s="338">
        <f t="shared" ca="1" si="1191"/>
        <v>0</v>
      </c>
      <c r="I475" s="150" t="s">
        <v>74</v>
      </c>
      <c r="J475" s="150" t="s">
        <v>669</v>
      </c>
      <c r="K475" s="150" t="s">
        <v>776</v>
      </c>
      <c r="L475" s="339" t="str">
        <f t="shared" ca="1" si="1192"/>
        <v>Completed</v>
      </c>
      <c r="M475" s="151" t="s">
        <v>174</v>
      </c>
      <c r="N475" s="151" t="s">
        <v>58</v>
      </c>
      <c r="O475" s="151" t="s">
        <v>59</v>
      </c>
      <c r="P475" s="91" t="s">
        <v>60</v>
      </c>
      <c r="Q475" s="151" t="s">
        <v>61</v>
      </c>
      <c r="R475" s="151" t="s">
        <v>62</v>
      </c>
      <c r="S475" s="111">
        <v>0.15</v>
      </c>
      <c r="T475" s="152">
        <v>1.6</v>
      </c>
      <c r="U475" s="340">
        <v>1000000</v>
      </c>
      <c r="V475" s="340">
        <v>1273667</v>
      </c>
      <c r="W475" s="339">
        <f t="shared" si="1193"/>
        <v>0</v>
      </c>
      <c r="X475" s="339">
        <f t="shared" si="1194"/>
        <v>1000000</v>
      </c>
      <c r="Y475" s="340"/>
      <c r="Z475" s="341">
        <f t="shared" si="1195"/>
        <v>0</v>
      </c>
      <c r="AA475" s="342" t="e">
        <f t="shared" si="1196"/>
        <v>#DIV/0!</v>
      </c>
      <c r="AB475" s="343">
        <f t="shared" si="1197"/>
        <v>150</v>
      </c>
      <c r="AC475" s="344">
        <f t="shared" si="1198"/>
        <v>150</v>
      </c>
      <c r="AD475" s="343">
        <f t="shared" si="1199"/>
        <v>0</v>
      </c>
      <c r="AE475" s="345">
        <f t="shared" si="1200"/>
        <v>1600</v>
      </c>
      <c r="AF475" s="346">
        <f>IF((SUMIF($K$10:$K$1048576,K475,$V$10:$V$1048576))&gt;(SUMIF($K$10:$K$1048576,K475,$U$10:$U$1048576)),AE475,(IF(P475="cpv",(V475*T475),(V475*T475/1000))))</f>
        <v>1600</v>
      </c>
      <c r="AG475" s="347">
        <f t="shared" si="1201"/>
        <v>0</v>
      </c>
      <c r="AH475" s="347">
        <v>0</v>
      </c>
      <c r="AI475" s="347">
        <f t="shared" si="1202"/>
        <v>1450</v>
      </c>
      <c r="AJ475" s="348">
        <f t="shared" si="1203"/>
        <v>0.90625</v>
      </c>
      <c r="AL475"/>
    </row>
    <row r="476" spans="2:38" ht="15.75" thickBot="1" x14ac:dyDescent="0.3">
      <c r="B476" s="281" t="s">
        <v>777</v>
      </c>
      <c r="C476" s="105">
        <v>2016</v>
      </c>
      <c r="D476" s="105">
        <v>3</v>
      </c>
      <c r="E476" s="106" t="s">
        <v>53</v>
      </c>
      <c r="F476" s="107">
        <v>42430</v>
      </c>
      <c r="G476" s="107">
        <v>42459</v>
      </c>
      <c r="H476" s="108">
        <f t="shared" ca="1" si="1191"/>
        <v>0</v>
      </c>
      <c r="I476" s="109" t="s">
        <v>74</v>
      </c>
      <c r="J476" s="109" t="s">
        <v>669</v>
      </c>
      <c r="K476" s="109" t="s">
        <v>779</v>
      </c>
      <c r="L476" s="110" t="str">
        <f t="shared" ca="1" si="1192"/>
        <v>Completed</v>
      </c>
      <c r="M476" s="105" t="s">
        <v>82</v>
      </c>
      <c r="N476" s="105" t="s">
        <v>58</v>
      </c>
      <c r="O476" s="105" t="s">
        <v>78</v>
      </c>
      <c r="P476" s="91" t="s">
        <v>60</v>
      </c>
      <c r="Q476" s="105" t="s">
        <v>79</v>
      </c>
      <c r="R476" s="105" t="s">
        <v>79</v>
      </c>
      <c r="S476" s="111">
        <v>0.5</v>
      </c>
      <c r="T476" s="111">
        <v>4</v>
      </c>
      <c r="U476" s="112">
        <v>800000</v>
      </c>
      <c r="V476" s="112">
        <v>803156</v>
      </c>
      <c r="W476" s="110">
        <f t="shared" si="1193"/>
        <v>0</v>
      </c>
      <c r="X476" s="110">
        <f t="shared" si="1194"/>
        <v>800000</v>
      </c>
      <c r="Y476" s="112">
        <v>4330</v>
      </c>
      <c r="Z476" s="113">
        <f t="shared" si="1195"/>
        <v>5.3912315913720371E-3</v>
      </c>
      <c r="AA476" s="114">
        <f t="shared" si="1196"/>
        <v>0.61778290993071594</v>
      </c>
      <c r="AB476" s="115">
        <f t="shared" si="1197"/>
        <v>400</v>
      </c>
      <c r="AC476" s="116">
        <f t="shared" si="1198"/>
        <v>400</v>
      </c>
      <c r="AD476" s="115">
        <f t="shared" si="1199"/>
        <v>0</v>
      </c>
      <c r="AE476" s="117">
        <f t="shared" si="1200"/>
        <v>3200</v>
      </c>
      <c r="AF476" s="286">
        <v>2675</v>
      </c>
      <c r="AG476" s="118">
        <f t="shared" si="1201"/>
        <v>-525</v>
      </c>
      <c r="AH476" s="118">
        <v>0</v>
      </c>
      <c r="AI476" s="118">
        <f t="shared" si="1202"/>
        <v>2275</v>
      </c>
      <c r="AJ476" s="335">
        <f t="shared" si="1203"/>
        <v>0.85046728971962615</v>
      </c>
      <c r="AL476"/>
    </row>
    <row r="477" spans="2:38" ht="15.75" thickBot="1" x14ac:dyDescent="0.3">
      <c r="B477" s="285" t="s">
        <v>778</v>
      </c>
      <c r="C477" s="151">
        <v>2016</v>
      </c>
      <c r="D477" s="151">
        <v>3</v>
      </c>
      <c r="E477" s="337" t="s">
        <v>53</v>
      </c>
      <c r="F477" s="153">
        <v>42430</v>
      </c>
      <c r="G477" s="153">
        <v>42459</v>
      </c>
      <c r="H477" s="338">
        <f t="shared" ca="1" si="1191"/>
        <v>0</v>
      </c>
      <c r="I477" s="150" t="s">
        <v>74</v>
      </c>
      <c r="J477" s="150" t="s">
        <v>669</v>
      </c>
      <c r="K477" s="150" t="s">
        <v>779</v>
      </c>
      <c r="L477" s="339" t="str">
        <f t="shared" ca="1" si="1192"/>
        <v>Completed</v>
      </c>
      <c r="M477" s="151" t="s">
        <v>64</v>
      </c>
      <c r="N477" s="151" t="s">
        <v>58</v>
      </c>
      <c r="O477" s="151" t="s">
        <v>78</v>
      </c>
      <c r="P477" s="91" t="s">
        <v>60</v>
      </c>
      <c r="Q477" s="151" t="s">
        <v>79</v>
      </c>
      <c r="R477" s="151" t="s">
        <v>79</v>
      </c>
      <c r="S477" s="111">
        <v>2.5</v>
      </c>
      <c r="T477" s="152">
        <v>4</v>
      </c>
      <c r="U477" s="340">
        <v>500000</v>
      </c>
      <c r="V477" s="340">
        <v>341283</v>
      </c>
      <c r="W477" s="339">
        <f t="shared" si="1193"/>
        <v>158717</v>
      </c>
      <c r="X477" s="339">
        <f t="shared" si="1194"/>
        <v>341283</v>
      </c>
      <c r="Y477" s="340">
        <v>4065</v>
      </c>
      <c r="Z477" s="341">
        <f t="shared" si="1195"/>
        <v>1.1910936085301641E-2</v>
      </c>
      <c r="AA477" s="342">
        <f t="shared" si="1196"/>
        <v>0.33582583025830259</v>
      </c>
      <c r="AB477" s="343">
        <f t="shared" si="1197"/>
        <v>1250</v>
      </c>
      <c r="AC477" s="344">
        <f t="shared" si="1198"/>
        <v>853.20749999999998</v>
      </c>
      <c r="AD477" s="343">
        <f t="shared" si="1199"/>
        <v>-396.79250000000002</v>
      </c>
      <c r="AE477" s="345">
        <f t="shared" si="1200"/>
        <v>2000</v>
      </c>
      <c r="AF477" s="346">
        <f>IF((SUMIF($K$10:$K$1048576,K477,$V$10:$V$1048576))&gt;(SUMIF($K$10:$K$1048576,K477,$U$10:$U$1048576)),AE477,(IF(P477="cpv",(V477*T477),(V477*T477/1000))))</f>
        <v>1365.1320000000001</v>
      </c>
      <c r="AG477" s="347">
        <f t="shared" si="1201"/>
        <v>-634.86799999999994</v>
      </c>
      <c r="AH477" s="347">
        <v>0</v>
      </c>
      <c r="AI477" s="347">
        <f t="shared" si="1202"/>
        <v>511.92450000000008</v>
      </c>
      <c r="AJ477" s="348">
        <f t="shared" si="1203"/>
        <v>0.37500000000000006</v>
      </c>
      <c r="AL477"/>
    </row>
    <row r="478" spans="2:38" ht="15.75" thickBot="1" x14ac:dyDescent="0.3">
      <c r="B478" s="283" t="s">
        <v>780</v>
      </c>
      <c r="C478" s="135">
        <v>2016</v>
      </c>
      <c r="D478" s="135">
        <v>3</v>
      </c>
      <c r="E478" s="136" t="s">
        <v>53</v>
      </c>
      <c r="F478" s="137">
        <v>42430</v>
      </c>
      <c r="G478" s="137">
        <v>42435</v>
      </c>
      <c r="H478" s="138">
        <f t="shared" ref="H478:H479" ca="1" si="1204">IF($O$1&gt;G478,0,(G478-$O$1))</f>
        <v>0</v>
      </c>
      <c r="I478" s="139" t="s">
        <v>54</v>
      </c>
      <c r="J478" s="139" t="s">
        <v>141</v>
      </c>
      <c r="K478" s="139" t="s">
        <v>781</v>
      </c>
      <c r="L478" s="140" t="str">
        <f t="shared" ref="L478:L479" ca="1" si="1205">IF(G478=0,$M$3,(IF(H478=0,$M$1,$M$2)))</f>
        <v>Completed</v>
      </c>
      <c r="M478" s="135" t="s">
        <v>82</v>
      </c>
      <c r="N478" s="135" t="s">
        <v>58</v>
      </c>
      <c r="O478" s="135" t="s">
        <v>59</v>
      </c>
      <c r="P478" s="91" t="s">
        <v>60</v>
      </c>
      <c r="Q478" s="135" t="s">
        <v>61</v>
      </c>
      <c r="R478" s="135" t="s">
        <v>62</v>
      </c>
      <c r="S478" s="111">
        <v>0.1</v>
      </c>
      <c r="T478" s="141">
        <v>1</v>
      </c>
      <c r="U478" s="142">
        <v>1000000</v>
      </c>
      <c r="V478" s="142">
        <v>1121124</v>
      </c>
      <c r="W478" s="140">
        <f t="shared" ref="W478:W479" si="1206">IF(V478&gt;U478,0,U478-V478)</f>
        <v>0</v>
      </c>
      <c r="X478" s="140">
        <f t="shared" ref="X478:X479" si="1207">IF(V478&gt;U478,U478,V478)</f>
        <v>1000000</v>
      </c>
      <c r="Y478" s="142"/>
      <c r="Z478" s="143">
        <f t="shared" ref="Z478:Z479" si="1208">Y478/V478</f>
        <v>0</v>
      </c>
      <c r="AA478" s="144" t="e">
        <f t="shared" ref="AA478:AA479" si="1209">AF478/Y478</f>
        <v>#DIV/0!</v>
      </c>
      <c r="AB478" s="145">
        <f t="shared" ref="AB478:AB479" si="1210">IF(P478="cpv",(U478*S478),(U478/1000*S478))</f>
        <v>100</v>
      </c>
      <c r="AC478" s="146">
        <f t="shared" ref="AC478:AC479" si="1211">IF(P478="cpv",(IF(W478&gt;0,V478*S478,AB478)),(IF(W478&gt;0,V478/1000*S478,AB478)))</f>
        <v>100</v>
      </c>
      <c r="AD478" s="145">
        <f t="shared" ref="AD478:AD479" si="1212">AC478-AB478</f>
        <v>0</v>
      </c>
      <c r="AE478" s="147">
        <f t="shared" ref="AE478:AE479" si="1213">IF(P478="cpv",(U478*T478),(U478/1000*T478))</f>
        <v>1000</v>
      </c>
      <c r="AF478" s="288">
        <v>0</v>
      </c>
      <c r="AG478" s="148">
        <f t="shared" ref="AG478:AG479" si="1214">AF478-AE478</f>
        <v>-1000</v>
      </c>
      <c r="AH478" s="148">
        <v>0</v>
      </c>
      <c r="AI478" s="148">
        <f t="shared" ref="AI478:AI479" si="1215">AF478-AC478-AH478</f>
        <v>-100</v>
      </c>
      <c r="AJ478" s="349" t="e">
        <f t="shared" ref="AJ478:AJ479" si="1216">AI478/AF478</f>
        <v>#DIV/0!</v>
      </c>
      <c r="AL478"/>
    </row>
    <row r="479" spans="2:38" ht="15.75" thickBot="1" x14ac:dyDescent="0.3">
      <c r="B479" s="281" t="s">
        <v>782</v>
      </c>
      <c r="C479" s="105">
        <v>2016</v>
      </c>
      <c r="D479" s="105">
        <v>3</v>
      </c>
      <c r="E479" s="106" t="s">
        <v>53</v>
      </c>
      <c r="F479" s="107">
        <v>42430</v>
      </c>
      <c r="G479" s="107">
        <v>42459</v>
      </c>
      <c r="H479" s="108">
        <f t="shared" ca="1" si="1204"/>
        <v>0</v>
      </c>
      <c r="I479" s="109" t="s">
        <v>54</v>
      </c>
      <c r="J479" s="109" t="s">
        <v>141</v>
      </c>
      <c r="K479" s="109" t="s">
        <v>783</v>
      </c>
      <c r="L479" s="110" t="str">
        <f t="shared" ca="1" si="1205"/>
        <v>Completed</v>
      </c>
      <c r="M479" s="105" t="s">
        <v>174</v>
      </c>
      <c r="N479" s="105" t="s">
        <v>58</v>
      </c>
      <c r="O479" s="105" t="s">
        <v>59</v>
      </c>
      <c r="P479" s="91" t="s">
        <v>60</v>
      </c>
      <c r="Q479" s="105" t="s">
        <v>61</v>
      </c>
      <c r="R479" s="105" t="s">
        <v>62</v>
      </c>
      <c r="S479" s="111">
        <v>0.15</v>
      </c>
      <c r="T479" s="111">
        <v>1</v>
      </c>
      <c r="U479" s="112">
        <v>500000</v>
      </c>
      <c r="V479" s="112">
        <v>583195</v>
      </c>
      <c r="W479" s="110">
        <f t="shared" si="1206"/>
        <v>0</v>
      </c>
      <c r="X479" s="110">
        <f t="shared" si="1207"/>
        <v>500000</v>
      </c>
      <c r="Y479" s="112"/>
      <c r="Z479" s="113">
        <f t="shared" si="1208"/>
        <v>0</v>
      </c>
      <c r="AA479" s="114" t="e">
        <f t="shared" si="1209"/>
        <v>#DIV/0!</v>
      </c>
      <c r="AB479" s="115">
        <f t="shared" si="1210"/>
        <v>75</v>
      </c>
      <c r="AC479" s="116">
        <f t="shared" si="1211"/>
        <v>75</v>
      </c>
      <c r="AD479" s="115">
        <f t="shared" si="1212"/>
        <v>0</v>
      </c>
      <c r="AE479" s="117">
        <f t="shared" si="1213"/>
        <v>500</v>
      </c>
      <c r="AF479" s="286">
        <f>IF((SUMIF($K$10:$K$1048576,K479,$V$10:$V$1048576))&gt;(SUMIF($K$10:$K$1048576,K479,$U$10:$U$1048576)),AE479,(IF(P479="cpv",(V479*T479),(V479*T479/1000))))</f>
        <v>500</v>
      </c>
      <c r="AG479" s="118">
        <f t="shared" si="1214"/>
        <v>0</v>
      </c>
      <c r="AH479" s="118">
        <v>0</v>
      </c>
      <c r="AI479" s="118">
        <f t="shared" si="1215"/>
        <v>425</v>
      </c>
      <c r="AJ479" s="335">
        <f t="shared" si="1216"/>
        <v>0.85</v>
      </c>
      <c r="AL479"/>
    </row>
    <row r="480" spans="2:38" ht="15.75" thickBot="1" x14ac:dyDescent="0.3">
      <c r="B480" s="284" t="s">
        <v>784</v>
      </c>
      <c r="C480" s="91">
        <v>2016</v>
      </c>
      <c r="D480" s="91">
        <v>3</v>
      </c>
      <c r="E480" s="92" t="s">
        <v>53</v>
      </c>
      <c r="F480" s="93">
        <v>42430</v>
      </c>
      <c r="G480" s="93">
        <v>42459</v>
      </c>
      <c r="H480" s="94">
        <f t="shared" ref="H480:H482" ca="1" si="1217">IF($O$1&gt;G480,0,(G480-$O$1))</f>
        <v>0</v>
      </c>
      <c r="I480" s="90" t="s">
        <v>54</v>
      </c>
      <c r="J480" s="90" t="s">
        <v>141</v>
      </c>
      <c r="K480" s="90" t="s">
        <v>783</v>
      </c>
      <c r="L480" s="95" t="str">
        <f t="shared" ref="L480:L482" ca="1" si="1218">IF(G480=0,$M$3,(IF(H480=0,$M$1,$M$2)))</f>
        <v>Completed</v>
      </c>
      <c r="M480" s="91" t="s">
        <v>64</v>
      </c>
      <c r="N480" s="91" t="s">
        <v>58</v>
      </c>
      <c r="O480" s="91" t="s">
        <v>59</v>
      </c>
      <c r="P480" s="91" t="s">
        <v>60</v>
      </c>
      <c r="Q480" s="91" t="s">
        <v>61</v>
      </c>
      <c r="R480" s="91" t="s">
        <v>62</v>
      </c>
      <c r="S480" s="111">
        <v>0.2</v>
      </c>
      <c r="T480" s="96">
        <v>1</v>
      </c>
      <c r="U480" s="97">
        <v>1000000</v>
      </c>
      <c r="V480" s="97">
        <v>1000782</v>
      </c>
      <c r="W480" s="95">
        <f t="shared" ref="W480:W482" si="1219">IF(V480&gt;U480,0,U480-V480)</f>
        <v>0</v>
      </c>
      <c r="X480" s="95">
        <f t="shared" ref="X480:X482" si="1220">IF(V480&gt;U480,U480,V480)</f>
        <v>1000000</v>
      </c>
      <c r="Y480" s="97">
        <v>175</v>
      </c>
      <c r="Z480" s="98">
        <f t="shared" ref="Z480:Z482" si="1221">Y480/V480</f>
        <v>1.7486325693307834E-4</v>
      </c>
      <c r="AA480" s="99">
        <f t="shared" ref="AA480:AA482" si="1222">AF480/Y480</f>
        <v>2.8571428571428572</v>
      </c>
      <c r="AB480" s="100">
        <f t="shared" ref="AB480:AB482" si="1223">IF(P480="cpv",(U480*S480),(U480/1000*S480))</f>
        <v>200</v>
      </c>
      <c r="AC480" s="101">
        <f t="shared" ref="AC480:AC482" si="1224">IF(P480="cpv",(IF(W480&gt;0,V480*S480,AB480)),(IF(W480&gt;0,V480/1000*S480,AB480)))</f>
        <v>200</v>
      </c>
      <c r="AD480" s="100">
        <f t="shared" ref="AD480:AD482" si="1225">AC480-AB480</f>
        <v>0</v>
      </c>
      <c r="AE480" s="102">
        <f t="shared" ref="AE480:AE482" si="1226">IF(P480="cpv",(U480*T480),(U480/1000*T480))</f>
        <v>1000</v>
      </c>
      <c r="AF480" s="291">
        <v>500</v>
      </c>
      <c r="AG480" s="103">
        <f t="shared" ref="AG480:AG482" si="1227">AF480-AE480</f>
        <v>-500</v>
      </c>
      <c r="AH480" s="103">
        <v>0</v>
      </c>
      <c r="AI480" s="103">
        <f t="shared" ref="AI480:AI482" si="1228">AF480-AC480-AH480</f>
        <v>300</v>
      </c>
      <c r="AJ480" s="336">
        <f t="shared" ref="AJ480:AJ482" si="1229">AI480/AF480</f>
        <v>0.6</v>
      </c>
      <c r="AL480"/>
    </row>
    <row r="481" spans="2:38" ht="15.75" thickBot="1" x14ac:dyDescent="0.3">
      <c r="B481" s="285" t="s">
        <v>785</v>
      </c>
      <c r="C481" s="151">
        <v>2016</v>
      </c>
      <c r="D481" s="151">
        <v>3</v>
      </c>
      <c r="E481" s="337" t="s">
        <v>53</v>
      </c>
      <c r="F481" s="153">
        <v>42430</v>
      </c>
      <c r="G481" s="153">
        <v>42459</v>
      </c>
      <c r="H481" s="338">
        <f t="shared" ca="1" si="1217"/>
        <v>0</v>
      </c>
      <c r="I481" s="150" t="s">
        <v>54</v>
      </c>
      <c r="J481" s="150" t="s">
        <v>141</v>
      </c>
      <c r="K481" s="150" t="s">
        <v>783</v>
      </c>
      <c r="L481" s="339" t="str">
        <f t="shared" ca="1" si="1218"/>
        <v>Completed</v>
      </c>
      <c r="M481" s="151" t="s">
        <v>82</v>
      </c>
      <c r="N481" s="151" t="s">
        <v>58</v>
      </c>
      <c r="O481" s="151" t="s">
        <v>59</v>
      </c>
      <c r="P481" s="91" t="s">
        <v>60</v>
      </c>
      <c r="Q481" s="151" t="s">
        <v>61</v>
      </c>
      <c r="R481" s="151" t="s">
        <v>62</v>
      </c>
      <c r="S481" s="111">
        <v>0.1</v>
      </c>
      <c r="T481" s="152">
        <v>1</v>
      </c>
      <c r="U481" s="340">
        <v>1000000</v>
      </c>
      <c r="V481" s="340">
        <v>1013988</v>
      </c>
      <c r="W481" s="339">
        <f t="shared" si="1219"/>
        <v>0</v>
      </c>
      <c r="X481" s="339">
        <f t="shared" si="1220"/>
        <v>1000000</v>
      </c>
      <c r="Y481" s="340"/>
      <c r="Z481" s="341">
        <f t="shared" si="1221"/>
        <v>0</v>
      </c>
      <c r="AA481" s="342" t="e">
        <f t="shared" si="1222"/>
        <v>#DIV/0!</v>
      </c>
      <c r="AB481" s="343">
        <f t="shared" si="1223"/>
        <v>100</v>
      </c>
      <c r="AC481" s="344">
        <f t="shared" si="1224"/>
        <v>100</v>
      </c>
      <c r="AD481" s="343">
        <f t="shared" si="1225"/>
        <v>0</v>
      </c>
      <c r="AE481" s="345">
        <f t="shared" si="1226"/>
        <v>1000</v>
      </c>
      <c r="AF481" s="346">
        <f>IF((SUMIF($K$10:$K$1048576,K481,$V$10:$V$1048576))&gt;(SUMIF($K$10:$K$1048576,K481,$U$10:$U$1048576)),AE481,(IF(P481="cpv",(V481*T481),(V481*T481/1000))))</f>
        <v>1000</v>
      </c>
      <c r="AG481" s="347">
        <f t="shared" si="1227"/>
        <v>0</v>
      </c>
      <c r="AH481" s="347">
        <v>0</v>
      </c>
      <c r="AI481" s="347">
        <f t="shared" si="1228"/>
        <v>900</v>
      </c>
      <c r="AJ481" s="348">
        <f t="shared" si="1229"/>
        <v>0.9</v>
      </c>
      <c r="AL481"/>
    </row>
    <row r="482" spans="2:38" ht="15.75" thickBot="1" x14ac:dyDescent="0.3">
      <c r="B482" s="281" t="s">
        <v>786</v>
      </c>
      <c r="C482" s="105">
        <v>2016</v>
      </c>
      <c r="D482" s="105">
        <v>3</v>
      </c>
      <c r="E482" s="106" t="s">
        <v>53</v>
      </c>
      <c r="F482" s="107">
        <v>42430</v>
      </c>
      <c r="G482" s="107">
        <v>42435</v>
      </c>
      <c r="H482" s="108">
        <f t="shared" ca="1" si="1217"/>
        <v>0</v>
      </c>
      <c r="I482" s="109" t="s">
        <v>54</v>
      </c>
      <c r="J482" s="109" t="s">
        <v>690</v>
      </c>
      <c r="K482" s="109" t="s">
        <v>788</v>
      </c>
      <c r="L482" s="110" t="str">
        <f t="shared" ca="1" si="1218"/>
        <v>Completed</v>
      </c>
      <c r="M482" s="105" t="s">
        <v>72</v>
      </c>
      <c r="N482" s="105" t="s">
        <v>58</v>
      </c>
      <c r="O482" s="105" t="s">
        <v>109</v>
      </c>
      <c r="P482" s="105" t="s">
        <v>110</v>
      </c>
      <c r="Q482" s="105" t="s">
        <v>101</v>
      </c>
      <c r="R482" s="105" t="s">
        <v>102</v>
      </c>
      <c r="S482" s="111">
        <v>0.02</v>
      </c>
      <c r="T482" s="111">
        <v>3.2500000000000001E-2</v>
      </c>
      <c r="U482" s="112">
        <v>12000</v>
      </c>
      <c r="V482" s="112">
        <v>17508</v>
      </c>
      <c r="W482" s="110">
        <f t="shared" si="1219"/>
        <v>0</v>
      </c>
      <c r="X482" s="110">
        <f t="shared" si="1220"/>
        <v>12000</v>
      </c>
      <c r="Y482" s="112">
        <v>81</v>
      </c>
      <c r="Z482" s="113">
        <f t="shared" si="1221"/>
        <v>4.6264564770390681E-3</v>
      </c>
      <c r="AA482" s="114">
        <f t="shared" si="1222"/>
        <v>4.8148148148148149</v>
      </c>
      <c r="AB482" s="115">
        <f t="shared" si="1223"/>
        <v>240</v>
      </c>
      <c r="AC482" s="116">
        <f t="shared" si="1224"/>
        <v>240</v>
      </c>
      <c r="AD482" s="115">
        <f t="shared" si="1225"/>
        <v>0</v>
      </c>
      <c r="AE482" s="117">
        <f t="shared" si="1226"/>
        <v>390</v>
      </c>
      <c r="AF482" s="286">
        <f>IF((SUMIF($K$10:$K$1048576,K482,$V$10:$V$1048576))&gt;(SUMIF($K$10:$K$1048576,K482,$U$10:$U$1048576)),AE482,(IF(P482="cpv",(V482*T482),(V482*T482/1000))))</f>
        <v>390</v>
      </c>
      <c r="AG482" s="118">
        <f t="shared" si="1227"/>
        <v>0</v>
      </c>
      <c r="AH482" s="118">
        <v>0</v>
      </c>
      <c r="AI482" s="118">
        <f t="shared" si="1228"/>
        <v>150</v>
      </c>
      <c r="AJ482" s="335">
        <f t="shared" si="1229"/>
        <v>0.38461538461538464</v>
      </c>
      <c r="AL482"/>
    </row>
    <row r="483" spans="2:38" ht="15.75" thickBot="1" x14ac:dyDescent="0.3">
      <c r="B483" s="285" t="s">
        <v>787</v>
      </c>
      <c r="C483" s="151">
        <v>2016</v>
      </c>
      <c r="D483" s="151">
        <v>3</v>
      </c>
      <c r="E483" s="337" t="s">
        <v>53</v>
      </c>
      <c r="F483" s="153">
        <v>42430</v>
      </c>
      <c r="G483" s="153">
        <v>42435</v>
      </c>
      <c r="H483" s="338">
        <f t="shared" ref="H483:H486" ca="1" si="1230">IF($O$1&gt;G483,0,(G483-$O$1))</f>
        <v>0</v>
      </c>
      <c r="I483" s="150" t="s">
        <v>54</v>
      </c>
      <c r="J483" s="150" t="s">
        <v>690</v>
      </c>
      <c r="K483" s="150" t="s">
        <v>788</v>
      </c>
      <c r="L483" s="339" t="str">
        <f t="shared" ref="L483:L486" ca="1" si="1231">IF(G483=0,$M$3,(IF(H483=0,$M$1,$M$2)))</f>
        <v>Completed</v>
      </c>
      <c r="M483" s="151" t="s">
        <v>134</v>
      </c>
      <c r="N483" s="151" t="s">
        <v>58</v>
      </c>
      <c r="O483" s="151" t="s">
        <v>109</v>
      </c>
      <c r="P483" s="151" t="s">
        <v>110</v>
      </c>
      <c r="Q483" s="151" t="s">
        <v>101</v>
      </c>
      <c r="R483" s="151" t="s">
        <v>102</v>
      </c>
      <c r="S483" s="111">
        <v>5.0000000000000001E-3</v>
      </c>
      <c r="T483" s="152">
        <v>3.2500000000000001E-2</v>
      </c>
      <c r="U483" s="340">
        <v>40000</v>
      </c>
      <c r="V483" s="340">
        <v>42294</v>
      </c>
      <c r="W483" s="339">
        <f t="shared" ref="W483:W486" si="1232">IF(V483&gt;U483,0,U483-V483)</f>
        <v>0</v>
      </c>
      <c r="X483" s="339">
        <f t="shared" ref="X483:X486" si="1233">IF(V483&gt;U483,U483,V483)</f>
        <v>40000</v>
      </c>
      <c r="Y483" s="340">
        <v>616</v>
      </c>
      <c r="Z483" s="341">
        <f t="shared" ref="Z483:Z486" si="1234">Y483/V483</f>
        <v>1.4564713670969877E-2</v>
      </c>
      <c r="AA483" s="342">
        <f t="shared" ref="AA483:AA486" si="1235">AF483/Y483</f>
        <v>2.029220779220779</v>
      </c>
      <c r="AB483" s="343">
        <f t="shared" ref="AB483:AB486" si="1236">IF(P483="cpv",(U483*S483),(U483/1000*S483))</f>
        <v>200</v>
      </c>
      <c r="AC483" s="344">
        <f t="shared" ref="AC483:AC485" si="1237">IF(P483="cpv",(IF(W483&gt;0,V483*S483,AB483)),(IF(W483&gt;0,V483/1000*S483,AB483)))</f>
        <v>200</v>
      </c>
      <c r="AD483" s="343">
        <f t="shared" ref="AD483:AD486" si="1238">AC483-AB483</f>
        <v>0</v>
      </c>
      <c r="AE483" s="345">
        <f t="shared" ref="AE483:AE486" si="1239">IF(P483="cpv",(U483*T483),(U483/1000*T483))</f>
        <v>1300</v>
      </c>
      <c r="AF483" s="346">
        <v>1250</v>
      </c>
      <c r="AG483" s="347">
        <f t="shared" ref="AG483:AG486" si="1240">AF483-AE483</f>
        <v>-50</v>
      </c>
      <c r="AH483" s="347">
        <v>0</v>
      </c>
      <c r="AI483" s="347">
        <f t="shared" ref="AI483:AI486" si="1241">AF483-AC483-AH483</f>
        <v>1050</v>
      </c>
      <c r="AJ483" s="348">
        <f t="shared" ref="AJ483:AJ486" si="1242">AI483/AF483</f>
        <v>0.84</v>
      </c>
      <c r="AL483"/>
    </row>
    <row r="484" spans="2:38" ht="15.75" thickBot="1" x14ac:dyDescent="0.3">
      <c r="B484" s="281" t="s">
        <v>789</v>
      </c>
      <c r="C484" s="105">
        <v>2016</v>
      </c>
      <c r="D484" s="105">
        <v>3</v>
      </c>
      <c r="E484" s="106" t="s">
        <v>53</v>
      </c>
      <c r="F484" s="107">
        <v>42430</v>
      </c>
      <c r="G484" s="107">
        <v>42435</v>
      </c>
      <c r="H484" s="108">
        <f t="shared" ca="1" si="1230"/>
        <v>0</v>
      </c>
      <c r="I484" s="109" t="s">
        <v>54</v>
      </c>
      <c r="J484" s="109" t="s">
        <v>690</v>
      </c>
      <c r="K484" s="270" t="s">
        <v>791</v>
      </c>
      <c r="L484" s="110" t="str">
        <f t="shared" ca="1" si="1231"/>
        <v>Completed</v>
      </c>
      <c r="M484" s="105" t="s">
        <v>379</v>
      </c>
      <c r="N484" s="105" t="s">
        <v>58</v>
      </c>
      <c r="O484" s="105" t="s">
        <v>78</v>
      </c>
      <c r="P484" s="91" t="s">
        <v>60</v>
      </c>
      <c r="Q484" s="105" t="s">
        <v>79</v>
      </c>
      <c r="R484" s="105" t="s">
        <v>79</v>
      </c>
      <c r="S484" s="111">
        <v>2.5</v>
      </c>
      <c r="T484" s="111">
        <v>4.25</v>
      </c>
      <c r="U484" s="112">
        <v>130000</v>
      </c>
      <c r="V484" s="112">
        <v>136301</v>
      </c>
      <c r="W484" s="110">
        <f t="shared" si="1232"/>
        <v>0</v>
      </c>
      <c r="X484" s="110">
        <f t="shared" si="1233"/>
        <v>130000</v>
      </c>
      <c r="Y484" s="112">
        <v>2658</v>
      </c>
      <c r="Z484" s="113">
        <f t="shared" si="1234"/>
        <v>1.9500957439784007E-2</v>
      </c>
      <c r="AA484" s="114">
        <f t="shared" si="1235"/>
        <v>0.15425131677953349</v>
      </c>
      <c r="AB484" s="115">
        <f t="shared" si="1236"/>
        <v>325</v>
      </c>
      <c r="AC484" s="116">
        <f t="shared" si="1237"/>
        <v>325</v>
      </c>
      <c r="AD484" s="115">
        <f t="shared" si="1238"/>
        <v>0</v>
      </c>
      <c r="AE484" s="117">
        <f t="shared" si="1239"/>
        <v>552.5</v>
      </c>
      <c r="AF484" s="286">
        <v>410</v>
      </c>
      <c r="AG484" s="118">
        <f t="shared" si="1240"/>
        <v>-142.5</v>
      </c>
      <c r="AH484" s="118">
        <v>0</v>
      </c>
      <c r="AI484" s="118">
        <f t="shared" si="1241"/>
        <v>85</v>
      </c>
      <c r="AJ484" s="335">
        <f t="shared" si="1242"/>
        <v>0.2073170731707317</v>
      </c>
      <c r="AL484"/>
    </row>
    <row r="485" spans="2:38" ht="15.75" thickBot="1" x14ac:dyDescent="0.3">
      <c r="B485" s="284" t="s">
        <v>790</v>
      </c>
      <c r="C485" s="91">
        <v>2016</v>
      </c>
      <c r="D485" s="91">
        <v>3</v>
      </c>
      <c r="E485" s="92" t="s">
        <v>53</v>
      </c>
      <c r="F485" s="93">
        <v>42430</v>
      </c>
      <c r="G485" s="93">
        <v>42435</v>
      </c>
      <c r="H485" s="94">
        <f t="shared" ca="1" si="1230"/>
        <v>0</v>
      </c>
      <c r="I485" s="90" t="s">
        <v>54</v>
      </c>
      <c r="J485" s="90" t="s">
        <v>690</v>
      </c>
      <c r="K485" s="350" t="s">
        <v>791</v>
      </c>
      <c r="L485" s="95" t="str">
        <f t="shared" ca="1" si="1231"/>
        <v>Completed</v>
      </c>
      <c r="M485" s="91" t="s">
        <v>82</v>
      </c>
      <c r="N485" s="91" t="s">
        <v>58</v>
      </c>
      <c r="O485" s="91" t="s">
        <v>78</v>
      </c>
      <c r="P485" s="91" t="s">
        <v>60</v>
      </c>
      <c r="Q485" s="91" t="s">
        <v>79</v>
      </c>
      <c r="R485" s="91" t="s">
        <v>79</v>
      </c>
      <c r="S485" s="111">
        <v>0.5</v>
      </c>
      <c r="T485" s="96">
        <v>4.25</v>
      </c>
      <c r="U485" s="97">
        <v>150000</v>
      </c>
      <c r="V485" s="97">
        <v>174055</v>
      </c>
      <c r="W485" s="95">
        <f t="shared" si="1232"/>
        <v>0</v>
      </c>
      <c r="X485" s="95">
        <f t="shared" si="1233"/>
        <v>150000</v>
      </c>
      <c r="Y485" s="97"/>
      <c r="Z485" s="98">
        <f t="shared" si="1234"/>
        <v>0</v>
      </c>
      <c r="AA485" s="99" t="e">
        <f t="shared" si="1235"/>
        <v>#DIV/0!</v>
      </c>
      <c r="AB485" s="100">
        <f t="shared" si="1236"/>
        <v>75</v>
      </c>
      <c r="AC485" s="101">
        <f t="shared" si="1237"/>
        <v>75</v>
      </c>
      <c r="AD485" s="100">
        <f t="shared" si="1238"/>
        <v>0</v>
      </c>
      <c r="AE485" s="102">
        <f t="shared" si="1239"/>
        <v>637.5</v>
      </c>
      <c r="AF485" s="291">
        <f>IF((SUMIF($K$10:$K$1048576,K485,$V$10:$V$1048576))&gt;(SUMIF($K$10:$K$1048576,K485,$U$10:$U$1048576)),AE485,(IF(P485="cpv",(V485*T485),(V485*T485/1000))))</f>
        <v>637.5</v>
      </c>
      <c r="AG485" s="103">
        <f t="shared" si="1240"/>
        <v>0</v>
      </c>
      <c r="AH485" s="103">
        <v>0</v>
      </c>
      <c r="AI485" s="103">
        <f t="shared" si="1241"/>
        <v>562.5</v>
      </c>
      <c r="AJ485" s="336">
        <f t="shared" si="1242"/>
        <v>0.88235294117647056</v>
      </c>
      <c r="AL485"/>
    </row>
    <row r="486" spans="2:38" ht="15.75" thickBot="1" x14ac:dyDescent="0.3">
      <c r="B486" s="285" t="s">
        <v>792</v>
      </c>
      <c r="C486" s="151">
        <v>2016</v>
      </c>
      <c r="D486" s="151">
        <v>3</v>
      </c>
      <c r="E486" s="337" t="s">
        <v>53</v>
      </c>
      <c r="F486" s="153">
        <v>42430</v>
      </c>
      <c r="G486" s="153">
        <v>42435</v>
      </c>
      <c r="H486" s="338">
        <f t="shared" ca="1" si="1230"/>
        <v>0</v>
      </c>
      <c r="I486" s="150" t="s">
        <v>54</v>
      </c>
      <c r="J486" s="150" t="s">
        <v>690</v>
      </c>
      <c r="K486" s="150" t="s">
        <v>791</v>
      </c>
      <c r="L486" s="339" t="str">
        <f t="shared" ca="1" si="1231"/>
        <v>Completed</v>
      </c>
      <c r="M486" s="151" t="s">
        <v>77</v>
      </c>
      <c r="N486" s="151" t="s">
        <v>58</v>
      </c>
      <c r="O486" s="151" t="s">
        <v>78</v>
      </c>
      <c r="P486" s="151" t="s">
        <v>60</v>
      </c>
      <c r="Q486" s="151" t="s">
        <v>79</v>
      </c>
      <c r="R486" s="151" t="s">
        <v>79</v>
      </c>
      <c r="S486" s="111">
        <v>1.5</v>
      </c>
      <c r="T486" s="152">
        <v>4.25</v>
      </c>
      <c r="U486" s="340">
        <v>25000</v>
      </c>
      <c r="V486" s="340">
        <v>26147</v>
      </c>
      <c r="W486" s="339">
        <f t="shared" si="1232"/>
        <v>0</v>
      </c>
      <c r="X486" s="339">
        <f t="shared" si="1233"/>
        <v>25000</v>
      </c>
      <c r="Y486" s="340">
        <v>549</v>
      </c>
      <c r="Z486" s="341">
        <f t="shared" si="1234"/>
        <v>2.0996672658431179E-2</v>
      </c>
      <c r="AA486" s="342">
        <f t="shared" si="1235"/>
        <v>0.1935336976320583</v>
      </c>
      <c r="AB486" s="343">
        <f t="shared" si="1236"/>
        <v>37.5</v>
      </c>
      <c r="AC486" s="101">
        <v>0</v>
      </c>
      <c r="AD486" s="343">
        <f t="shared" si="1238"/>
        <v>-37.5</v>
      </c>
      <c r="AE486" s="345">
        <f t="shared" si="1239"/>
        <v>106.25</v>
      </c>
      <c r="AF486" s="346">
        <f>IF((SUMIF($K$10:$K$1048576,K486,$V$10:$V$1048576))&gt;(SUMIF($K$10:$K$1048576,K486,$U$10:$U$1048576)),AE486,(IF(P486="cpv",(V486*T486),(V486*T486/1000))))</f>
        <v>106.25</v>
      </c>
      <c r="AG486" s="347">
        <f t="shared" si="1240"/>
        <v>0</v>
      </c>
      <c r="AH486" s="347">
        <v>0</v>
      </c>
      <c r="AI486" s="347">
        <f t="shared" si="1241"/>
        <v>106.25</v>
      </c>
      <c r="AJ486" s="348">
        <f t="shared" si="1242"/>
        <v>1</v>
      </c>
      <c r="AL486"/>
    </row>
    <row r="487" spans="2:38" ht="15.75" thickBot="1" x14ac:dyDescent="0.3">
      <c r="B487" s="281" t="s">
        <v>793</v>
      </c>
      <c r="C487" s="105">
        <v>2016</v>
      </c>
      <c r="D487" s="105">
        <v>3</v>
      </c>
      <c r="E487" s="106" t="s">
        <v>53</v>
      </c>
      <c r="F487" s="107">
        <v>42430</v>
      </c>
      <c r="G487" s="107">
        <v>42459</v>
      </c>
      <c r="H487" s="108">
        <f t="shared" ref="H487:H489" ca="1" si="1243">IF($O$1&gt;G487,0,(G487-$O$1))</f>
        <v>0</v>
      </c>
      <c r="I487" s="109" t="s">
        <v>54</v>
      </c>
      <c r="J487" s="109" t="s">
        <v>728</v>
      </c>
      <c r="K487" s="109" t="s">
        <v>794</v>
      </c>
      <c r="L487" s="110" t="str">
        <f t="shared" ref="L487:L489" ca="1" si="1244">IF(G487=0,$M$3,(IF(H487=0,$M$1,$M$2)))</f>
        <v>Completed</v>
      </c>
      <c r="M487" s="105" t="s">
        <v>82</v>
      </c>
      <c r="N487" s="105" t="s">
        <v>58</v>
      </c>
      <c r="O487" s="105" t="s">
        <v>78</v>
      </c>
      <c r="P487" s="91" t="s">
        <v>60</v>
      </c>
      <c r="Q487" s="105" t="s">
        <v>79</v>
      </c>
      <c r="R487" s="105" t="s">
        <v>79</v>
      </c>
      <c r="S487" s="111">
        <v>0.5</v>
      </c>
      <c r="T487" s="111">
        <v>4.25</v>
      </c>
      <c r="U487" s="112">
        <v>100000</v>
      </c>
      <c r="V487" s="112">
        <v>100757</v>
      </c>
      <c r="W487" s="110">
        <f t="shared" ref="W487:W489" si="1245">IF(V487&gt;U487,0,U487-V487)</f>
        <v>0</v>
      </c>
      <c r="X487" s="110">
        <f t="shared" ref="X487:X489" si="1246">IF(V487&gt;U487,U487,V487)</f>
        <v>100000</v>
      </c>
      <c r="Y487" s="112">
        <v>548</v>
      </c>
      <c r="Z487" s="113">
        <f t="shared" ref="Z487:Z489" si="1247">Y487/V487</f>
        <v>5.4388280714987546E-3</v>
      </c>
      <c r="AA487" s="114">
        <f t="shared" ref="AA487:AA489" si="1248">AF487/Y487</f>
        <v>0.73357664233576647</v>
      </c>
      <c r="AB487" s="115">
        <f t="shared" ref="AB487:AB489" si="1249">IF(P487="cpv",(U487*S487),(U487/1000*S487))</f>
        <v>50</v>
      </c>
      <c r="AC487" s="116">
        <f t="shared" ref="AC487:AC489" si="1250">IF(P487="cpv",(IF(W487&gt;0,V487*S487,AB487)),(IF(W487&gt;0,V487/1000*S487,AB487)))</f>
        <v>50</v>
      </c>
      <c r="AD487" s="115">
        <f t="shared" ref="AD487:AD489" si="1251">AC487-AB487</f>
        <v>0</v>
      </c>
      <c r="AE487" s="117">
        <f t="shared" ref="AE487:AE489" si="1252">IF(P487="cpv",(U487*T487),(U487/1000*T487))</f>
        <v>425</v>
      </c>
      <c r="AF487" s="286">
        <v>402</v>
      </c>
      <c r="AG487" s="118">
        <f t="shared" ref="AG487:AG489" si="1253">AF487-AE487</f>
        <v>-23</v>
      </c>
      <c r="AH487" s="118">
        <v>0</v>
      </c>
      <c r="AI487" s="118">
        <f t="shared" ref="AI487:AI489" si="1254">AF487-AC487-AH487</f>
        <v>352</v>
      </c>
      <c r="AJ487" s="335">
        <f t="shared" ref="AJ487:AJ489" si="1255">AI487/AF487</f>
        <v>0.87562189054726369</v>
      </c>
      <c r="AL487"/>
    </row>
    <row r="488" spans="2:38" ht="15.75" thickBot="1" x14ac:dyDescent="0.3">
      <c r="B488" s="284" t="s">
        <v>795</v>
      </c>
      <c r="C488" s="91">
        <v>2016</v>
      </c>
      <c r="D488" s="91">
        <v>3</v>
      </c>
      <c r="E488" s="92" t="s">
        <v>53</v>
      </c>
      <c r="F488" s="93">
        <v>42430</v>
      </c>
      <c r="G488" s="93">
        <v>42459</v>
      </c>
      <c r="H488" s="94">
        <f t="shared" ca="1" si="1243"/>
        <v>0</v>
      </c>
      <c r="I488" s="90" t="s">
        <v>54</v>
      </c>
      <c r="J488" s="90" t="s">
        <v>728</v>
      </c>
      <c r="K488" s="90" t="s">
        <v>794</v>
      </c>
      <c r="L488" s="95" t="str">
        <f t="shared" ca="1" si="1244"/>
        <v>Completed</v>
      </c>
      <c r="M488" s="91" t="s">
        <v>77</v>
      </c>
      <c r="N488" s="91" t="s">
        <v>58</v>
      </c>
      <c r="O488" s="91" t="s">
        <v>78</v>
      </c>
      <c r="P488" s="91" t="s">
        <v>60</v>
      </c>
      <c r="Q488" s="91" t="s">
        <v>79</v>
      </c>
      <c r="R488" s="91" t="s">
        <v>79</v>
      </c>
      <c r="S488" s="111">
        <v>1.5</v>
      </c>
      <c r="T488" s="96">
        <v>4.25</v>
      </c>
      <c r="U488" s="97">
        <v>130000</v>
      </c>
      <c r="V488" s="97">
        <v>130151</v>
      </c>
      <c r="W488" s="95">
        <f t="shared" si="1245"/>
        <v>0</v>
      </c>
      <c r="X488" s="95">
        <f t="shared" si="1246"/>
        <v>130000</v>
      </c>
      <c r="Y488" s="97">
        <v>181</v>
      </c>
      <c r="Z488" s="98">
        <f t="shared" si="1247"/>
        <v>1.3906923496554003E-3</v>
      </c>
      <c r="AA488" s="99">
        <f t="shared" si="1248"/>
        <v>3.0524861878453038</v>
      </c>
      <c r="AB488" s="100">
        <f t="shared" si="1249"/>
        <v>195</v>
      </c>
      <c r="AC488" s="101">
        <v>0</v>
      </c>
      <c r="AD488" s="100">
        <f t="shared" si="1251"/>
        <v>-195</v>
      </c>
      <c r="AE488" s="102">
        <f t="shared" si="1252"/>
        <v>552.5</v>
      </c>
      <c r="AF488" s="291">
        <f>IF((SUMIF($K$10:$K$1048576,K488,$V$10:$V$1048576))&gt;(SUMIF($K$10:$K$1048576,K488,$U$10:$U$1048576)),AE488,(IF(P488="cpv",(V488*T488),(V488*T488/1000))))</f>
        <v>552.5</v>
      </c>
      <c r="AG488" s="103">
        <f t="shared" si="1253"/>
        <v>0</v>
      </c>
      <c r="AH488" s="103">
        <v>0</v>
      </c>
      <c r="AI488" s="103">
        <f t="shared" si="1254"/>
        <v>552.5</v>
      </c>
      <c r="AJ488" s="336">
        <f t="shared" si="1255"/>
        <v>1</v>
      </c>
      <c r="AL488"/>
    </row>
    <row r="489" spans="2:38" ht="15.75" thickBot="1" x14ac:dyDescent="0.3">
      <c r="B489" s="285" t="s">
        <v>796</v>
      </c>
      <c r="C489" s="151">
        <v>2016</v>
      </c>
      <c r="D489" s="151">
        <v>3</v>
      </c>
      <c r="E489" s="337" t="s">
        <v>53</v>
      </c>
      <c r="F489" s="153">
        <v>42430</v>
      </c>
      <c r="G489" s="153">
        <v>42459</v>
      </c>
      <c r="H489" s="338">
        <f t="shared" ca="1" si="1243"/>
        <v>0</v>
      </c>
      <c r="I489" s="150" t="s">
        <v>54</v>
      </c>
      <c r="J489" s="150" t="s">
        <v>728</v>
      </c>
      <c r="K489" s="150" t="s">
        <v>794</v>
      </c>
      <c r="L489" s="339" t="str">
        <f t="shared" ca="1" si="1244"/>
        <v>Completed</v>
      </c>
      <c r="M489" s="151" t="s">
        <v>64</v>
      </c>
      <c r="N489" s="151" t="s">
        <v>58</v>
      </c>
      <c r="O489" s="151" t="s">
        <v>78</v>
      </c>
      <c r="P489" s="91" t="s">
        <v>60</v>
      </c>
      <c r="Q489" s="151" t="s">
        <v>79</v>
      </c>
      <c r="R489" s="151" t="s">
        <v>79</v>
      </c>
      <c r="S489" s="111">
        <v>2.5</v>
      </c>
      <c r="T489" s="152">
        <v>4.25</v>
      </c>
      <c r="U489" s="340">
        <v>50000</v>
      </c>
      <c r="V489" s="340">
        <v>50086</v>
      </c>
      <c r="W489" s="339">
        <f t="shared" si="1245"/>
        <v>0</v>
      </c>
      <c r="X489" s="339">
        <f t="shared" si="1246"/>
        <v>50000</v>
      </c>
      <c r="Y489" s="340">
        <v>571</v>
      </c>
      <c r="Z489" s="341">
        <f t="shared" si="1247"/>
        <v>1.1400391326917702E-2</v>
      </c>
      <c r="AA489" s="342">
        <f t="shared" si="1248"/>
        <v>0.37215411558669004</v>
      </c>
      <c r="AB489" s="343">
        <f t="shared" si="1249"/>
        <v>125</v>
      </c>
      <c r="AC489" s="344">
        <f t="shared" si="1250"/>
        <v>125</v>
      </c>
      <c r="AD489" s="343">
        <f t="shared" si="1251"/>
        <v>0</v>
      </c>
      <c r="AE489" s="345">
        <f t="shared" si="1252"/>
        <v>212.5</v>
      </c>
      <c r="AF489" s="346">
        <f>IF((SUMIF($K$10:$K$1048576,K489,$V$10:$V$1048576))&gt;(SUMIF($K$10:$K$1048576,K489,$U$10:$U$1048576)),AE489,(IF(P489="cpv",(V489*T489),(V489*T489/1000))))</f>
        <v>212.5</v>
      </c>
      <c r="AG489" s="347">
        <f t="shared" si="1253"/>
        <v>0</v>
      </c>
      <c r="AH489" s="347">
        <v>0</v>
      </c>
      <c r="AI489" s="347">
        <f t="shared" si="1254"/>
        <v>87.5</v>
      </c>
      <c r="AJ489" s="348">
        <f t="shared" si="1255"/>
        <v>0.41176470588235292</v>
      </c>
      <c r="AL489"/>
    </row>
    <row r="490" spans="2:38" ht="15.75" thickBot="1" x14ac:dyDescent="0.3">
      <c r="B490" s="283" t="s">
        <v>797</v>
      </c>
      <c r="C490" s="135">
        <v>2016</v>
      </c>
      <c r="D490" s="135">
        <v>3</v>
      </c>
      <c r="E490" s="136" t="s">
        <v>53</v>
      </c>
      <c r="F490" s="137">
        <v>42430</v>
      </c>
      <c r="G490" s="137">
        <v>42447</v>
      </c>
      <c r="H490" s="138">
        <f t="shared" ref="H490:H491" ca="1" si="1256">IF($O$1&gt;G490,0,(G490-$O$1))</f>
        <v>0</v>
      </c>
      <c r="I490" s="139" t="s">
        <v>54</v>
      </c>
      <c r="J490" s="139" t="s">
        <v>263</v>
      </c>
      <c r="K490" s="139" t="s">
        <v>798</v>
      </c>
      <c r="L490" s="140" t="str">
        <f t="shared" ref="L490:L491" ca="1" si="1257">IF(G490=0,$M$3,(IF(H490=0,$M$1,$M$2)))</f>
        <v>Completed</v>
      </c>
      <c r="M490" s="135" t="s">
        <v>99</v>
      </c>
      <c r="N490" s="135" t="s">
        <v>58</v>
      </c>
      <c r="O490" s="135" t="s">
        <v>124</v>
      </c>
      <c r="P490" s="135" t="s">
        <v>110</v>
      </c>
      <c r="Q490" s="135" t="s">
        <v>101</v>
      </c>
      <c r="R490" s="135" t="s">
        <v>102</v>
      </c>
      <c r="S490" s="111">
        <v>4.2000000000000003E-2</v>
      </c>
      <c r="T490" s="141">
        <v>0.06</v>
      </c>
      <c r="U490" s="142">
        <v>86000</v>
      </c>
      <c r="V490" s="142">
        <v>73832</v>
      </c>
      <c r="W490" s="140">
        <f t="shared" ref="W490:W491" si="1258">IF(V490&gt;U490,0,U490-V490)</f>
        <v>12168</v>
      </c>
      <c r="X490" s="140">
        <f t="shared" ref="X490:X491" si="1259">IF(V490&gt;U490,U490,V490)</f>
        <v>73832</v>
      </c>
      <c r="Y490" s="142">
        <v>5419</v>
      </c>
      <c r="Z490" s="143">
        <f t="shared" ref="Z490:Z491" si="1260">Y490/V490</f>
        <v>7.3396359302199593E-2</v>
      </c>
      <c r="AA490" s="144">
        <f t="shared" ref="AA490:AA491" si="1261">AF490/Y490</f>
        <v>0.817479239712124</v>
      </c>
      <c r="AB490" s="145">
        <f t="shared" ref="AB490:AB491" si="1262">IF(P490="cpv",(U490*S490),(U490/1000*S490))</f>
        <v>3612</v>
      </c>
      <c r="AC490" s="146">
        <f t="shared" ref="AC490" si="1263">IF(P490="cpv",(IF(W490&gt;0,V490*S490,AB490)),(IF(W490&gt;0,V490/1000*S490,AB490)))</f>
        <v>3100.9440000000004</v>
      </c>
      <c r="AD490" s="145">
        <f t="shared" ref="AD490:AD491" si="1264">AC490-AB490</f>
        <v>-511.05599999999959</v>
      </c>
      <c r="AE490" s="147">
        <f t="shared" ref="AE490:AE491" si="1265">IF(P490="cpv",(U490*T490),(U490/1000*T490))</f>
        <v>5160</v>
      </c>
      <c r="AF490" s="288">
        <f>IF((SUMIF($K$10:$K$1048576,K490,$V$10:$V$1048576))&gt;(SUMIF($K$10:$K$1048576,K490,$U$10:$U$1048576)),AE490,(IF(P490="cpv",(V490*T490),(V490*T490/1000))))</f>
        <v>4429.92</v>
      </c>
      <c r="AG490" s="148">
        <f t="shared" ref="AG490:AG491" si="1266">AF490-AE490</f>
        <v>-730.07999999999993</v>
      </c>
      <c r="AH490" s="148">
        <v>0</v>
      </c>
      <c r="AI490" s="148">
        <f t="shared" ref="AI490:AI491" si="1267">AF490-AC490-AH490</f>
        <v>1328.9759999999997</v>
      </c>
      <c r="AJ490" s="349">
        <f t="shared" ref="AJ490:AJ491" si="1268">AI490/AF490</f>
        <v>0.29999999999999993</v>
      </c>
      <c r="AL490"/>
    </row>
    <row r="491" spans="2:38" ht="15.75" thickBot="1" x14ac:dyDescent="0.3">
      <c r="B491" s="283" t="s">
        <v>799</v>
      </c>
      <c r="C491" s="135">
        <v>2016</v>
      </c>
      <c r="D491" s="135">
        <v>3</v>
      </c>
      <c r="E491" s="136" t="s">
        <v>53</v>
      </c>
      <c r="F491" s="137">
        <v>42430</v>
      </c>
      <c r="G491" s="137">
        <v>42459</v>
      </c>
      <c r="H491" s="138">
        <f t="shared" ca="1" si="1256"/>
        <v>0</v>
      </c>
      <c r="I491" s="139" t="s">
        <v>54</v>
      </c>
      <c r="J491" s="139" t="s">
        <v>141</v>
      </c>
      <c r="K491" s="139" t="s">
        <v>800</v>
      </c>
      <c r="L491" s="140" t="str">
        <f t="shared" ca="1" si="1257"/>
        <v>Completed</v>
      </c>
      <c r="M491" s="135" t="s">
        <v>177</v>
      </c>
      <c r="N491" s="135" t="s">
        <v>58</v>
      </c>
      <c r="O491" s="135" t="s">
        <v>59</v>
      </c>
      <c r="P491" s="91" t="s">
        <v>60</v>
      </c>
      <c r="Q491" s="135" t="s">
        <v>61</v>
      </c>
      <c r="R491" s="135" t="s">
        <v>62</v>
      </c>
      <c r="S491" s="111">
        <v>1.5</v>
      </c>
      <c r="T491" s="141">
        <v>100</v>
      </c>
      <c r="U491" s="142">
        <v>104800</v>
      </c>
      <c r="V491" s="142">
        <v>75192</v>
      </c>
      <c r="W491" s="140">
        <f t="shared" si="1258"/>
        <v>29608</v>
      </c>
      <c r="X491" s="140">
        <f t="shared" si="1259"/>
        <v>75192</v>
      </c>
      <c r="Y491" s="142">
        <v>9</v>
      </c>
      <c r="Z491" s="143">
        <f t="shared" si="1260"/>
        <v>1.1969358442387488E-4</v>
      </c>
      <c r="AA491" s="144">
        <f t="shared" si="1261"/>
        <v>804.44444444444446</v>
      </c>
      <c r="AB491" s="145">
        <f t="shared" si="1262"/>
        <v>157.19999999999999</v>
      </c>
      <c r="AC491" s="146">
        <v>975</v>
      </c>
      <c r="AD491" s="145">
        <f t="shared" si="1264"/>
        <v>817.8</v>
      </c>
      <c r="AE491" s="147">
        <f t="shared" si="1265"/>
        <v>10480</v>
      </c>
      <c r="AF491" s="288">
        <v>7240</v>
      </c>
      <c r="AG491" s="148">
        <f t="shared" si="1266"/>
        <v>-3240</v>
      </c>
      <c r="AH491" s="148">
        <v>0</v>
      </c>
      <c r="AI491" s="148">
        <f t="shared" si="1267"/>
        <v>6265</v>
      </c>
      <c r="AJ491" s="349">
        <f t="shared" si="1268"/>
        <v>0.86533149171270718</v>
      </c>
      <c r="AL491"/>
    </row>
    <row r="492" spans="2:38" ht="15.75" thickBot="1" x14ac:dyDescent="0.3">
      <c r="B492" s="281" t="s">
        <v>801</v>
      </c>
      <c r="C492" s="105">
        <v>2016</v>
      </c>
      <c r="D492" s="105">
        <v>3</v>
      </c>
      <c r="E492" s="106" t="s">
        <v>53</v>
      </c>
      <c r="F492" s="107">
        <v>42430</v>
      </c>
      <c r="G492" s="107">
        <v>42459</v>
      </c>
      <c r="H492" s="108">
        <f t="shared" ref="H492:H493" ca="1" si="1269">IF($O$1&gt;G492,0,(G492-$O$1))</f>
        <v>0</v>
      </c>
      <c r="I492" s="109" t="s">
        <v>54</v>
      </c>
      <c r="J492" s="109" t="s">
        <v>805</v>
      </c>
      <c r="K492" s="109" t="s">
        <v>806</v>
      </c>
      <c r="L492" s="110" t="str">
        <f ca="1">IF(G492=0,$M$3,(IF(H492=0,$M$1,$M$2)))</f>
        <v>Completed</v>
      </c>
      <c r="M492" s="105" t="s">
        <v>82</v>
      </c>
      <c r="N492" s="105" t="s">
        <v>58</v>
      </c>
      <c r="O492" s="105" t="s">
        <v>59</v>
      </c>
      <c r="P492" s="91" t="s">
        <v>60</v>
      </c>
      <c r="Q492" s="105" t="s">
        <v>61</v>
      </c>
      <c r="R492" s="105" t="s">
        <v>62</v>
      </c>
      <c r="S492" s="111">
        <v>0.1</v>
      </c>
      <c r="T492" s="111">
        <v>1</v>
      </c>
      <c r="U492" s="112">
        <v>1000000</v>
      </c>
      <c r="V492" s="112">
        <v>1006575</v>
      </c>
      <c r="W492" s="110">
        <f t="shared" ref="W492:W493" si="1270">IF(V492&gt;U492,0,U492-V492)</f>
        <v>0</v>
      </c>
      <c r="X492" s="110">
        <f t="shared" ref="X492:X493" si="1271">IF(V492&gt;U492,U492,V492)</f>
        <v>1000000</v>
      </c>
      <c r="Y492" s="112"/>
      <c r="Z492" s="113">
        <f t="shared" ref="Z492:Z493" si="1272">Y492/V492</f>
        <v>0</v>
      </c>
      <c r="AA492" s="114" t="e">
        <f t="shared" ref="AA492:AA493" si="1273">AF492/Y492</f>
        <v>#DIV/0!</v>
      </c>
      <c r="AB492" s="115">
        <f t="shared" ref="AB492:AB493" si="1274">IF(P492="cpv",(U492*S492),(U492/1000*S492))</f>
        <v>100</v>
      </c>
      <c r="AC492" s="116">
        <f t="shared" ref="AC492:AC493" si="1275">IF(P492="cpv",(IF(W492&gt;0,V492*S492,AB492)),(IF(W492&gt;0,V492/1000*S492,AB492)))</f>
        <v>100</v>
      </c>
      <c r="AD492" s="115">
        <f t="shared" ref="AD492:AD493" si="1276">AC492-AB492</f>
        <v>0</v>
      </c>
      <c r="AE492" s="117">
        <f t="shared" ref="AE492:AE493" si="1277">IF(P492="cpv",(U492*T492),(U492/1000*T492))</f>
        <v>1000</v>
      </c>
      <c r="AF492" s="286">
        <f>IF((SUMIF($K$10:$K$1048576,K492,$V$10:$V$1048576))&gt;(SUMIF($K$10:$K$1048576,K492,$U$10:$U$1048576)),AE492,(IF(P492="cpv",(V492*T492),(V492*T492/1000))))</f>
        <v>1000</v>
      </c>
      <c r="AG492" s="118">
        <f t="shared" ref="AG492:AG493" si="1278">AF492-AE492</f>
        <v>0</v>
      </c>
      <c r="AH492" s="118">
        <v>0</v>
      </c>
      <c r="AI492" s="118">
        <f t="shared" ref="AI492:AI493" si="1279">AF492-AC492-AH492</f>
        <v>900</v>
      </c>
      <c r="AJ492" s="335">
        <f t="shared" ref="AJ492:AJ493" si="1280">AI492/AF492</f>
        <v>0.9</v>
      </c>
      <c r="AL492"/>
    </row>
    <row r="493" spans="2:38" ht="15.75" thickBot="1" x14ac:dyDescent="0.3">
      <c r="B493" s="284" t="s">
        <v>802</v>
      </c>
      <c r="C493" s="91">
        <v>2016</v>
      </c>
      <c r="D493" s="91">
        <v>3</v>
      </c>
      <c r="E493" s="92" t="s">
        <v>53</v>
      </c>
      <c r="F493" s="93">
        <v>42430</v>
      </c>
      <c r="G493" s="93">
        <v>42459</v>
      </c>
      <c r="H493" s="94">
        <f t="shared" ca="1" si="1269"/>
        <v>0</v>
      </c>
      <c r="I493" s="90" t="s">
        <v>54</v>
      </c>
      <c r="J493" s="90" t="s">
        <v>805</v>
      </c>
      <c r="K493" s="90" t="s">
        <v>806</v>
      </c>
      <c r="L493" s="95" t="str">
        <f t="shared" ref="L493" ca="1" si="1281">IF(G493=0,$M$3,(IF(H493=0,$M$1,$M$2)))</f>
        <v>Completed</v>
      </c>
      <c r="M493" s="91" t="s">
        <v>318</v>
      </c>
      <c r="N493" s="91" t="s">
        <v>58</v>
      </c>
      <c r="O493" s="91" t="s">
        <v>59</v>
      </c>
      <c r="P493" s="91" t="s">
        <v>60</v>
      </c>
      <c r="Q493" s="91" t="s">
        <v>61</v>
      </c>
      <c r="R493" s="91" t="s">
        <v>62</v>
      </c>
      <c r="S493" s="111">
        <v>0.17</v>
      </c>
      <c r="T493" s="96">
        <v>1</v>
      </c>
      <c r="U493" s="97">
        <v>1000000</v>
      </c>
      <c r="V493" s="97">
        <v>1000299</v>
      </c>
      <c r="W493" s="95">
        <f t="shared" si="1270"/>
        <v>0</v>
      </c>
      <c r="X493" s="95">
        <f t="shared" si="1271"/>
        <v>1000000</v>
      </c>
      <c r="Y493" s="97">
        <v>798</v>
      </c>
      <c r="Z493" s="98">
        <f t="shared" si="1272"/>
        <v>7.9776146932067317E-4</v>
      </c>
      <c r="AA493" s="99">
        <f t="shared" si="1273"/>
        <v>1.2531328320802004</v>
      </c>
      <c r="AB493" s="100">
        <f t="shared" si="1274"/>
        <v>170</v>
      </c>
      <c r="AC493" s="101">
        <f t="shared" si="1275"/>
        <v>170</v>
      </c>
      <c r="AD493" s="100">
        <f t="shared" si="1276"/>
        <v>0</v>
      </c>
      <c r="AE493" s="102">
        <f t="shared" si="1277"/>
        <v>1000</v>
      </c>
      <c r="AF493" s="291">
        <f>IF((SUMIF($K$10:$K$1048576,K493,$V$10:$V$1048576))&gt;(SUMIF($K$10:$K$1048576,K493,$U$10:$U$1048576)),AE493,(IF(P493="cpv",(V493*T493),(V493*T493/1000))))</f>
        <v>1000</v>
      </c>
      <c r="AG493" s="103">
        <f t="shared" si="1278"/>
        <v>0</v>
      </c>
      <c r="AH493" s="103">
        <v>0</v>
      </c>
      <c r="AI493" s="103">
        <f t="shared" si="1279"/>
        <v>830</v>
      </c>
      <c r="AJ493" s="336">
        <f t="shared" si="1280"/>
        <v>0.83</v>
      </c>
      <c r="AL493"/>
    </row>
    <row r="494" spans="2:38" ht="15.75" thickBot="1" x14ac:dyDescent="0.3">
      <c r="B494" s="284" t="s">
        <v>803</v>
      </c>
      <c r="C494" s="91">
        <v>2016</v>
      </c>
      <c r="D494" s="91">
        <v>3</v>
      </c>
      <c r="E494" s="92" t="s">
        <v>53</v>
      </c>
      <c r="F494" s="93">
        <v>42430</v>
      </c>
      <c r="G494" s="93">
        <v>42459</v>
      </c>
      <c r="H494" s="94">
        <f t="shared" ref="H494:H495" ca="1" si="1282">IF($O$1&gt;G494,0,(G494-$O$1))</f>
        <v>0</v>
      </c>
      <c r="I494" s="90" t="s">
        <v>54</v>
      </c>
      <c r="J494" s="90" t="s">
        <v>805</v>
      </c>
      <c r="K494" s="90" t="s">
        <v>806</v>
      </c>
      <c r="L494" s="95" t="str">
        <f t="shared" ref="L494:L495" ca="1" si="1283">IF(G494=0,$M$3,(IF(H494=0,$M$1,$M$2)))</f>
        <v>Completed</v>
      </c>
      <c r="M494" s="91" t="s">
        <v>64</v>
      </c>
      <c r="N494" s="91" t="s">
        <v>58</v>
      </c>
      <c r="O494" s="91" t="s">
        <v>59</v>
      </c>
      <c r="P494" s="91" t="s">
        <v>60</v>
      </c>
      <c r="Q494" s="91" t="s">
        <v>61</v>
      </c>
      <c r="R494" s="91" t="s">
        <v>62</v>
      </c>
      <c r="S494" s="111">
        <v>0.2</v>
      </c>
      <c r="T494" s="96">
        <v>1</v>
      </c>
      <c r="U494" s="97">
        <v>1500000</v>
      </c>
      <c r="V494" s="97">
        <v>1501154</v>
      </c>
      <c r="W494" s="95">
        <f t="shared" ref="W494:W495" si="1284">IF(V494&gt;U494,0,U494-V494)</f>
        <v>0</v>
      </c>
      <c r="X494" s="95">
        <f t="shared" ref="X494:X495" si="1285">IF(V494&gt;U494,U494,V494)</f>
        <v>1500000</v>
      </c>
      <c r="Y494" s="97">
        <v>103</v>
      </c>
      <c r="Z494" s="98">
        <f t="shared" ref="Z494:Z495" si="1286">Y494/V494</f>
        <v>6.8613879721867308E-5</v>
      </c>
      <c r="AA494" s="99">
        <f t="shared" ref="AA494:AA495" si="1287">AF494/Y494</f>
        <v>9.7087378640776691</v>
      </c>
      <c r="AB494" s="100">
        <f t="shared" ref="AB494:AB495" si="1288">IF(P494="cpv",(U494*S494),(U494/1000*S494))</f>
        <v>300</v>
      </c>
      <c r="AC494" s="101">
        <f t="shared" ref="AC494:AC495" si="1289">IF(P494="cpv",(IF(W494&gt;0,V494*S494,AB494)),(IF(W494&gt;0,V494/1000*S494,AB494)))</f>
        <v>300</v>
      </c>
      <c r="AD494" s="100">
        <f t="shared" ref="AD494:AD495" si="1290">AC494-AB494</f>
        <v>0</v>
      </c>
      <c r="AE494" s="102">
        <f t="shared" ref="AE494:AE495" si="1291">IF(P494="cpv",(U494*T494),(U494/1000*T494))</f>
        <v>1500</v>
      </c>
      <c r="AF494" s="291">
        <v>1000</v>
      </c>
      <c r="AG494" s="103">
        <f t="shared" ref="AG494:AG495" si="1292">AF494-AE494</f>
        <v>-500</v>
      </c>
      <c r="AH494" s="103">
        <v>0</v>
      </c>
      <c r="AI494" s="103">
        <f t="shared" ref="AI494:AI495" si="1293">AF494-AC494-AH494</f>
        <v>700</v>
      </c>
      <c r="AJ494" s="336">
        <f t="shared" ref="AJ494:AJ495" si="1294">AI494/AF494</f>
        <v>0.7</v>
      </c>
      <c r="AL494"/>
    </row>
    <row r="495" spans="2:38" ht="15.75" thickBot="1" x14ac:dyDescent="0.3">
      <c r="B495" s="285" t="s">
        <v>804</v>
      </c>
      <c r="C495" s="151">
        <v>2016</v>
      </c>
      <c r="D495" s="151">
        <v>3</v>
      </c>
      <c r="E495" s="337" t="s">
        <v>53</v>
      </c>
      <c r="F495" s="153">
        <v>42430</v>
      </c>
      <c r="G495" s="153">
        <v>42459</v>
      </c>
      <c r="H495" s="338">
        <f t="shared" ca="1" si="1282"/>
        <v>0</v>
      </c>
      <c r="I495" s="150" t="s">
        <v>54</v>
      </c>
      <c r="J495" s="150" t="s">
        <v>805</v>
      </c>
      <c r="K495" s="150" t="s">
        <v>806</v>
      </c>
      <c r="L495" s="339" t="str">
        <f t="shared" ca="1" si="1283"/>
        <v>Completed</v>
      </c>
      <c r="M495" s="151" t="s">
        <v>174</v>
      </c>
      <c r="N495" s="151" t="s">
        <v>58</v>
      </c>
      <c r="O495" s="151" t="s">
        <v>59</v>
      </c>
      <c r="P495" s="91" t="s">
        <v>60</v>
      </c>
      <c r="Q495" s="151" t="s">
        <v>61</v>
      </c>
      <c r="R495" s="151" t="s">
        <v>62</v>
      </c>
      <c r="S495" s="111">
        <v>0.15</v>
      </c>
      <c r="T495" s="152">
        <v>1</v>
      </c>
      <c r="U495" s="340">
        <v>1000000</v>
      </c>
      <c r="V495" s="340">
        <v>1101741</v>
      </c>
      <c r="W495" s="339">
        <f t="shared" si="1284"/>
        <v>0</v>
      </c>
      <c r="X495" s="339">
        <f t="shared" si="1285"/>
        <v>1000000</v>
      </c>
      <c r="Y495" s="340"/>
      <c r="Z495" s="341">
        <f t="shared" si="1286"/>
        <v>0</v>
      </c>
      <c r="AA495" s="342" t="e">
        <f t="shared" si="1287"/>
        <v>#DIV/0!</v>
      </c>
      <c r="AB495" s="343">
        <f t="shared" si="1288"/>
        <v>150</v>
      </c>
      <c r="AC495" s="344">
        <f t="shared" si="1289"/>
        <v>150</v>
      </c>
      <c r="AD495" s="343">
        <f t="shared" si="1290"/>
        <v>0</v>
      </c>
      <c r="AE495" s="345">
        <f t="shared" si="1291"/>
        <v>1000</v>
      </c>
      <c r="AF495" s="346">
        <f>IF((SUMIF($K$10:$K$1048576,K495,$V$10:$V$1048576))&gt;(SUMIF($K$10:$K$1048576,K495,$U$10:$U$1048576)),AE495,(IF(P495="cpv",(V495*T495),(V495*T495/1000))))</f>
        <v>1000</v>
      </c>
      <c r="AG495" s="347">
        <f t="shared" si="1292"/>
        <v>0</v>
      </c>
      <c r="AH495" s="347">
        <v>0</v>
      </c>
      <c r="AI495" s="347">
        <f t="shared" si="1293"/>
        <v>850</v>
      </c>
      <c r="AJ495" s="348">
        <f t="shared" si="1294"/>
        <v>0.85</v>
      </c>
      <c r="AL495"/>
    </row>
    <row r="496" spans="2:38" ht="15.75" thickBot="1" x14ac:dyDescent="0.3">
      <c r="B496" s="281" t="s">
        <v>807</v>
      </c>
      <c r="C496" s="105">
        <v>2016</v>
      </c>
      <c r="D496" s="105">
        <v>3</v>
      </c>
      <c r="E496" s="106" t="s">
        <v>53</v>
      </c>
      <c r="F496" s="107">
        <v>42436</v>
      </c>
      <c r="G496" s="107">
        <v>42443</v>
      </c>
      <c r="H496" s="108">
        <f t="shared" ref="H496:H497" ca="1" si="1295">IF($O$1&gt;G496,0,(G496-$O$1))</f>
        <v>0</v>
      </c>
      <c r="I496" s="109" t="s">
        <v>54</v>
      </c>
      <c r="J496" s="109" t="s">
        <v>684</v>
      </c>
      <c r="K496" s="109" t="s">
        <v>810</v>
      </c>
      <c r="L496" s="110" t="str">
        <f t="shared" ref="L496:L497" ca="1" si="1296">IF(G496=0,$M$3,(IF(H496=0,$M$1,$M$2)))</f>
        <v>Completed</v>
      </c>
      <c r="M496" s="105" t="s">
        <v>174</v>
      </c>
      <c r="N496" s="105" t="s">
        <v>58</v>
      </c>
      <c r="O496" s="105" t="s">
        <v>59</v>
      </c>
      <c r="P496" s="91" t="s">
        <v>60</v>
      </c>
      <c r="Q496" s="105" t="s">
        <v>61</v>
      </c>
      <c r="R496" s="105" t="s">
        <v>62</v>
      </c>
      <c r="S496" s="111">
        <v>0.15</v>
      </c>
      <c r="T496" s="111">
        <v>1</v>
      </c>
      <c r="U496" s="112">
        <v>1000000</v>
      </c>
      <c r="V496" s="112">
        <v>1056786</v>
      </c>
      <c r="W496" s="110">
        <f t="shared" ref="W496:W497" si="1297">IF(V496&gt;U496,0,U496-V496)</f>
        <v>0</v>
      </c>
      <c r="X496" s="110">
        <f t="shared" ref="X496:X497" si="1298">IF(V496&gt;U496,U496,V496)</f>
        <v>1000000</v>
      </c>
      <c r="Y496" s="112"/>
      <c r="Z496" s="113">
        <f t="shared" ref="Z496:Z497" si="1299">Y496/V496</f>
        <v>0</v>
      </c>
      <c r="AA496" s="114" t="e">
        <f t="shared" ref="AA496:AA497" si="1300">AF496/Y496</f>
        <v>#DIV/0!</v>
      </c>
      <c r="AB496" s="115">
        <f t="shared" ref="AB496:AB497" si="1301">IF(P496="cpv",(U496*S496),(U496/1000*S496))</f>
        <v>150</v>
      </c>
      <c r="AC496" s="116">
        <f t="shared" ref="AC496:AC497" si="1302">IF(P496="cpv",(IF(W496&gt;0,V496*S496,AB496)),(IF(W496&gt;0,V496/1000*S496,AB496)))</f>
        <v>150</v>
      </c>
      <c r="AD496" s="115">
        <f t="shared" ref="AD496:AD497" si="1303">AC496-AB496</f>
        <v>0</v>
      </c>
      <c r="AE496" s="117">
        <f t="shared" ref="AE496:AE497" si="1304">IF(P496="cpv",(U496*T496),(U496/1000*T496))</f>
        <v>1000</v>
      </c>
      <c r="AF496" s="286">
        <f>IF((SUMIF($K$10:$K$1048576,K496,$V$10:$V$1048576))&gt;(SUMIF($K$10:$K$1048576,K496,$U$10:$U$1048576)),AE496,(IF(P496="cpv",(V496*T496),(V496*T496/1000))))</f>
        <v>1056.7860000000001</v>
      </c>
      <c r="AG496" s="118">
        <f t="shared" ref="AG496:AG497" si="1305">AF496-AE496</f>
        <v>56.786000000000058</v>
      </c>
      <c r="AH496" s="118">
        <v>0</v>
      </c>
      <c r="AI496" s="118">
        <f t="shared" ref="AI496:AI497" si="1306">AF496-AC496-AH496</f>
        <v>906.78600000000006</v>
      </c>
      <c r="AJ496" s="335">
        <f t="shared" ref="AJ496:AJ497" si="1307">AI496/AF496</f>
        <v>0.85806019383299936</v>
      </c>
      <c r="AL496"/>
    </row>
    <row r="497" spans="2:38" ht="15.75" thickBot="1" x14ac:dyDescent="0.3">
      <c r="B497" s="284" t="s">
        <v>808</v>
      </c>
      <c r="C497" s="91">
        <v>2016</v>
      </c>
      <c r="D497" s="91">
        <v>3</v>
      </c>
      <c r="E497" s="92" t="s">
        <v>53</v>
      </c>
      <c r="F497" s="93">
        <v>42436</v>
      </c>
      <c r="G497" s="93">
        <v>42443</v>
      </c>
      <c r="H497" s="94">
        <f t="shared" ca="1" si="1295"/>
        <v>0</v>
      </c>
      <c r="I497" s="90" t="s">
        <v>54</v>
      </c>
      <c r="J497" s="90" t="s">
        <v>684</v>
      </c>
      <c r="K497" s="90" t="s">
        <v>810</v>
      </c>
      <c r="L497" s="95" t="str">
        <f t="shared" ca="1" si="1296"/>
        <v>Completed</v>
      </c>
      <c r="M497" s="91" t="s">
        <v>64</v>
      </c>
      <c r="N497" s="91" t="s">
        <v>58</v>
      </c>
      <c r="O497" s="91" t="s">
        <v>59</v>
      </c>
      <c r="P497" s="91" t="s">
        <v>60</v>
      </c>
      <c r="Q497" s="91" t="s">
        <v>61</v>
      </c>
      <c r="R497" s="91" t="s">
        <v>62</v>
      </c>
      <c r="S497" s="111">
        <v>0.2</v>
      </c>
      <c r="T497" s="96">
        <v>1</v>
      </c>
      <c r="U497" s="97">
        <v>1500000</v>
      </c>
      <c r="V497" s="97">
        <v>915884</v>
      </c>
      <c r="W497" s="95">
        <f t="shared" si="1297"/>
        <v>584116</v>
      </c>
      <c r="X497" s="95">
        <f t="shared" si="1298"/>
        <v>915884</v>
      </c>
      <c r="Y497" s="97">
        <v>247</v>
      </c>
      <c r="Z497" s="98">
        <f t="shared" si="1299"/>
        <v>2.6968480724633251E-4</v>
      </c>
      <c r="AA497" s="99">
        <f t="shared" si="1300"/>
        <v>3.7080323886639674</v>
      </c>
      <c r="AB497" s="100">
        <f t="shared" si="1301"/>
        <v>300</v>
      </c>
      <c r="AC497" s="101">
        <f t="shared" si="1302"/>
        <v>183.17680000000001</v>
      </c>
      <c r="AD497" s="100">
        <f t="shared" si="1303"/>
        <v>-116.82319999999999</v>
      </c>
      <c r="AE497" s="102">
        <f t="shared" si="1304"/>
        <v>1500</v>
      </c>
      <c r="AF497" s="291">
        <f>IF((SUMIF($K$10:$K$1048576,K497,$V$10:$V$1048576))&gt;(SUMIF($K$10:$K$1048576,K497,$U$10:$U$1048576)),AE497,(IF(P497="cpv",(V497*T497),(V497*T497/1000))))</f>
        <v>915.88400000000001</v>
      </c>
      <c r="AG497" s="103">
        <f t="shared" si="1305"/>
        <v>-584.11599999999999</v>
      </c>
      <c r="AH497" s="103">
        <v>0</v>
      </c>
      <c r="AI497" s="103">
        <f t="shared" si="1306"/>
        <v>732.70720000000006</v>
      </c>
      <c r="AJ497" s="336">
        <f t="shared" si="1307"/>
        <v>0.8</v>
      </c>
      <c r="AL497"/>
    </row>
    <row r="498" spans="2:38" ht="15.75" thickBot="1" x14ac:dyDescent="0.3">
      <c r="B498" s="285" t="s">
        <v>809</v>
      </c>
      <c r="C498" s="151">
        <v>2016</v>
      </c>
      <c r="D498" s="151">
        <v>3</v>
      </c>
      <c r="E498" s="337" t="s">
        <v>53</v>
      </c>
      <c r="F498" s="153">
        <v>42436</v>
      </c>
      <c r="G498" s="153">
        <v>42443</v>
      </c>
      <c r="H498" s="338">
        <f t="shared" ref="H498:H499" ca="1" si="1308">IF($O$1&gt;G498,0,(G498-$O$1))</f>
        <v>0</v>
      </c>
      <c r="I498" s="150" t="s">
        <v>54</v>
      </c>
      <c r="J498" s="150" t="s">
        <v>684</v>
      </c>
      <c r="K498" s="150" t="s">
        <v>810</v>
      </c>
      <c r="L498" s="339" t="str">
        <f t="shared" ref="L498:L499" ca="1" si="1309">IF(G498=0,$M$3,(IF(H498=0,$M$1,$M$2)))</f>
        <v>Completed</v>
      </c>
      <c r="M498" s="151" t="s">
        <v>82</v>
      </c>
      <c r="N498" s="151" t="s">
        <v>58</v>
      </c>
      <c r="O498" s="151" t="s">
        <v>59</v>
      </c>
      <c r="P498" s="91" t="s">
        <v>60</v>
      </c>
      <c r="Q498" s="151" t="s">
        <v>61</v>
      </c>
      <c r="R498" s="151" t="s">
        <v>62</v>
      </c>
      <c r="S498" s="111">
        <v>0.1</v>
      </c>
      <c r="T498" s="152">
        <v>1</v>
      </c>
      <c r="U498" s="340">
        <v>1500000</v>
      </c>
      <c r="V498" s="340">
        <v>1056196</v>
      </c>
      <c r="W498" s="339">
        <f t="shared" ref="W498:W499" si="1310">IF(V498&gt;U498,0,U498-V498)</f>
        <v>443804</v>
      </c>
      <c r="X498" s="339">
        <f t="shared" ref="X498:X499" si="1311">IF(V498&gt;U498,U498,V498)</f>
        <v>1056196</v>
      </c>
      <c r="Y498" s="340"/>
      <c r="Z498" s="341">
        <f t="shared" ref="Z498:Z499" si="1312">Y498/V498</f>
        <v>0</v>
      </c>
      <c r="AA498" s="342" t="e">
        <f t="shared" ref="AA498:AA499" si="1313">AF498/Y498</f>
        <v>#DIV/0!</v>
      </c>
      <c r="AB498" s="343">
        <f t="shared" ref="AB498:AB499" si="1314">IF(P498="cpv",(U498*S498),(U498/1000*S498))</f>
        <v>150</v>
      </c>
      <c r="AC498" s="344">
        <f t="shared" ref="AC498:AC499" si="1315">IF(P498="cpv",(IF(W498&gt;0,V498*S498,AB498)),(IF(W498&gt;0,V498/1000*S498,AB498)))</f>
        <v>105.61959999999999</v>
      </c>
      <c r="AD498" s="343">
        <f t="shared" ref="AD498:AD499" si="1316">AC498-AB498</f>
        <v>-44.380400000000009</v>
      </c>
      <c r="AE498" s="345">
        <f t="shared" ref="AE498:AE499" si="1317">IF(P498="cpv",(U498*T498),(U498/1000*T498))</f>
        <v>1500</v>
      </c>
      <c r="AF498" s="346">
        <f>IF((SUMIF($K$10:$K$1048576,K498,$V$10:$V$1048576))&gt;(SUMIF($K$10:$K$1048576,K498,$U$10:$U$1048576)),AE498,(IF(P498="cpv",(V498*T498),(V498*T498/1000))))</f>
        <v>1056.1959999999999</v>
      </c>
      <c r="AG498" s="347">
        <f t="shared" ref="AG498:AG499" si="1318">AF498-AE498</f>
        <v>-443.80400000000009</v>
      </c>
      <c r="AH498" s="347">
        <v>0</v>
      </c>
      <c r="AI498" s="347">
        <f t="shared" ref="AI498:AI499" si="1319">AF498-AC498-AH498</f>
        <v>950.57639999999992</v>
      </c>
      <c r="AJ498" s="348">
        <f t="shared" ref="AJ498:AJ499" si="1320">AI498/AF498</f>
        <v>0.9</v>
      </c>
      <c r="AL498"/>
    </row>
    <row r="499" spans="2:38" ht="15.75" thickBot="1" x14ac:dyDescent="0.3">
      <c r="B499" s="283" t="s">
        <v>811</v>
      </c>
      <c r="C499" s="135">
        <v>2016</v>
      </c>
      <c r="D499" s="135">
        <v>3</v>
      </c>
      <c r="E499" s="136" t="s">
        <v>53</v>
      </c>
      <c r="F499" s="137">
        <v>42436</v>
      </c>
      <c r="G499" s="137">
        <v>42443</v>
      </c>
      <c r="H499" s="138">
        <f t="shared" ca="1" si="1308"/>
        <v>0</v>
      </c>
      <c r="I499" s="139" t="s">
        <v>54</v>
      </c>
      <c r="J499" s="139" t="s">
        <v>684</v>
      </c>
      <c r="K499" s="139" t="s">
        <v>812</v>
      </c>
      <c r="L499" s="140" t="str">
        <f t="shared" ca="1" si="1309"/>
        <v>Completed</v>
      </c>
      <c r="M499" s="135" t="s">
        <v>308</v>
      </c>
      <c r="N499" s="135" t="s">
        <v>58</v>
      </c>
      <c r="O499" s="135" t="s">
        <v>309</v>
      </c>
      <c r="P499" s="91" t="s">
        <v>60</v>
      </c>
      <c r="Q499" s="135" t="s">
        <v>61</v>
      </c>
      <c r="R499" s="135" t="s">
        <v>62</v>
      </c>
      <c r="S499" s="111">
        <v>2</v>
      </c>
      <c r="T499" s="141">
        <v>5</v>
      </c>
      <c r="U499" s="142">
        <v>200000</v>
      </c>
      <c r="V499" s="142">
        <v>147987</v>
      </c>
      <c r="W499" s="140">
        <f t="shared" si="1310"/>
        <v>52013</v>
      </c>
      <c r="X499" s="140">
        <f t="shared" si="1311"/>
        <v>147987</v>
      </c>
      <c r="Y499" s="142">
        <v>348</v>
      </c>
      <c r="Z499" s="143">
        <f t="shared" si="1312"/>
        <v>2.3515579071134627E-3</v>
      </c>
      <c r="AA499" s="144">
        <f t="shared" si="1313"/>
        <v>2.1262499999999998</v>
      </c>
      <c r="AB499" s="145">
        <f t="shared" si="1314"/>
        <v>400</v>
      </c>
      <c r="AC499" s="146">
        <f t="shared" si="1315"/>
        <v>295.97399999999999</v>
      </c>
      <c r="AD499" s="145">
        <f t="shared" si="1316"/>
        <v>-104.02600000000001</v>
      </c>
      <c r="AE499" s="147">
        <f t="shared" si="1317"/>
        <v>1000</v>
      </c>
      <c r="AF499" s="288">
        <f>IF((SUMIF($K$10:$K$1048576,K499,$V$10:$V$1048576))&gt;(SUMIF($K$10:$K$1048576,K499,$U$10:$U$1048576)),AE499,(IF(P499="cpv",(V499*T499),(V499*T499/1000))))</f>
        <v>739.93499999999995</v>
      </c>
      <c r="AG499" s="148">
        <f t="shared" si="1318"/>
        <v>-260.06500000000005</v>
      </c>
      <c r="AH499" s="148">
        <v>0</v>
      </c>
      <c r="AI499" s="148">
        <f t="shared" si="1319"/>
        <v>443.96099999999996</v>
      </c>
      <c r="AJ499" s="349">
        <f t="shared" si="1320"/>
        <v>0.6</v>
      </c>
      <c r="AL499"/>
    </row>
    <row r="500" spans="2:38" ht="15.75" thickBot="1" x14ac:dyDescent="0.3">
      <c r="B500" s="281" t="s">
        <v>813</v>
      </c>
      <c r="C500" s="105">
        <v>2016</v>
      </c>
      <c r="D500" s="105">
        <v>3</v>
      </c>
      <c r="E500" s="106" t="s">
        <v>53</v>
      </c>
      <c r="F500" s="107">
        <v>42433</v>
      </c>
      <c r="G500" s="107">
        <v>42437</v>
      </c>
      <c r="H500" s="108">
        <f t="shared" ref="H500:H503" ca="1" si="1321">IF($O$1&gt;G500,0,(G500-$O$1))</f>
        <v>0</v>
      </c>
      <c r="I500" s="109" t="s">
        <v>54</v>
      </c>
      <c r="J500" s="109" t="s">
        <v>116</v>
      </c>
      <c r="K500" s="109" t="s">
        <v>814</v>
      </c>
      <c r="L500" s="110" t="str">
        <f t="shared" ref="L500:L503" ca="1" si="1322">IF(G500=0,$M$3,(IF(H500=0,$M$1,$M$2)))</f>
        <v>Completed</v>
      </c>
      <c r="M500" s="105" t="s">
        <v>77</v>
      </c>
      <c r="N500" s="105" t="s">
        <v>58</v>
      </c>
      <c r="O500" s="105" t="s">
        <v>78</v>
      </c>
      <c r="P500" s="105" t="s">
        <v>60</v>
      </c>
      <c r="Q500" s="105" t="s">
        <v>79</v>
      </c>
      <c r="R500" s="105" t="s">
        <v>79</v>
      </c>
      <c r="S500" s="111">
        <v>1.5</v>
      </c>
      <c r="T500" s="111">
        <v>4.25</v>
      </c>
      <c r="U500" s="112">
        <v>300000</v>
      </c>
      <c r="V500" s="112">
        <v>300609</v>
      </c>
      <c r="W500" s="110">
        <f t="shared" ref="W500:W503" si="1323">IF(V500&gt;U500,0,U500-V500)</f>
        <v>0</v>
      </c>
      <c r="X500" s="110">
        <f t="shared" ref="X500:X503" si="1324">IF(V500&gt;U500,U500,V500)</f>
        <v>300000</v>
      </c>
      <c r="Y500" s="112">
        <v>3068</v>
      </c>
      <c r="Z500" s="113">
        <f t="shared" ref="Z500:Z503" si="1325">Y500/V500</f>
        <v>1.0205948591026881E-2</v>
      </c>
      <c r="AA500" s="114">
        <f t="shared" ref="AA500:AA503" si="1326">AF500/Y500</f>
        <v>0.4155801825293351</v>
      </c>
      <c r="AB500" s="115">
        <f t="shared" ref="AB500:AB503" si="1327">IF(P500="cpv",(U500*S500),(U500/1000*S500))</f>
        <v>450</v>
      </c>
      <c r="AC500" s="101">
        <v>0</v>
      </c>
      <c r="AD500" s="115">
        <f t="shared" ref="AD500:AD503" si="1328">AC500-AB500</f>
        <v>-450</v>
      </c>
      <c r="AE500" s="117">
        <f t="shared" ref="AE500:AE503" si="1329">IF(P500="cpv",(U500*T500),(U500/1000*T500))</f>
        <v>1275</v>
      </c>
      <c r="AF500" s="286">
        <f>IF((SUMIF($K$10:$K$1048576,K500,$V$10:$V$1048576))&gt;(SUMIF($K$10:$K$1048576,K500,$U$10:$U$1048576)),AE500,(IF(P500="cpv",(V500*T500),(V500*T500/1000))))</f>
        <v>1275</v>
      </c>
      <c r="AG500" s="118">
        <f t="shared" ref="AG500:AG503" si="1330">AF500-AE500</f>
        <v>0</v>
      </c>
      <c r="AH500" s="118">
        <v>0</v>
      </c>
      <c r="AI500" s="118">
        <f t="shared" ref="AI500:AI503" si="1331">AF500-AC500-AH500</f>
        <v>1275</v>
      </c>
      <c r="AJ500" s="335">
        <f t="shared" ref="AJ500:AJ503" si="1332">AI500/AF500</f>
        <v>1</v>
      </c>
      <c r="AL500"/>
    </row>
    <row r="501" spans="2:38" ht="15.75" thickBot="1" x14ac:dyDescent="0.3">
      <c r="B501" s="284" t="s">
        <v>815</v>
      </c>
      <c r="C501" s="91">
        <v>2016</v>
      </c>
      <c r="D501" s="91">
        <v>3</v>
      </c>
      <c r="E501" s="92" t="s">
        <v>53</v>
      </c>
      <c r="F501" s="93">
        <v>42433</v>
      </c>
      <c r="G501" s="93">
        <v>42437</v>
      </c>
      <c r="H501" s="94">
        <f t="shared" ca="1" si="1321"/>
        <v>0</v>
      </c>
      <c r="I501" s="90" t="s">
        <v>54</v>
      </c>
      <c r="J501" s="90" t="s">
        <v>116</v>
      </c>
      <c r="K501" s="90" t="s">
        <v>814</v>
      </c>
      <c r="L501" s="95" t="str">
        <f t="shared" ca="1" si="1322"/>
        <v>Completed</v>
      </c>
      <c r="M501" s="91" t="s">
        <v>82</v>
      </c>
      <c r="N501" s="91" t="s">
        <v>58</v>
      </c>
      <c r="O501" s="91" t="s">
        <v>78</v>
      </c>
      <c r="P501" s="91" t="s">
        <v>60</v>
      </c>
      <c r="Q501" s="91" t="s">
        <v>79</v>
      </c>
      <c r="R501" s="91" t="s">
        <v>79</v>
      </c>
      <c r="S501" s="111">
        <v>0.5</v>
      </c>
      <c r="T501" s="96">
        <v>4.25</v>
      </c>
      <c r="U501" s="97">
        <v>300000</v>
      </c>
      <c r="V501" s="97">
        <v>302655</v>
      </c>
      <c r="W501" s="95">
        <f t="shared" si="1323"/>
        <v>0</v>
      </c>
      <c r="X501" s="95">
        <f t="shared" si="1324"/>
        <v>300000</v>
      </c>
      <c r="Y501" s="97">
        <v>2200</v>
      </c>
      <c r="Z501" s="98">
        <f t="shared" si="1325"/>
        <v>7.2690026597941552E-3</v>
      </c>
      <c r="AA501" s="99">
        <f t="shared" si="1326"/>
        <v>0.57954545454545459</v>
      </c>
      <c r="AB501" s="100">
        <f t="shared" si="1327"/>
        <v>150</v>
      </c>
      <c r="AC501" s="101">
        <f t="shared" ref="AC501:AC502" si="1333">IF(P501="cpv",(IF(W501&gt;0,V501*S501,AB501)),(IF(W501&gt;0,V501/1000*S501,AB501)))</f>
        <v>150</v>
      </c>
      <c r="AD501" s="100">
        <f t="shared" si="1328"/>
        <v>0</v>
      </c>
      <c r="AE501" s="102">
        <f t="shared" si="1329"/>
        <v>1275</v>
      </c>
      <c r="AF501" s="291">
        <f>IF((SUMIF($K$10:$K$1048576,K501,$V$10:$V$1048576))&gt;(SUMIF($K$10:$K$1048576,K501,$U$10:$U$1048576)),AE501,(IF(P501="cpv",(V501*T501),(V501*T501/1000))))</f>
        <v>1275</v>
      </c>
      <c r="AG501" s="103">
        <f t="shared" si="1330"/>
        <v>0</v>
      </c>
      <c r="AH501" s="103">
        <v>0</v>
      </c>
      <c r="AI501" s="103">
        <f t="shared" si="1331"/>
        <v>1125</v>
      </c>
      <c r="AJ501" s="336">
        <f t="shared" si="1332"/>
        <v>0.88235294117647056</v>
      </c>
      <c r="AL501"/>
    </row>
    <row r="502" spans="2:38" ht="15.75" thickBot="1" x14ac:dyDescent="0.3">
      <c r="B502" s="285" t="s">
        <v>816</v>
      </c>
      <c r="C502" s="151">
        <v>2016</v>
      </c>
      <c r="D502" s="151">
        <v>3</v>
      </c>
      <c r="E502" s="337" t="s">
        <v>53</v>
      </c>
      <c r="F502" s="153">
        <v>42433</v>
      </c>
      <c r="G502" s="153">
        <v>42437</v>
      </c>
      <c r="H502" s="338">
        <f t="shared" ca="1" si="1321"/>
        <v>0</v>
      </c>
      <c r="I502" s="150" t="s">
        <v>54</v>
      </c>
      <c r="J502" s="150" t="s">
        <v>116</v>
      </c>
      <c r="K502" s="150" t="s">
        <v>814</v>
      </c>
      <c r="L502" s="339" t="str">
        <f t="shared" ca="1" si="1322"/>
        <v>Completed</v>
      </c>
      <c r="M502" s="151" t="s">
        <v>64</v>
      </c>
      <c r="N502" s="151" t="s">
        <v>58</v>
      </c>
      <c r="O502" s="151" t="s">
        <v>78</v>
      </c>
      <c r="P502" s="91" t="s">
        <v>60</v>
      </c>
      <c r="Q502" s="151" t="s">
        <v>79</v>
      </c>
      <c r="R502" s="151" t="s">
        <v>79</v>
      </c>
      <c r="S502" s="111">
        <v>2.5</v>
      </c>
      <c r="T502" s="152">
        <v>4.25</v>
      </c>
      <c r="U502" s="340">
        <v>250000</v>
      </c>
      <c r="V502" s="340">
        <v>259909</v>
      </c>
      <c r="W502" s="339">
        <f t="shared" si="1323"/>
        <v>0</v>
      </c>
      <c r="X502" s="339">
        <f t="shared" si="1324"/>
        <v>250000</v>
      </c>
      <c r="Y502" s="340">
        <v>3940</v>
      </c>
      <c r="Z502" s="341">
        <f t="shared" si="1325"/>
        <v>1.5159151856996102E-2</v>
      </c>
      <c r="AA502" s="342">
        <f t="shared" si="1326"/>
        <v>0.24111675126903553</v>
      </c>
      <c r="AB502" s="343">
        <f t="shared" si="1327"/>
        <v>625</v>
      </c>
      <c r="AC502" s="344">
        <f t="shared" si="1333"/>
        <v>625</v>
      </c>
      <c r="AD502" s="343">
        <f t="shared" si="1328"/>
        <v>0</v>
      </c>
      <c r="AE502" s="345">
        <f t="shared" si="1329"/>
        <v>1062.5</v>
      </c>
      <c r="AF502" s="346">
        <v>950</v>
      </c>
      <c r="AG502" s="347">
        <f t="shared" si="1330"/>
        <v>-112.5</v>
      </c>
      <c r="AH502" s="347">
        <v>0</v>
      </c>
      <c r="AI502" s="347">
        <f t="shared" si="1331"/>
        <v>325</v>
      </c>
      <c r="AJ502" s="348">
        <f t="shared" si="1332"/>
        <v>0.34210526315789475</v>
      </c>
      <c r="AL502"/>
    </row>
    <row r="503" spans="2:38" ht="15.75" thickBot="1" x14ac:dyDescent="0.3">
      <c r="B503" s="281" t="s">
        <v>817</v>
      </c>
      <c r="C503" s="105">
        <v>2016</v>
      </c>
      <c r="D503" s="105">
        <v>3</v>
      </c>
      <c r="E503" s="106" t="s">
        <v>53</v>
      </c>
      <c r="F503" s="107">
        <v>42436</v>
      </c>
      <c r="G503" s="107">
        <v>42459</v>
      </c>
      <c r="H503" s="108">
        <f t="shared" ca="1" si="1321"/>
        <v>0</v>
      </c>
      <c r="I503" s="109" t="s">
        <v>74</v>
      </c>
      <c r="J503" s="109" t="s">
        <v>241</v>
      </c>
      <c r="K503" s="109" t="s">
        <v>829</v>
      </c>
      <c r="L503" s="110" t="str">
        <f t="shared" ca="1" si="1322"/>
        <v>Completed</v>
      </c>
      <c r="M503" s="105" t="s">
        <v>188</v>
      </c>
      <c r="N503" s="105" t="s">
        <v>58</v>
      </c>
      <c r="O503" s="105" t="s">
        <v>109</v>
      </c>
      <c r="P503" s="105" t="s">
        <v>110</v>
      </c>
      <c r="Q503" s="105" t="s">
        <v>101</v>
      </c>
      <c r="R503" s="105" t="s">
        <v>102</v>
      </c>
      <c r="S503" s="111">
        <v>0.02</v>
      </c>
      <c r="T503" s="111">
        <v>0.03</v>
      </c>
      <c r="U503" s="112">
        <v>50000</v>
      </c>
      <c r="V503" s="112">
        <v>21637</v>
      </c>
      <c r="W503" s="110">
        <f t="shared" si="1323"/>
        <v>28363</v>
      </c>
      <c r="X503" s="110">
        <f t="shared" si="1324"/>
        <v>21637</v>
      </c>
      <c r="Y503" s="112">
        <v>2981</v>
      </c>
      <c r="Z503" s="113">
        <f t="shared" si="1325"/>
        <v>0.13777325876970006</v>
      </c>
      <c r="AA503" s="114">
        <f t="shared" si="1326"/>
        <v>0.21774907749077491</v>
      </c>
      <c r="AB503" s="115">
        <f t="shared" si="1327"/>
        <v>1000</v>
      </c>
      <c r="AC503" s="116">
        <v>251.02</v>
      </c>
      <c r="AD503" s="115">
        <f t="shared" si="1328"/>
        <v>-748.98</v>
      </c>
      <c r="AE503" s="117">
        <f t="shared" si="1329"/>
        <v>1500</v>
      </c>
      <c r="AF503" s="286">
        <f>IF((SUMIF($K$10:$K$1048576,K503,$V$10:$V$1048576))&gt;(SUMIF($K$10:$K$1048576,K503,$U$10:$U$1048576)),AE503,(IF(P503="cpv",(V503*T503),(V503*T503/1000))))</f>
        <v>649.11</v>
      </c>
      <c r="AG503" s="118">
        <f t="shared" si="1330"/>
        <v>-850.89</v>
      </c>
      <c r="AH503" s="118">
        <v>0</v>
      </c>
      <c r="AI503" s="118">
        <f t="shared" si="1331"/>
        <v>398.09000000000003</v>
      </c>
      <c r="AJ503" s="335">
        <f t="shared" si="1332"/>
        <v>0.61328588374851722</v>
      </c>
      <c r="AL503"/>
    </row>
    <row r="504" spans="2:38" ht="15.75" thickBot="1" x14ac:dyDescent="0.3">
      <c r="B504" s="284" t="s">
        <v>818</v>
      </c>
      <c r="C504" s="91">
        <v>2016</v>
      </c>
      <c r="D504" s="91">
        <v>3</v>
      </c>
      <c r="E504" s="92" t="s">
        <v>53</v>
      </c>
      <c r="F504" s="93">
        <v>42436</v>
      </c>
      <c r="G504" s="93">
        <v>42459</v>
      </c>
      <c r="H504" s="94">
        <f t="shared" ref="H504:H506" ca="1" si="1334">IF($O$1&gt;G504,0,(G504-$O$1))</f>
        <v>0</v>
      </c>
      <c r="I504" s="90" t="s">
        <v>74</v>
      </c>
      <c r="J504" s="90" t="s">
        <v>241</v>
      </c>
      <c r="K504" s="90" t="s">
        <v>829</v>
      </c>
      <c r="L504" s="95" t="str">
        <f t="shared" ref="L504:L506" ca="1" si="1335">IF(G504=0,$M$3,(IF(H504=0,$M$1,$M$2)))</f>
        <v>Completed</v>
      </c>
      <c r="M504" s="91" t="s">
        <v>420</v>
      </c>
      <c r="N504" s="91" t="s">
        <v>58</v>
      </c>
      <c r="O504" s="91" t="s">
        <v>109</v>
      </c>
      <c r="P504" s="91" t="s">
        <v>110</v>
      </c>
      <c r="Q504" s="91" t="s">
        <v>101</v>
      </c>
      <c r="R504" s="91" t="s">
        <v>102</v>
      </c>
      <c r="S504" s="111">
        <v>0.02</v>
      </c>
      <c r="T504" s="96">
        <v>0.03</v>
      </c>
      <c r="U504" s="97">
        <v>25000</v>
      </c>
      <c r="V504" s="97">
        <v>21632</v>
      </c>
      <c r="W504" s="95">
        <f t="shared" ref="W504:W506" si="1336">IF(V504&gt;U504,0,U504-V504)</f>
        <v>3368</v>
      </c>
      <c r="X504" s="95">
        <f t="shared" ref="X504:X506" si="1337">IF(V504&gt;U504,U504,V504)</f>
        <v>21632</v>
      </c>
      <c r="Y504" s="97"/>
      <c r="Z504" s="98">
        <f t="shared" ref="Z504:Z506" si="1338">Y504/V504</f>
        <v>0</v>
      </c>
      <c r="AA504" s="99" t="e">
        <f t="shared" ref="AA504:AA506" si="1339">AF504/Y504</f>
        <v>#DIV/0!</v>
      </c>
      <c r="AB504" s="100">
        <f t="shared" ref="AB504:AB506" si="1340">IF(P504="cpv",(U504*S504),(U504/1000*S504))</f>
        <v>500</v>
      </c>
      <c r="AC504" s="101">
        <f t="shared" ref="AC504:AC506" si="1341">IF(P504="cpv",(IF(W504&gt;0,V504*S504,AB504)),(IF(W504&gt;0,V504/1000*S504,AB504)))</f>
        <v>432.64</v>
      </c>
      <c r="AD504" s="100">
        <f t="shared" ref="AD504:AD506" si="1342">AC504-AB504</f>
        <v>-67.360000000000014</v>
      </c>
      <c r="AE504" s="102">
        <f t="shared" ref="AE504:AE506" si="1343">IF(P504="cpv",(U504*T504),(U504/1000*T504))</f>
        <v>750</v>
      </c>
      <c r="AF504" s="291">
        <f>IF((SUMIF($K$10:$K$1048576,K504,$V$10:$V$1048576))&gt;(SUMIF($K$10:$K$1048576,K504,$U$10:$U$1048576)),AE504,(IF(P504="cpv",(V504*T504),(V504*T504/1000))))</f>
        <v>648.95999999999992</v>
      </c>
      <c r="AG504" s="103">
        <f t="shared" ref="AG504:AG506" si="1344">AF504-AE504</f>
        <v>-101.04000000000008</v>
      </c>
      <c r="AH504" s="103">
        <v>0</v>
      </c>
      <c r="AI504" s="103">
        <f t="shared" ref="AI504:AI506" si="1345">AF504-AC504-AH504</f>
        <v>216.31999999999994</v>
      </c>
      <c r="AJ504" s="336">
        <f t="shared" ref="AJ504:AJ506" si="1346">AI504/AF504</f>
        <v>0.33333333333333326</v>
      </c>
      <c r="AL504"/>
    </row>
    <row r="505" spans="2:38" ht="15.75" thickBot="1" x14ac:dyDescent="0.3">
      <c r="B505" s="284" t="s">
        <v>819</v>
      </c>
      <c r="C505" s="91">
        <v>2016</v>
      </c>
      <c r="D505" s="91">
        <v>3</v>
      </c>
      <c r="E505" s="92" t="s">
        <v>53</v>
      </c>
      <c r="F505" s="93">
        <v>42436</v>
      </c>
      <c r="G505" s="93">
        <v>42459</v>
      </c>
      <c r="H505" s="94">
        <f t="shared" ca="1" si="1334"/>
        <v>0</v>
      </c>
      <c r="I505" s="90" t="s">
        <v>74</v>
      </c>
      <c r="J505" s="90" t="s">
        <v>241</v>
      </c>
      <c r="K505" s="90" t="s">
        <v>829</v>
      </c>
      <c r="L505" s="95" t="str">
        <f t="shared" ca="1" si="1335"/>
        <v>Completed</v>
      </c>
      <c r="M505" s="91" t="s">
        <v>72</v>
      </c>
      <c r="N505" s="91" t="s">
        <v>58</v>
      </c>
      <c r="O505" s="91" t="s">
        <v>109</v>
      </c>
      <c r="P505" s="91" t="s">
        <v>110</v>
      </c>
      <c r="Q505" s="91" t="s">
        <v>101</v>
      </c>
      <c r="R505" s="91" t="s">
        <v>102</v>
      </c>
      <c r="S505" s="111">
        <v>0.02</v>
      </c>
      <c r="T505" s="96">
        <v>0.03</v>
      </c>
      <c r="U505" s="97">
        <v>50000</v>
      </c>
      <c r="V505" s="97">
        <v>43405</v>
      </c>
      <c r="W505" s="95">
        <f t="shared" si="1336"/>
        <v>6595</v>
      </c>
      <c r="X505" s="95">
        <f t="shared" si="1337"/>
        <v>43405</v>
      </c>
      <c r="Y505" s="97">
        <v>108</v>
      </c>
      <c r="Z505" s="98">
        <f t="shared" si="1338"/>
        <v>2.4881926045386476E-3</v>
      </c>
      <c r="AA505" s="99">
        <f t="shared" si="1339"/>
        <v>12.056944444444444</v>
      </c>
      <c r="AB505" s="100">
        <f t="shared" si="1340"/>
        <v>1000</v>
      </c>
      <c r="AC505" s="101">
        <f t="shared" si="1341"/>
        <v>868.1</v>
      </c>
      <c r="AD505" s="100">
        <f t="shared" si="1342"/>
        <v>-131.89999999999998</v>
      </c>
      <c r="AE505" s="102">
        <f t="shared" si="1343"/>
        <v>1500</v>
      </c>
      <c r="AF505" s="291">
        <f>IF((SUMIF($K$10:$K$1048576,K505,$V$10:$V$1048576))&gt;(SUMIF($K$10:$K$1048576,K505,$U$10:$U$1048576)),AE505,(IF(P505="cpv",(V505*T505),(V505*T505/1000))))</f>
        <v>1302.1499999999999</v>
      </c>
      <c r="AG505" s="103">
        <f t="shared" si="1344"/>
        <v>-197.85000000000014</v>
      </c>
      <c r="AH505" s="103">
        <v>0</v>
      </c>
      <c r="AI505" s="103">
        <f t="shared" si="1345"/>
        <v>434.04999999999984</v>
      </c>
      <c r="AJ505" s="336">
        <f t="shared" si="1346"/>
        <v>0.33333333333333326</v>
      </c>
      <c r="AL505"/>
    </row>
    <row r="506" spans="2:38" ht="15.75" thickBot="1" x14ac:dyDescent="0.3">
      <c r="B506" s="284" t="s">
        <v>820</v>
      </c>
      <c r="C506" s="91">
        <v>2016</v>
      </c>
      <c r="D506" s="91">
        <v>3</v>
      </c>
      <c r="E506" s="92" t="s">
        <v>53</v>
      </c>
      <c r="F506" s="93">
        <v>42436</v>
      </c>
      <c r="G506" s="93">
        <v>42459</v>
      </c>
      <c r="H506" s="94">
        <f t="shared" ca="1" si="1334"/>
        <v>0</v>
      </c>
      <c r="I506" s="90" t="s">
        <v>74</v>
      </c>
      <c r="J506" s="90" t="s">
        <v>241</v>
      </c>
      <c r="K506" s="90" t="s">
        <v>829</v>
      </c>
      <c r="L506" s="95" t="str">
        <f t="shared" ca="1" si="1335"/>
        <v>Completed</v>
      </c>
      <c r="M506" s="91" t="s">
        <v>93</v>
      </c>
      <c r="N506" s="91" t="s">
        <v>58</v>
      </c>
      <c r="O506" s="91" t="s">
        <v>109</v>
      </c>
      <c r="P506" s="91" t="s">
        <v>110</v>
      </c>
      <c r="Q506" s="91" t="s">
        <v>101</v>
      </c>
      <c r="R506" s="91" t="s">
        <v>102</v>
      </c>
      <c r="S506" s="111">
        <v>1.2E-2</v>
      </c>
      <c r="T506" s="96">
        <v>0.03</v>
      </c>
      <c r="U506" s="97">
        <v>50000</v>
      </c>
      <c r="V506" s="97">
        <v>0</v>
      </c>
      <c r="W506" s="95">
        <f t="shared" si="1336"/>
        <v>50000</v>
      </c>
      <c r="X506" s="95">
        <f t="shared" si="1337"/>
        <v>0</v>
      </c>
      <c r="Y506" s="97">
        <v>0</v>
      </c>
      <c r="Z506" s="98" t="e">
        <f t="shared" si="1338"/>
        <v>#DIV/0!</v>
      </c>
      <c r="AA506" s="99" t="e">
        <f t="shared" si="1339"/>
        <v>#DIV/0!</v>
      </c>
      <c r="AB506" s="100">
        <f t="shared" si="1340"/>
        <v>600</v>
      </c>
      <c r="AC506" s="101">
        <f t="shared" si="1341"/>
        <v>0</v>
      </c>
      <c r="AD506" s="100">
        <f t="shared" si="1342"/>
        <v>-600</v>
      </c>
      <c r="AE506" s="102">
        <f t="shared" si="1343"/>
        <v>1500</v>
      </c>
      <c r="AF506" s="291">
        <f>IF((SUMIF($K$10:$K$1048576,K506,$V$10:$V$1048576))&gt;(SUMIF($K$10:$K$1048576,K506,$U$10:$U$1048576)),AE506,(IF(P506="cpv",(V506*T506),(V506*T506/1000))))</f>
        <v>0</v>
      </c>
      <c r="AG506" s="103">
        <f t="shared" si="1344"/>
        <v>-1500</v>
      </c>
      <c r="AH506" s="103">
        <v>0</v>
      </c>
      <c r="AI506" s="103">
        <f t="shared" si="1345"/>
        <v>0</v>
      </c>
      <c r="AJ506" s="336" t="e">
        <f t="shared" si="1346"/>
        <v>#DIV/0!</v>
      </c>
      <c r="AL506"/>
    </row>
    <row r="507" spans="2:38" ht="15.75" thickBot="1" x14ac:dyDescent="0.3">
      <c r="B507" s="284" t="s">
        <v>821</v>
      </c>
      <c r="C507" s="91">
        <v>2016</v>
      </c>
      <c r="D507" s="91">
        <v>3</v>
      </c>
      <c r="E507" s="92" t="s">
        <v>53</v>
      </c>
      <c r="F507" s="93">
        <v>42436</v>
      </c>
      <c r="G507" s="93">
        <v>42459</v>
      </c>
      <c r="H507" s="94">
        <f t="shared" ref="H507:H508" ca="1" si="1347">IF($O$1&gt;G507,0,(G507-$O$1))</f>
        <v>0</v>
      </c>
      <c r="I507" s="90" t="s">
        <v>74</v>
      </c>
      <c r="J507" s="90" t="s">
        <v>241</v>
      </c>
      <c r="K507" s="90" t="s">
        <v>829</v>
      </c>
      <c r="L507" s="95" t="str">
        <f t="shared" ref="L507:L508" ca="1" si="1348">IF(G507=0,$M$3,(IF(H507=0,$M$1,$M$2)))</f>
        <v>Completed</v>
      </c>
      <c r="M507" s="91" t="s">
        <v>830</v>
      </c>
      <c r="N507" s="91" t="s">
        <v>58</v>
      </c>
      <c r="O507" s="91" t="s">
        <v>109</v>
      </c>
      <c r="P507" s="91" t="s">
        <v>110</v>
      </c>
      <c r="Q507" s="91" t="s">
        <v>101</v>
      </c>
      <c r="R507" s="91" t="s">
        <v>102</v>
      </c>
      <c r="S507" s="111">
        <v>3.9E-2</v>
      </c>
      <c r="T507" s="96">
        <v>0.03</v>
      </c>
      <c r="U507" s="97">
        <v>150000</v>
      </c>
      <c r="V507" s="97">
        <v>136009</v>
      </c>
      <c r="W507" s="95">
        <f t="shared" ref="W507:W508" si="1349">IF(V507&gt;U507,0,U507-V507)</f>
        <v>13991</v>
      </c>
      <c r="X507" s="95">
        <f t="shared" ref="X507:X508" si="1350">IF(V507&gt;U507,U507,V507)</f>
        <v>136009</v>
      </c>
      <c r="Y507" s="97">
        <v>6032</v>
      </c>
      <c r="Z507" s="98">
        <f t="shared" ref="Z507:Z508" si="1351">Y507/V507</f>
        <v>4.4350006249586425E-2</v>
      </c>
      <c r="AA507" s="99">
        <f t="shared" ref="AA507:AA508" si="1352">AF507/Y507</f>
        <v>0.50116047745358094</v>
      </c>
      <c r="AB507" s="100">
        <f t="shared" ref="AB507:AB508" si="1353">IF(P507="cpv",(U507*S507),(U507/1000*S507))</f>
        <v>5850</v>
      </c>
      <c r="AC507" s="101">
        <f t="shared" ref="AC507:AC508" si="1354">IF(P507="cpv",(IF(W507&gt;0,V507*S507,AB507)),(IF(W507&gt;0,V507/1000*S507,AB507)))</f>
        <v>5304.3509999999997</v>
      </c>
      <c r="AD507" s="100">
        <f t="shared" ref="AD507:AD508" si="1355">AC507-AB507</f>
        <v>-545.64900000000034</v>
      </c>
      <c r="AE507" s="102">
        <f t="shared" ref="AE507:AE508" si="1356">IF(P507="cpv",(U507*T507),(U507/1000*T507))</f>
        <v>4500</v>
      </c>
      <c r="AF507" s="291">
        <v>3023</v>
      </c>
      <c r="AG507" s="103">
        <f t="shared" ref="AG507:AG508" si="1357">AF507-AE507</f>
        <v>-1477</v>
      </c>
      <c r="AH507" s="103">
        <v>0</v>
      </c>
      <c r="AI507" s="103">
        <f t="shared" ref="AI507:AI508" si="1358">AF507-AC507-AH507</f>
        <v>-2281.3509999999997</v>
      </c>
      <c r="AJ507" s="336">
        <f t="shared" ref="AJ507:AJ508" si="1359">AI507/AF507</f>
        <v>-0.75466457161759826</v>
      </c>
      <c r="AL507"/>
    </row>
    <row r="508" spans="2:38" ht="15.75" thickBot="1" x14ac:dyDescent="0.3">
      <c r="B508" s="284" t="s">
        <v>822</v>
      </c>
      <c r="C508" s="91">
        <v>2016</v>
      </c>
      <c r="D508" s="91">
        <v>3</v>
      </c>
      <c r="E508" s="92" t="s">
        <v>53</v>
      </c>
      <c r="F508" s="93">
        <v>42436</v>
      </c>
      <c r="G508" s="93">
        <v>42459</v>
      </c>
      <c r="H508" s="94">
        <f t="shared" ca="1" si="1347"/>
        <v>0</v>
      </c>
      <c r="I508" s="90" t="s">
        <v>74</v>
      </c>
      <c r="J508" s="90" t="s">
        <v>241</v>
      </c>
      <c r="K508" s="90" t="s">
        <v>829</v>
      </c>
      <c r="L508" s="95" t="str">
        <f t="shared" ca="1" si="1348"/>
        <v>Completed</v>
      </c>
      <c r="M508" s="91" t="s">
        <v>64</v>
      </c>
      <c r="N508" s="91" t="s">
        <v>58</v>
      </c>
      <c r="O508" s="91" t="s">
        <v>109</v>
      </c>
      <c r="P508" s="91" t="s">
        <v>110</v>
      </c>
      <c r="Q508" s="91" t="s">
        <v>101</v>
      </c>
      <c r="R508" s="91" t="s">
        <v>102</v>
      </c>
      <c r="S508" s="111">
        <v>6.0000000000000001E-3</v>
      </c>
      <c r="T508" s="96">
        <v>0.03</v>
      </c>
      <c r="U508" s="97">
        <v>75000</v>
      </c>
      <c r="V508" s="97">
        <v>28211</v>
      </c>
      <c r="W508" s="95">
        <f t="shared" si="1349"/>
        <v>46789</v>
      </c>
      <c r="X508" s="95">
        <f t="shared" si="1350"/>
        <v>28211</v>
      </c>
      <c r="Y508" s="97">
        <v>1142</v>
      </c>
      <c r="Z508" s="98">
        <f t="shared" si="1351"/>
        <v>4.0480663570947505E-2</v>
      </c>
      <c r="AA508" s="99">
        <f t="shared" si="1352"/>
        <v>0.74109457092819608</v>
      </c>
      <c r="AB508" s="100">
        <f t="shared" si="1353"/>
        <v>450</v>
      </c>
      <c r="AC508" s="101">
        <f t="shared" si="1354"/>
        <v>169.26599999999999</v>
      </c>
      <c r="AD508" s="100">
        <f t="shared" si="1355"/>
        <v>-280.73400000000004</v>
      </c>
      <c r="AE508" s="102">
        <f t="shared" si="1356"/>
        <v>2250</v>
      </c>
      <c r="AF508" s="291">
        <f>IF((SUMIF($K$10:$K$1048576,K508,$V$10:$V$1048576))&gt;(SUMIF($K$10:$K$1048576,K508,$U$10:$U$1048576)),AE508,(IF(P508="cpv",(V508*T508),(V508*T508/1000))))</f>
        <v>846.32999999999993</v>
      </c>
      <c r="AG508" s="103">
        <f t="shared" si="1357"/>
        <v>-1403.67</v>
      </c>
      <c r="AH508" s="103">
        <v>0</v>
      </c>
      <c r="AI508" s="103">
        <f t="shared" si="1358"/>
        <v>677.06399999999996</v>
      </c>
      <c r="AJ508" s="336">
        <f t="shared" si="1359"/>
        <v>0.8</v>
      </c>
      <c r="AL508"/>
    </row>
    <row r="509" spans="2:38" ht="15.75" thickBot="1" x14ac:dyDescent="0.3">
      <c r="B509" s="284" t="s">
        <v>823</v>
      </c>
      <c r="C509" s="91">
        <v>2016</v>
      </c>
      <c r="D509" s="91">
        <v>3</v>
      </c>
      <c r="E509" s="92" t="s">
        <v>53</v>
      </c>
      <c r="F509" s="93">
        <v>42436</v>
      </c>
      <c r="G509" s="93">
        <v>42459</v>
      </c>
      <c r="H509" s="94">
        <f t="shared" ref="H509:H511" ca="1" si="1360">IF($O$1&gt;G509,0,(G509-$O$1))</f>
        <v>0</v>
      </c>
      <c r="I509" s="90" t="s">
        <v>74</v>
      </c>
      <c r="J509" s="90" t="s">
        <v>241</v>
      </c>
      <c r="K509" s="90" t="s">
        <v>829</v>
      </c>
      <c r="L509" s="95" t="str">
        <f t="shared" ref="L509:L511" ca="1" si="1361">IF(G509=0,$M$3,(IF(H509=0,$M$1,$M$2)))</f>
        <v>Completed</v>
      </c>
      <c r="M509" s="91" t="s">
        <v>134</v>
      </c>
      <c r="N509" s="91" t="s">
        <v>58</v>
      </c>
      <c r="O509" s="91" t="s">
        <v>109</v>
      </c>
      <c r="P509" s="91" t="s">
        <v>110</v>
      </c>
      <c r="Q509" s="91" t="s">
        <v>101</v>
      </c>
      <c r="R509" s="91" t="s">
        <v>102</v>
      </c>
      <c r="S509" s="111">
        <v>5.0000000000000001E-3</v>
      </c>
      <c r="T509" s="96">
        <v>0.03</v>
      </c>
      <c r="U509" s="97">
        <v>75000</v>
      </c>
      <c r="V509" s="97">
        <v>73371</v>
      </c>
      <c r="W509" s="95">
        <f t="shared" ref="W509:W511" si="1362">IF(V509&gt;U509,0,U509-V509)</f>
        <v>1629</v>
      </c>
      <c r="X509" s="95">
        <f t="shared" ref="X509:X511" si="1363">IF(V509&gt;U509,U509,V509)</f>
        <v>73371</v>
      </c>
      <c r="Y509" s="97">
        <v>1308</v>
      </c>
      <c r="Z509" s="98">
        <f t="shared" ref="Z509:Z511" si="1364">Y509/V509</f>
        <v>1.7827206934619946E-2</v>
      </c>
      <c r="AA509" s="99">
        <f t="shared" ref="AA509:AA511" si="1365">AF509/Y509</f>
        <v>1.6828211009174312</v>
      </c>
      <c r="AB509" s="100">
        <f t="shared" ref="AB509:AB511" si="1366">IF(P509="cpv",(U509*S509),(U509/1000*S509))</f>
        <v>375</v>
      </c>
      <c r="AC509" s="101">
        <f t="shared" ref="AC509:AC511" si="1367">IF(P509="cpv",(IF(W509&gt;0,V509*S509,AB509)),(IF(W509&gt;0,V509/1000*S509,AB509)))</f>
        <v>366.85500000000002</v>
      </c>
      <c r="AD509" s="100">
        <f t="shared" ref="AD509:AD511" si="1368">AC509-AB509</f>
        <v>-8.1449999999999818</v>
      </c>
      <c r="AE509" s="102">
        <f t="shared" ref="AE509:AE511" si="1369">IF(P509="cpv",(U509*T509),(U509/1000*T509))</f>
        <v>2250</v>
      </c>
      <c r="AF509" s="291">
        <f>IF((SUMIF($K$10:$K$1048576,K509,$V$10:$V$1048576))&gt;(SUMIF($K$10:$K$1048576,K509,$U$10:$U$1048576)),AE509,(IF(P509="cpv",(V509*T509),(V509*T509/1000))))</f>
        <v>2201.13</v>
      </c>
      <c r="AG509" s="103">
        <f t="shared" ref="AG509:AG511" si="1370">AF509-AE509</f>
        <v>-48.869999999999891</v>
      </c>
      <c r="AH509" s="103">
        <v>0</v>
      </c>
      <c r="AI509" s="103">
        <f t="shared" ref="AI509:AI511" si="1371">AF509-AC509-AH509</f>
        <v>1834.2750000000001</v>
      </c>
      <c r="AJ509" s="336">
        <f t="shared" ref="AJ509:AJ511" si="1372">AI509/AF509</f>
        <v>0.83333333333333337</v>
      </c>
      <c r="AL509"/>
    </row>
    <row r="510" spans="2:38" ht="15.75" thickBot="1" x14ac:dyDescent="0.3">
      <c r="B510" s="284" t="s">
        <v>824</v>
      </c>
      <c r="C510" s="91">
        <v>2016</v>
      </c>
      <c r="D510" s="91">
        <v>3</v>
      </c>
      <c r="E510" s="92" t="s">
        <v>53</v>
      </c>
      <c r="F510" s="93">
        <v>42436</v>
      </c>
      <c r="G510" s="93">
        <v>42459</v>
      </c>
      <c r="H510" s="94">
        <f t="shared" ca="1" si="1360"/>
        <v>0</v>
      </c>
      <c r="I510" s="90" t="s">
        <v>74</v>
      </c>
      <c r="J510" s="90" t="s">
        <v>241</v>
      </c>
      <c r="K510" s="90" t="s">
        <v>829</v>
      </c>
      <c r="L510" s="95" t="str">
        <f t="shared" ca="1" si="1361"/>
        <v>Completed</v>
      </c>
      <c r="M510" s="91" t="s">
        <v>255</v>
      </c>
      <c r="N510" s="91" t="s">
        <v>58</v>
      </c>
      <c r="O510" s="91" t="s">
        <v>109</v>
      </c>
      <c r="P510" s="91" t="s">
        <v>110</v>
      </c>
      <c r="Q510" s="91" t="s">
        <v>101</v>
      </c>
      <c r="R510" s="91" t="s">
        <v>102</v>
      </c>
      <c r="S510" s="111">
        <v>1.4999999999999999E-2</v>
      </c>
      <c r="T510" s="96">
        <v>0.03</v>
      </c>
      <c r="U510" s="97">
        <v>50000</v>
      </c>
      <c r="V510" s="97">
        <v>1486</v>
      </c>
      <c r="W510" s="95">
        <f t="shared" si="1362"/>
        <v>48514</v>
      </c>
      <c r="X510" s="95">
        <f t="shared" si="1363"/>
        <v>1486</v>
      </c>
      <c r="Y510" s="97">
        <v>141</v>
      </c>
      <c r="Z510" s="98">
        <f t="shared" si="1364"/>
        <v>9.4885598923283979E-2</v>
      </c>
      <c r="AA510" s="99">
        <f t="shared" si="1365"/>
        <v>0.31617021276595741</v>
      </c>
      <c r="AB510" s="100">
        <f t="shared" si="1366"/>
        <v>750</v>
      </c>
      <c r="AC510" s="101">
        <f t="shared" si="1367"/>
        <v>22.29</v>
      </c>
      <c r="AD510" s="100">
        <f t="shared" si="1368"/>
        <v>-727.71</v>
      </c>
      <c r="AE510" s="102">
        <f t="shared" si="1369"/>
        <v>1500</v>
      </c>
      <c r="AF510" s="291">
        <f>IF((SUMIF($K$10:$K$1048576,K510,$V$10:$V$1048576))&gt;(SUMIF($K$10:$K$1048576,K510,$U$10:$U$1048576)),AE510,(IF(P510="cpv",(V510*T510),(V510*T510/1000))))</f>
        <v>44.58</v>
      </c>
      <c r="AG510" s="103">
        <f t="shared" si="1370"/>
        <v>-1455.42</v>
      </c>
      <c r="AH510" s="103">
        <v>0</v>
      </c>
      <c r="AI510" s="103">
        <f t="shared" si="1371"/>
        <v>22.29</v>
      </c>
      <c r="AJ510" s="336">
        <f t="shared" si="1372"/>
        <v>0.5</v>
      </c>
      <c r="AL510"/>
    </row>
    <row r="511" spans="2:38" ht="15.75" thickBot="1" x14ac:dyDescent="0.3">
      <c r="B511" s="284" t="s">
        <v>825</v>
      </c>
      <c r="C511" s="91">
        <v>2016</v>
      </c>
      <c r="D511" s="91">
        <v>3</v>
      </c>
      <c r="E511" s="92" t="s">
        <v>53</v>
      </c>
      <c r="F511" s="93">
        <v>42436</v>
      </c>
      <c r="G511" s="93">
        <v>42459</v>
      </c>
      <c r="H511" s="94">
        <f t="shared" ca="1" si="1360"/>
        <v>0</v>
      </c>
      <c r="I511" s="90" t="s">
        <v>74</v>
      </c>
      <c r="J511" s="90" t="s">
        <v>241</v>
      </c>
      <c r="K511" s="90" t="s">
        <v>829</v>
      </c>
      <c r="L511" s="95" t="str">
        <f t="shared" ca="1" si="1361"/>
        <v>Completed</v>
      </c>
      <c r="M511" s="91" t="s">
        <v>343</v>
      </c>
      <c r="N511" s="91" t="s">
        <v>58</v>
      </c>
      <c r="O511" s="91" t="s">
        <v>109</v>
      </c>
      <c r="P511" s="91" t="s">
        <v>110</v>
      </c>
      <c r="Q511" s="91" t="s">
        <v>101</v>
      </c>
      <c r="R511" s="91" t="s">
        <v>102</v>
      </c>
      <c r="S511" s="111">
        <v>0.01</v>
      </c>
      <c r="T511" s="96">
        <v>0.03</v>
      </c>
      <c r="U511" s="97">
        <v>25000</v>
      </c>
      <c r="V511" s="97">
        <v>9933</v>
      </c>
      <c r="W511" s="95">
        <f t="shared" si="1362"/>
        <v>15067</v>
      </c>
      <c r="X511" s="95">
        <f t="shared" si="1363"/>
        <v>9933</v>
      </c>
      <c r="Y511" s="97">
        <v>1192</v>
      </c>
      <c r="Z511" s="98">
        <f t="shared" si="1364"/>
        <v>0.12000402698077117</v>
      </c>
      <c r="AA511" s="99">
        <f t="shared" si="1365"/>
        <v>0.24999161073825504</v>
      </c>
      <c r="AB511" s="100">
        <f t="shared" si="1366"/>
        <v>250</v>
      </c>
      <c r="AC511" s="101">
        <f t="shared" si="1367"/>
        <v>99.33</v>
      </c>
      <c r="AD511" s="100">
        <f t="shared" si="1368"/>
        <v>-150.67000000000002</v>
      </c>
      <c r="AE511" s="102">
        <f t="shared" si="1369"/>
        <v>750</v>
      </c>
      <c r="AF511" s="291">
        <f>IF((SUMIF($K$10:$K$1048576,K511,$V$10:$V$1048576))&gt;(SUMIF($K$10:$K$1048576,K511,$U$10:$U$1048576)),AE511,(IF(P511="cpv",(V511*T511),(V511*T511/1000))))</f>
        <v>297.99</v>
      </c>
      <c r="AG511" s="103">
        <f t="shared" si="1370"/>
        <v>-452.01</v>
      </c>
      <c r="AH511" s="103">
        <v>0</v>
      </c>
      <c r="AI511" s="103">
        <f t="shared" si="1371"/>
        <v>198.66000000000003</v>
      </c>
      <c r="AJ511" s="336">
        <f t="shared" si="1372"/>
        <v>0.66666666666666674</v>
      </c>
      <c r="AL511"/>
    </row>
    <row r="512" spans="2:38" x14ac:dyDescent="0.25">
      <c r="B512" s="284" t="s">
        <v>826</v>
      </c>
      <c r="C512" s="91">
        <v>2016</v>
      </c>
      <c r="D512" s="91">
        <v>3</v>
      </c>
      <c r="E512" s="92" t="s">
        <v>53</v>
      </c>
      <c r="F512" s="93">
        <v>42436</v>
      </c>
      <c r="G512" s="93">
        <v>42459</v>
      </c>
      <c r="H512" s="94">
        <f t="shared" ref="H512:H515" ca="1" si="1373">IF($O$1&gt;G512,0,(G512-$O$1))</f>
        <v>0</v>
      </c>
      <c r="I512" s="90" t="s">
        <v>74</v>
      </c>
      <c r="J512" s="90" t="s">
        <v>241</v>
      </c>
      <c r="K512" s="90" t="s">
        <v>829</v>
      </c>
      <c r="L512" s="95" t="str">
        <f t="shared" ref="L512:L515" ca="1" si="1374">IF(G512=0,$M$3,(IF(H512=0,$M$1,$M$2)))</f>
        <v>Completed</v>
      </c>
      <c r="M512" s="91" t="s">
        <v>174</v>
      </c>
      <c r="N512" s="91" t="s">
        <v>58</v>
      </c>
      <c r="O512" s="91" t="s">
        <v>109</v>
      </c>
      <c r="P512" s="91" t="s">
        <v>110</v>
      </c>
      <c r="Q512" s="91" t="s">
        <v>101</v>
      </c>
      <c r="R512" s="91" t="s">
        <v>102</v>
      </c>
      <c r="S512" s="111">
        <v>0.01</v>
      </c>
      <c r="T512" s="96">
        <v>0.03</v>
      </c>
      <c r="U512" s="97">
        <v>30000</v>
      </c>
      <c r="V512" s="97">
        <v>14829</v>
      </c>
      <c r="W512" s="95">
        <f t="shared" ref="W512:W515" si="1375">IF(V512&gt;U512,0,U512-V512)</f>
        <v>15171</v>
      </c>
      <c r="X512" s="95">
        <f t="shared" ref="X512:X515" si="1376">IF(V512&gt;U512,U512,V512)</f>
        <v>14829</v>
      </c>
      <c r="Y512" s="97"/>
      <c r="Z512" s="98">
        <f t="shared" ref="Z512:Z515" si="1377">Y512/V512</f>
        <v>0</v>
      </c>
      <c r="AA512" s="99" t="e">
        <f t="shared" ref="AA512:AA515" si="1378">AF512/Y512</f>
        <v>#DIV/0!</v>
      </c>
      <c r="AB512" s="100">
        <f t="shared" ref="AB512:AB515" si="1379">IF(P512="cpv",(U512*S512),(U512/1000*S512))</f>
        <v>300</v>
      </c>
      <c r="AC512" s="101">
        <f t="shared" ref="AC512" si="1380">IF(P512="cpv",(IF(W512&gt;0,V512*S512,AB512)),(IF(W512&gt;0,V512/1000*S512,AB512)))</f>
        <v>148.29</v>
      </c>
      <c r="AD512" s="100">
        <f t="shared" ref="AD512:AD515" si="1381">AC512-AB512</f>
        <v>-151.71</v>
      </c>
      <c r="AE512" s="102">
        <f t="shared" ref="AE512:AE515" si="1382">IF(P512="cpv",(U512*T512),(U512/1000*T512))</f>
        <v>900</v>
      </c>
      <c r="AF512" s="291">
        <f>IF((SUMIF($K$10:$K$1048576,K512,$V$10:$V$1048576))&gt;(SUMIF($K$10:$K$1048576,K512,$U$10:$U$1048576)),AE512,(IF(P512="cpv",(V512*T512),(V512*T512/1000))))</f>
        <v>444.87</v>
      </c>
      <c r="AG512" s="103">
        <f t="shared" ref="AG512:AG515" si="1383">AF512-AE512</f>
        <v>-455.13</v>
      </c>
      <c r="AH512" s="103">
        <v>0</v>
      </c>
      <c r="AI512" s="103">
        <f t="shared" ref="AI512:AI515" si="1384">AF512-AC512-AH512</f>
        <v>296.58000000000004</v>
      </c>
      <c r="AJ512" s="336">
        <f t="shared" ref="AJ512:AJ515" si="1385">AI512/AF512</f>
        <v>0.66666666666666674</v>
      </c>
      <c r="AL512"/>
    </row>
    <row r="513" spans="2:38" ht="15.75" thickBot="1" x14ac:dyDescent="0.3">
      <c r="B513" s="284" t="s">
        <v>827</v>
      </c>
      <c r="C513" s="91">
        <v>2016</v>
      </c>
      <c r="D513" s="91">
        <v>3</v>
      </c>
      <c r="E513" s="92" t="s">
        <v>53</v>
      </c>
      <c r="F513" s="93">
        <v>42436</v>
      </c>
      <c r="G513" s="93">
        <v>42459</v>
      </c>
      <c r="H513" s="94">
        <f t="shared" ca="1" si="1373"/>
        <v>0</v>
      </c>
      <c r="I513" s="90" t="s">
        <v>74</v>
      </c>
      <c r="J513" s="90" t="s">
        <v>241</v>
      </c>
      <c r="K513" s="90" t="s">
        <v>829</v>
      </c>
      <c r="L513" s="95" t="str">
        <f t="shared" ca="1" si="1374"/>
        <v>Completed</v>
      </c>
      <c r="M513" s="91" t="s">
        <v>77</v>
      </c>
      <c r="N513" s="91" t="s">
        <v>58</v>
      </c>
      <c r="O513" s="91" t="s">
        <v>109</v>
      </c>
      <c r="P513" s="91" t="s">
        <v>110</v>
      </c>
      <c r="Q513" s="91" t="s">
        <v>101</v>
      </c>
      <c r="R513" s="91" t="s">
        <v>102</v>
      </c>
      <c r="S513" s="96">
        <v>0.01</v>
      </c>
      <c r="T513" s="96">
        <v>0.03</v>
      </c>
      <c r="U513" s="97">
        <v>50000</v>
      </c>
      <c r="V513" s="97">
        <v>30072</v>
      </c>
      <c r="W513" s="95">
        <f t="shared" si="1375"/>
        <v>19928</v>
      </c>
      <c r="X513" s="95">
        <f t="shared" si="1376"/>
        <v>30072</v>
      </c>
      <c r="Y513" s="97">
        <v>3122</v>
      </c>
      <c r="Z513" s="98">
        <f t="shared" si="1377"/>
        <v>0.10381750465549348</v>
      </c>
      <c r="AA513" s="99">
        <f t="shared" si="1378"/>
        <v>0.28896860986547085</v>
      </c>
      <c r="AB513" s="100">
        <f t="shared" si="1379"/>
        <v>500</v>
      </c>
      <c r="AC513" s="101">
        <v>0</v>
      </c>
      <c r="AD513" s="100">
        <f t="shared" si="1381"/>
        <v>-500</v>
      </c>
      <c r="AE513" s="102">
        <f t="shared" si="1382"/>
        <v>1500</v>
      </c>
      <c r="AF513" s="291">
        <f>IF((SUMIF($K$10:$K$1048576,K513,$V$10:$V$1048576))&gt;(SUMIF($K$10:$K$1048576,K513,$U$10:$U$1048576)),AE513,(IF(P513="cpv",(V513*T513),(V513*T513/1000))))</f>
        <v>902.16</v>
      </c>
      <c r="AG513" s="103">
        <f t="shared" si="1383"/>
        <v>-597.84</v>
      </c>
      <c r="AH513" s="103">
        <v>0</v>
      </c>
      <c r="AI513" s="103">
        <f t="shared" si="1384"/>
        <v>902.16</v>
      </c>
      <c r="AJ513" s="336">
        <f t="shared" si="1385"/>
        <v>1</v>
      </c>
      <c r="AL513"/>
    </row>
    <row r="514" spans="2:38" ht="15.75" thickBot="1" x14ac:dyDescent="0.3">
      <c r="B514" s="285" t="s">
        <v>828</v>
      </c>
      <c r="C514" s="151">
        <v>2016</v>
      </c>
      <c r="D514" s="151">
        <v>3</v>
      </c>
      <c r="E514" s="337" t="s">
        <v>53</v>
      </c>
      <c r="F514" s="153">
        <v>42436</v>
      </c>
      <c r="G514" s="153">
        <v>42459</v>
      </c>
      <c r="H514" s="338">
        <f t="shared" ca="1" si="1373"/>
        <v>0</v>
      </c>
      <c r="I514" s="150" t="s">
        <v>74</v>
      </c>
      <c r="J514" s="150" t="s">
        <v>241</v>
      </c>
      <c r="K514" s="150" t="s">
        <v>829</v>
      </c>
      <c r="L514" s="339" t="str">
        <f t="shared" ca="1" si="1374"/>
        <v>Completed</v>
      </c>
      <c r="M514" s="151" t="s">
        <v>318</v>
      </c>
      <c r="N514" s="151" t="s">
        <v>58</v>
      </c>
      <c r="O514" s="151" t="s">
        <v>109</v>
      </c>
      <c r="P514" s="151" t="s">
        <v>110</v>
      </c>
      <c r="Q514" s="151" t="s">
        <v>101</v>
      </c>
      <c r="R514" s="151" t="s">
        <v>102</v>
      </c>
      <c r="S514" s="111">
        <v>1.4999999999999999E-2</v>
      </c>
      <c r="T514" s="152">
        <v>0.03</v>
      </c>
      <c r="U514" s="340">
        <v>150000</v>
      </c>
      <c r="V514" s="340">
        <v>20000</v>
      </c>
      <c r="W514" s="339">
        <f t="shared" si="1375"/>
        <v>130000</v>
      </c>
      <c r="X514" s="339">
        <f t="shared" si="1376"/>
        <v>20000</v>
      </c>
      <c r="Y514" s="340">
        <v>0</v>
      </c>
      <c r="Z514" s="341">
        <f t="shared" si="1377"/>
        <v>0</v>
      </c>
      <c r="AA514" s="342" t="e">
        <f t="shared" si="1378"/>
        <v>#DIV/0!</v>
      </c>
      <c r="AB514" s="343">
        <f t="shared" si="1379"/>
        <v>2250</v>
      </c>
      <c r="AC514" s="344">
        <v>0</v>
      </c>
      <c r="AD514" s="343">
        <f t="shared" si="1381"/>
        <v>-2250</v>
      </c>
      <c r="AE514" s="345">
        <f t="shared" si="1382"/>
        <v>4500</v>
      </c>
      <c r="AF514" s="346">
        <v>534</v>
      </c>
      <c r="AG514" s="347">
        <f t="shared" si="1383"/>
        <v>-3966</v>
      </c>
      <c r="AH514" s="347">
        <v>0</v>
      </c>
      <c r="AI514" s="347">
        <f t="shared" si="1384"/>
        <v>534</v>
      </c>
      <c r="AJ514" s="348">
        <f t="shared" si="1385"/>
        <v>1</v>
      </c>
      <c r="AL514"/>
    </row>
    <row r="515" spans="2:38" x14ac:dyDescent="0.25">
      <c r="B515" s="281" t="s">
        <v>831</v>
      </c>
      <c r="C515" s="105">
        <v>2016</v>
      </c>
      <c r="D515" s="105">
        <v>3</v>
      </c>
      <c r="E515" s="106" t="s">
        <v>53</v>
      </c>
      <c r="F515" s="107">
        <v>42430</v>
      </c>
      <c r="G515" s="107">
        <v>42456</v>
      </c>
      <c r="H515" s="108">
        <f t="shared" ca="1" si="1373"/>
        <v>0</v>
      </c>
      <c r="I515" s="109" t="s">
        <v>74</v>
      </c>
      <c r="J515" s="109" t="s">
        <v>832</v>
      </c>
      <c r="K515" s="109" t="s">
        <v>833</v>
      </c>
      <c r="L515" s="110" t="str">
        <f t="shared" ca="1" si="1374"/>
        <v>Completed</v>
      </c>
      <c r="M515" s="105" t="s">
        <v>134</v>
      </c>
      <c r="N515" s="105" t="s">
        <v>58</v>
      </c>
      <c r="O515" s="105" t="s">
        <v>109</v>
      </c>
      <c r="P515" s="105" t="s">
        <v>110</v>
      </c>
      <c r="Q515" s="105" t="s">
        <v>101</v>
      </c>
      <c r="R515" s="105" t="s">
        <v>102</v>
      </c>
      <c r="S515" s="111">
        <v>5.0000000000000001E-3</v>
      </c>
      <c r="T515" s="111">
        <v>0.04</v>
      </c>
      <c r="U515" s="112">
        <v>100000</v>
      </c>
      <c r="V515" s="112">
        <v>99148</v>
      </c>
      <c r="W515" s="110">
        <f t="shared" si="1375"/>
        <v>852</v>
      </c>
      <c r="X515" s="110">
        <f t="shared" si="1376"/>
        <v>99148</v>
      </c>
      <c r="Y515" s="112">
        <v>834</v>
      </c>
      <c r="Z515" s="113">
        <f t="shared" si="1377"/>
        <v>8.4116674063016896E-3</v>
      </c>
      <c r="AA515" s="114">
        <f t="shared" si="1378"/>
        <v>4.1546762589928061</v>
      </c>
      <c r="AB515" s="115">
        <f t="shared" si="1379"/>
        <v>500</v>
      </c>
      <c r="AC515" s="116">
        <v>500</v>
      </c>
      <c r="AD515" s="115">
        <f t="shared" si="1381"/>
        <v>0</v>
      </c>
      <c r="AE515" s="117">
        <f t="shared" si="1382"/>
        <v>4000</v>
      </c>
      <c r="AF515" s="286">
        <v>3465</v>
      </c>
      <c r="AG515" s="118">
        <f t="shared" si="1383"/>
        <v>-535</v>
      </c>
      <c r="AH515" s="118">
        <v>0</v>
      </c>
      <c r="AI515" s="118">
        <f t="shared" si="1384"/>
        <v>2965</v>
      </c>
      <c r="AJ515" s="335">
        <f t="shared" si="1385"/>
        <v>0.85569985569985574</v>
      </c>
      <c r="AL515"/>
    </row>
    <row r="516" spans="2:38" ht="15.75" thickBot="1" x14ac:dyDescent="0.3">
      <c r="B516" s="284" t="s">
        <v>834</v>
      </c>
      <c r="C516" s="91">
        <v>2016</v>
      </c>
      <c r="D516" s="91">
        <v>3</v>
      </c>
      <c r="E516" s="92" t="s">
        <v>53</v>
      </c>
      <c r="F516" s="93">
        <v>42430</v>
      </c>
      <c r="G516" s="93">
        <v>42456</v>
      </c>
      <c r="H516" s="94">
        <f t="shared" ref="H516:H518" ca="1" si="1386">IF($O$1&gt;G516,0,(G516-$O$1))</f>
        <v>0</v>
      </c>
      <c r="I516" s="90" t="s">
        <v>74</v>
      </c>
      <c r="J516" s="90" t="s">
        <v>832</v>
      </c>
      <c r="K516" s="90" t="s">
        <v>833</v>
      </c>
      <c r="L516" s="95" t="str">
        <f t="shared" ref="L516:L518" ca="1" si="1387">IF(G516=0,$M$3,(IF(H516=0,$M$1,$M$2)))</f>
        <v>Completed</v>
      </c>
      <c r="M516" s="91" t="s">
        <v>77</v>
      </c>
      <c r="N516" s="91" t="s">
        <v>58</v>
      </c>
      <c r="O516" s="91" t="s">
        <v>109</v>
      </c>
      <c r="P516" s="91" t="s">
        <v>110</v>
      </c>
      <c r="Q516" s="91" t="s">
        <v>101</v>
      </c>
      <c r="R516" s="91" t="s">
        <v>102</v>
      </c>
      <c r="S516" s="96">
        <v>0.01</v>
      </c>
      <c r="T516" s="96">
        <v>0.04</v>
      </c>
      <c r="U516" s="97">
        <v>50000</v>
      </c>
      <c r="V516" s="97">
        <v>50009</v>
      </c>
      <c r="W516" s="95">
        <f t="shared" ref="W516:W518" si="1388">IF(V516&gt;U516,0,U516-V516)</f>
        <v>0</v>
      </c>
      <c r="X516" s="95">
        <f t="shared" ref="X516:X518" si="1389">IF(V516&gt;U516,U516,V516)</f>
        <v>50000</v>
      </c>
      <c r="Y516" s="97">
        <v>5528</v>
      </c>
      <c r="Z516" s="98">
        <f t="shared" ref="Z516:Z518" si="1390">Y516/V516</f>
        <v>0.11054010278149932</v>
      </c>
      <c r="AA516" s="99">
        <f t="shared" ref="AA516:AA518" si="1391">AF516/Y516</f>
        <v>0.36185962373371927</v>
      </c>
      <c r="AB516" s="100">
        <f t="shared" ref="AB516:AB518" si="1392">IF(P516="cpv",(U516*S516),(U516/1000*S516))</f>
        <v>500</v>
      </c>
      <c r="AC516" s="101">
        <v>0</v>
      </c>
      <c r="AD516" s="100">
        <f t="shared" ref="AD516:AD518" si="1393">AC516-AB516</f>
        <v>-500</v>
      </c>
      <c r="AE516" s="102">
        <f t="shared" ref="AE516:AE518" si="1394">IF(P516="cpv",(U516*T516),(U516/1000*T516))</f>
        <v>2000</v>
      </c>
      <c r="AF516" s="291">
        <f>IF((SUMIF($K$10:$K$1048576,K516,$V$10:$V$1048576))&gt;(SUMIF($K$10:$K$1048576,K516,$U$10:$U$1048576)),AE516,(IF(P516="cpv",(V516*T516),(V516*T516/1000))))</f>
        <v>2000.3600000000001</v>
      </c>
      <c r="AG516" s="103">
        <f t="shared" ref="AG516:AG518" si="1395">AF516-AE516</f>
        <v>0.36000000000012733</v>
      </c>
      <c r="AH516" s="103">
        <v>0</v>
      </c>
      <c r="AI516" s="103">
        <f t="shared" ref="AI516:AI518" si="1396">AF516-AC516-AH516</f>
        <v>2000.3600000000001</v>
      </c>
      <c r="AJ516" s="336">
        <f t="shared" ref="AJ516:AJ518" si="1397">AI516/AF516</f>
        <v>1</v>
      </c>
      <c r="AL516"/>
    </row>
    <row r="517" spans="2:38" ht="15.75" thickBot="1" x14ac:dyDescent="0.3">
      <c r="B517" s="284" t="s">
        <v>835</v>
      </c>
      <c r="C517" s="91">
        <v>2016</v>
      </c>
      <c r="D517" s="91">
        <v>3</v>
      </c>
      <c r="E517" s="92" t="s">
        <v>53</v>
      </c>
      <c r="F517" s="93">
        <v>42430</v>
      </c>
      <c r="G517" s="93">
        <v>42456</v>
      </c>
      <c r="H517" s="94">
        <f t="shared" ca="1" si="1386"/>
        <v>0</v>
      </c>
      <c r="I517" s="90" t="s">
        <v>74</v>
      </c>
      <c r="J517" s="90" t="s">
        <v>832</v>
      </c>
      <c r="K517" s="90" t="s">
        <v>833</v>
      </c>
      <c r="L517" s="95" t="str">
        <f t="shared" ca="1" si="1387"/>
        <v>Completed</v>
      </c>
      <c r="M517" s="91" t="s">
        <v>420</v>
      </c>
      <c r="N517" s="91" t="s">
        <v>58</v>
      </c>
      <c r="O517" s="91" t="s">
        <v>109</v>
      </c>
      <c r="P517" s="91" t="s">
        <v>110</v>
      </c>
      <c r="Q517" s="91" t="s">
        <v>101</v>
      </c>
      <c r="R517" s="91" t="s">
        <v>102</v>
      </c>
      <c r="S517" s="111">
        <v>0.02</v>
      </c>
      <c r="T517" s="96">
        <v>0.04</v>
      </c>
      <c r="U517" s="97">
        <v>20000</v>
      </c>
      <c r="V517" s="97">
        <v>20415</v>
      </c>
      <c r="W517" s="95">
        <f t="shared" si="1388"/>
        <v>0</v>
      </c>
      <c r="X517" s="95">
        <f t="shared" si="1389"/>
        <v>20000</v>
      </c>
      <c r="Y517" s="97"/>
      <c r="Z517" s="98">
        <f t="shared" si="1390"/>
        <v>0</v>
      </c>
      <c r="AA517" s="99" t="e">
        <f t="shared" si="1391"/>
        <v>#DIV/0!</v>
      </c>
      <c r="AB517" s="100">
        <f t="shared" si="1392"/>
        <v>400</v>
      </c>
      <c r="AC517" s="101">
        <f t="shared" ref="AC517:AC518" si="1398">IF(P517="cpv",(IF(W517&gt;0,V517*S517,AB517)),(IF(W517&gt;0,V517/1000*S517,AB517)))</f>
        <v>400</v>
      </c>
      <c r="AD517" s="100">
        <f t="shared" si="1393"/>
        <v>0</v>
      </c>
      <c r="AE517" s="102">
        <f t="shared" si="1394"/>
        <v>800</v>
      </c>
      <c r="AF517" s="291">
        <f>IF((SUMIF($K$10:$K$1048576,K517,$V$10:$V$1048576))&gt;(SUMIF($K$10:$K$1048576,K517,$U$10:$U$1048576)),AE517,(IF(P517="cpv",(V517*T517),(V517*T517/1000))))</f>
        <v>816.6</v>
      </c>
      <c r="AG517" s="103">
        <f t="shared" si="1395"/>
        <v>16.600000000000023</v>
      </c>
      <c r="AH517" s="103">
        <v>0</v>
      </c>
      <c r="AI517" s="103">
        <f t="shared" si="1396"/>
        <v>416.6</v>
      </c>
      <c r="AJ517" s="336">
        <f t="shared" si="1397"/>
        <v>0.51016409502816562</v>
      </c>
      <c r="AL517"/>
    </row>
    <row r="518" spans="2:38" ht="15.75" thickBot="1" x14ac:dyDescent="0.3">
      <c r="B518" s="285" t="s">
        <v>836</v>
      </c>
      <c r="C518" s="151">
        <v>2016</v>
      </c>
      <c r="D518" s="151">
        <v>3</v>
      </c>
      <c r="E518" s="337" t="s">
        <v>53</v>
      </c>
      <c r="F518" s="153">
        <v>42430</v>
      </c>
      <c r="G518" s="153">
        <v>42456</v>
      </c>
      <c r="H518" s="338">
        <f t="shared" ca="1" si="1386"/>
        <v>0</v>
      </c>
      <c r="I518" s="150" t="s">
        <v>74</v>
      </c>
      <c r="J518" s="150" t="s">
        <v>832</v>
      </c>
      <c r="K518" s="150" t="s">
        <v>833</v>
      </c>
      <c r="L518" s="339" t="str">
        <f t="shared" ca="1" si="1387"/>
        <v>Completed</v>
      </c>
      <c r="M518" s="151" t="s">
        <v>93</v>
      </c>
      <c r="N518" s="151" t="s">
        <v>58</v>
      </c>
      <c r="O518" s="151" t="s">
        <v>109</v>
      </c>
      <c r="P518" s="151" t="s">
        <v>110</v>
      </c>
      <c r="Q518" s="151" t="s">
        <v>101</v>
      </c>
      <c r="R518" s="151" t="s">
        <v>102</v>
      </c>
      <c r="S518" s="111">
        <v>1.2E-2</v>
      </c>
      <c r="T518" s="152">
        <v>0.04</v>
      </c>
      <c r="U518" s="340">
        <v>40000</v>
      </c>
      <c r="V518" s="340">
        <v>0</v>
      </c>
      <c r="W518" s="339">
        <f t="shared" si="1388"/>
        <v>40000</v>
      </c>
      <c r="X518" s="339">
        <f t="shared" si="1389"/>
        <v>0</v>
      </c>
      <c r="Y518" s="340">
        <v>0</v>
      </c>
      <c r="Z518" s="341" t="e">
        <f t="shared" si="1390"/>
        <v>#DIV/0!</v>
      </c>
      <c r="AA518" s="342" t="e">
        <f t="shared" si="1391"/>
        <v>#DIV/0!</v>
      </c>
      <c r="AB518" s="343">
        <f t="shared" si="1392"/>
        <v>480</v>
      </c>
      <c r="AC518" s="344">
        <f t="shared" si="1398"/>
        <v>0</v>
      </c>
      <c r="AD518" s="343">
        <f t="shared" si="1393"/>
        <v>-480</v>
      </c>
      <c r="AE518" s="345">
        <f t="shared" si="1394"/>
        <v>1600</v>
      </c>
      <c r="AF518" s="346">
        <f>IF((SUMIF($K$10:$K$1048576,K518,$V$10:$V$1048576))&gt;(SUMIF($K$10:$K$1048576,K518,$U$10:$U$1048576)),AE518,(IF(P518="cpv",(V518*T518),(V518*T518/1000))))</f>
        <v>0</v>
      </c>
      <c r="AG518" s="347">
        <f t="shared" si="1395"/>
        <v>-1600</v>
      </c>
      <c r="AH518" s="347">
        <v>0</v>
      </c>
      <c r="AI518" s="347">
        <f t="shared" si="1396"/>
        <v>0</v>
      </c>
      <c r="AJ518" s="348" t="e">
        <f t="shared" si="1397"/>
        <v>#DIV/0!</v>
      </c>
      <c r="AL518"/>
    </row>
    <row r="519" spans="2:38" ht="15.75" thickBot="1" x14ac:dyDescent="0.3">
      <c r="B519" s="281" t="s">
        <v>837</v>
      </c>
      <c r="C519" s="105">
        <v>2016</v>
      </c>
      <c r="D519" s="105">
        <v>3</v>
      </c>
      <c r="E519" s="106" t="s">
        <v>53</v>
      </c>
      <c r="F519" s="107">
        <v>42432</v>
      </c>
      <c r="G519" s="107">
        <v>42459</v>
      </c>
      <c r="H519" s="108">
        <f t="shared" ref="H519:H521" ca="1" si="1399">IF($O$1&gt;G519,0,(G519-$O$1))</f>
        <v>0</v>
      </c>
      <c r="I519" s="109" t="s">
        <v>74</v>
      </c>
      <c r="J519" s="109" t="s">
        <v>838</v>
      </c>
      <c r="K519" s="109" t="s">
        <v>839</v>
      </c>
      <c r="L519" s="110" t="str">
        <f t="shared" ref="L519:L521" ca="1" si="1400">IF(G519=0,$M$3,(IF(H519=0,$M$1,$M$2)))</f>
        <v>Completed</v>
      </c>
      <c r="M519" s="105" t="s">
        <v>82</v>
      </c>
      <c r="N519" s="105" t="s">
        <v>58</v>
      </c>
      <c r="O519" s="105" t="s">
        <v>175</v>
      </c>
      <c r="P519" s="91" t="s">
        <v>60</v>
      </c>
      <c r="Q519" s="105" t="s">
        <v>61</v>
      </c>
      <c r="R519" s="105" t="s">
        <v>62</v>
      </c>
      <c r="S519" s="111">
        <v>0.1</v>
      </c>
      <c r="T519" s="111">
        <v>1.8</v>
      </c>
      <c r="U519" s="112">
        <v>2500000</v>
      </c>
      <c r="V519" s="112">
        <v>2513732</v>
      </c>
      <c r="W519" s="110">
        <f t="shared" ref="W519:W521" si="1401">IF(V519&gt;U519,0,U519-V519)</f>
        <v>0</v>
      </c>
      <c r="X519" s="110">
        <f t="shared" ref="X519:X521" si="1402">IF(V519&gt;U519,U519,V519)</f>
        <v>2500000</v>
      </c>
      <c r="Y519" s="112">
        <v>1558</v>
      </c>
      <c r="Z519" s="113">
        <f t="shared" ref="Z519:Z521" si="1403">Y519/V519</f>
        <v>6.1979558680082042E-4</v>
      </c>
      <c r="AA519" s="114">
        <f t="shared" ref="AA519:AA521" si="1404">AF519/Y519</f>
        <v>1.7329910141206675</v>
      </c>
      <c r="AB519" s="115">
        <f t="shared" ref="AB519:AB521" si="1405">IF(P519="cpv",(U519*S519),(U519/1000*S519))</f>
        <v>250</v>
      </c>
      <c r="AC519" s="116">
        <f t="shared" ref="AC519:AC520" si="1406">IF(P519="cpv",(IF(W519&gt;0,V519*S519,AB519)),(IF(W519&gt;0,V519/1000*S519,AB519)))</f>
        <v>250</v>
      </c>
      <c r="AD519" s="115">
        <f t="shared" ref="AD519:AD521" si="1407">AC519-AB519</f>
        <v>0</v>
      </c>
      <c r="AE519" s="117">
        <f t="shared" ref="AE519:AE521" si="1408">IF(P519="cpv",(U519*T519),(U519/1000*T519))</f>
        <v>4500</v>
      </c>
      <c r="AF519" s="286">
        <v>2700</v>
      </c>
      <c r="AG519" s="118">
        <f t="shared" ref="AG519:AG521" si="1409">AF519-AE519</f>
        <v>-1800</v>
      </c>
      <c r="AH519" s="118">
        <v>0</v>
      </c>
      <c r="AI519" s="118">
        <f t="shared" ref="AI519:AI521" si="1410">AF519-AC519-AH519</f>
        <v>2450</v>
      </c>
      <c r="AJ519" s="335">
        <f t="shared" ref="AJ519:AJ521" si="1411">AI519/AF519</f>
        <v>0.90740740740740744</v>
      </c>
      <c r="AL519"/>
    </row>
    <row r="520" spans="2:38" ht="15.75" thickBot="1" x14ac:dyDescent="0.3">
      <c r="B520" s="284" t="s">
        <v>840</v>
      </c>
      <c r="C520" s="91">
        <v>2016</v>
      </c>
      <c r="D520" s="91">
        <v>3</v>
      </c>
      <c r="E520" s="92" t="s">
        <v>53</v>
      </c>
      <c r="F520" s="93">
        <v>42432</v>
      </c>
      <c r="G520" s="93">
        <v>42459</v>
      </c>
      <c r="H520" s="94">
        <f t="shared" ca="1" si="1399"/>
        <v>0</v>
      </c>
      <c r="I520" s="90" t="s">
        <v>74</v>
      </c>
      <c r="J520" s="90" t="s">
        <v>838</v>
      </c>
      <c r="K520" s="90" t="s">
        <v>839</v>
      </c>
      <c r="L520" s="95" t="str">
        <f t="shared" ca="1" si="1400"/>
        <v>Completed</v>
      </c>
      <c r="M520" s="91" t="s">
        <v>509</v>
      </c>
      <c r="N520" s="91" t="s">
        <v>58</v>
      </c>
      <c r="O520" s="91" t="s">
        <v>175</v>
      </c>
      <c r="P520" s="91" t="s">
        <v>60</v>
      </c>
      <c r="Q520" s="91" t="s">
        <v>61</v>
      </c>
      <c r="R520" s="91" t="s">
        <v>62</v>
      </c>
      <c r="S520" s="111">
        <v>0.15</v>
      </c>
      <c r="T520" s="96">
        <v>1.8</v>
      </c>
      <c r="U520" s="97">
        <v>500000</v>
      </c>
      <c r="V520" s="97">
        <v>551380</v>
      </c>
      <c r="W520" s="95">
        <f t="shared" si="1401"/>
        <v>0</v>
      </c>
      <c r="X520" s="95">
        <f t="shared" si="1402"/>
        <v>500000</v>
      </c>
      <c r="Y520" s="97"/>
      <c r="Z520" s="98">
        <f t="shared" si="1403"/>
        <v>0</v>
      </c>
      <c r="AA520" s="99" t="e">
        <f t="shared" si="1404"/>
        <v>#DIV/0!</v>
      </c>
      <c r="AB520" s="100">
        <f t="shared" si="1405"/>
        <v>75</v>
      </c>
      <c r="AC520" s="101">
        <f t="shared" si="1406"/>
        <v>75</v>
      </c>
      <c r="AD520" s="100">
        <f t="shared" si="1407"/>
        <v>0</v>
      </c>
      <c r="AE520" s="102">
        <f t="shared" si="1408"/>
        <v>900</v>
      </c>
      <c r="AF520" s="291">
        <f>IF((SUMIF($K$10:$K$1048576,K520,$V$10:$V$1048576))&gt;(SUMIF($K$10:$K$1048576,K520,$U$10:$U$1048576)),AE520,(IF(P520="cpv",(V520*T520),(V520*T520/1000))))</f>
        <v>900</v>
      </c>
      <c r="AG520" s="103">
        <f t="shared" si="1409"/>
        <v>0</v>
      </c>
      <c r="AH520" s="103">
        <v>0</v>
      </c>
      <c r="AI520" s="103">
        <f t="shared" si="1410"/>
        <v>825</v>
      </c>
      <c r="AJ520" s="336">
        <f t="shared" si="1411"/>
        <v>0.91666666666666663</v>
      </c>
      <c r="AL520"/>
    </row>
    <row r="521" spans="2:38" ht="15.75" thickBot="1" x14ac:dyDescent="0.3">
      <c r="B521" s="284" t="s">
        <v>841</v>
      </c>
      <c r="C521" s="91">
        <v>2016</v>
      </c>
      <c r="D521" s="91">
        <v>3</v>
      </c>
      <c r="E521" s="92" t="s">
        <v>53</v>
      </c>
      <c r="F521" s="93">
        <v>42432</v>
      </c>
      <c r="G521" s="93">
        <v>42459</v>
      </c>
      <c r="H521" s="94">
        <f t="shared" ca="1" si="1399"/>
        <v>0</v>
      </c>
      <c r="I521" s="90" t="s">
        <v>74</v>
      </c>
      <c r="J521" s="90" t="s">
        <v>838</v>
      </c>
      <c r="K521" s="90" t="s">
        <v>839</v>
      </c>
      <c r="L521" s="95" t="str">
        <f t="shared" ca="1" si="1400"/>
        <v>Completed</v>
      </c>
      <c r="M521" s="91" t="s">
        <v>678</v>
      </c>
      <c r="N521" s="91" t="s">
        <v>58</v>
      </c>
      <c r="O521" s="91" t="s">
        <v>175</v>
      </c>
      <c r="P521" s="91" t="s">
        <v>42</v>
      </c>
      <c r="Q521" s="91" t="s">
        <v>61</v>
      </c>
      <c r="R521" s="91" t="s">
        <v>62</v>
      </c>
      <c r="S521" s="111">
        <v>0.3</v>
      </c>
      <c r="T521" s="96">
        <v>1.8</v>
      </c>
      <c r="U521" s="97">
        <v>3000</v>
      </c>
      <c r="V521" s="97">
        <v>3006</v>
      </c>
      <c r="W521" s="95">
        <f t="shared" si="1401"/>
        <v>0</v>
      </c>
      <c r="X521" s="95">
        <f t="shared" si="1402"/>
        <v>3000</v>
      </c>
      <c r="Y521" s="97"/>
      <c r="Z521" s="98">
        <f t="shared" si="1403"/>
        <v>0</v>
      </c>
      <c r="AA521" s="99" t="e">
        <f t="shared" si="1404"/>
        <v>#DIV/0!</v>
      </c>
      <c r="AB521" s="100">
        <f t="shared" si="1405"/>
        <v>0.89999999999999991</v>
      </c>
      <c r="AC521" s="101">
        <v>900</v>
      </c>
      <c r="AD521" s="100">
        <f t="shared" si="1407"/>
        <v>899.1</v>
      </c>
      <c r="AE521" s="102">
        <f t="shared" si="1408"/>
        <v>5.4</v>
      </c>
      <c r="AF521" s="291">
        <v>1000</v>
      </c>
      <c r="AG521" s="103">
        <f t="shared" si="1409"/>
        <v>994.6</v>
      </c>
      <c r="AH521" s="103">
        <v>0</v>
      </c>
      <c r="AI521" s="103">
        <f t="shared" si="1410"/>
        <v>100</v>
      </c>
      <c r="AJ521" s="336">
        <f t="shared" si="1411"/>
        <v>0.1</v>
      </c>
      <c r="AL521"/>
    </row>
    <row r="522" spans="2:38" ht="15.75" thickBot="1" x14ac:dyDescent="0.3">
      <c r="B522" s="284" t="s">
        <v>842</v>
      </c>
      <c r="C522" s="91">
        <v>2016</v>
      </c>
      <c r="D522" s="91">
        <v>3</v>
      </c>
      <c r="E522" s="92" t="s">
        <v>53</v>
      </c>
      <c r="F522" s="93">
        <v>42432</v>
      </c>
      <c r="G522" s="93">
        <v>42459</v>
      </c>
      <c r="H522" s="94">
        <f t="shared" ref="H522:H524" ca="1" si="1412">IF($O$1&gt;G522,0,(G522-$O$1))</f>
        <v>0</v>
      </c>
      <c r="I522" s="90" t="s">
        <v>74</v>
      </c>
      <c r="J522" s="90" t="s">
        <v>838</v>
      </c>
      <c r="K522" s="90" t="s">
        <v>839</v>
      </c>
      <c r="L522" s="95" t="str">
        <f t="shared" ref="L522:L524" ca="1" si="1413">IF(G522=0,$M$3,(IF(H522=0,$M$1,$M$2)))</f>
        <v>Completed</v>
      </c>
      <c r="M522" s="91" t="s">
        <v>64</v>
      </c>
      <c r="N522" s="91" t="s">
        <v>58</v>
      </c>
      <c r="O522" s="91" t="s">
        <v>175</v>
      </c>
      <c r="P522" s="91" t="s">
        <v>60</v>
      </c>
      <c r="Q522" s="91" t="s">
        <v>61</v>
      </c>
      <c r="R522" s="91" t="s">
        <v>62</v>
      </c>
      <c r="S522" s="111">
        <v>0.2</v>
      </c>
      <c r="T522" s="96">
        <v>1.8</v>
      </c>
      <c r="U522" s="97">
        <v>2000000</v>
      </c>
      <c r="V522" s="97">
        <v>2001546</v>
      </c>
      <c r="W522" s="95">
        <f t="shared" ref="W522:W524" si="1414">IF(V522&gt;U522,0,U522-V522)</f>
        <v>0</v>
      </c>
      <c r="X522" s="95">
        <f t="shared" ref="X522:X524" si="1415">IF(V522&gt;U522,U522,V522)</f>
        <v>2000000</v>
      </c>
      <c r="Y522" s="97">
        <v>1512</v>
      </c>
      <c r="Z522" s="98">
        <f t="shared" ref="Z522:Z524" si="1416">Y522/V522</f>
        <v>7.5541606338300497E-4</v>
      </c>
      <c r="AA522" s="99">
        <f t="shared" ref="AA522:AA524" si="1417">AF522/Y522</f>
        <v>2.3809523809523809</v>
      </c>
      <c r="AB522" s="100">
        <f t="shared" ref="AB522:AB524" si="1418">IF(P522="cpv",(U522*S522),(U522/1000*S522))</f>
        <v>400</v>
      </c>
      <c r="AC522" s="101">
        <f t="shared" ref="AC522:AC523" si="1419">IF(P522="cpv",(IF(W522&gt;0,V522*S522,AB522)),(IF(W522&gt;0,V522/1000*S522,AB522)))</f>
        <v>400</v>
      </c>
      <c r="AD522" s="100">
        <f t="shared" ref="AD522:AD524" si="1420">AC522-AB522</f>
        <v>0</v>
      </c>
      <c r="AE522" s="102">
        <f t="shared" ref="AE522:AE524" si="1421">IF(P522="cpv",(U522*T522),(U522/1000*T522))</f>
        <v>3600</v>
      </c>
      <c r="AF522" s="291">
        <f>IF((SUMIF($K$10:$K$1048576,K522,$V$10:$V$1048576))&gt;(SUMIF($K$10:$K$1048576,K522,$U$10:$U$1048576)),AE522,(IF(P522="cpv",(V522*T522),(V522*T522/1000))))</f>
        <v>3600</v>
      </c>
      <c r="AG522" s="103">
        <f t="shared" ref="AG522:AG524" si="1422">AF522-AE522</f>
        <v>0</v>
      </c>
      <c r="AH522" s="103">
        <v>0</v>
      </c>
      <c r="AI522" s="103">
        <f t="shared" ref="AI522:AI524" si="1423">AF522-AC522-AH522</f>
        <v>3200</v>
      </c>
      <c r="AJ522" s="336">
        <f t="shared" ref="AJ522:AJ524" si="1424">AI522/AF522</f>
        <v>0.88888888888888884</v>
      </c>
      <c r="AL522"/>
    </row>
    <row r="523" spans="2:38" ht="15.75" thickBot="1" x14ac:dyDescent="0.3">
      <c r="B523" s="285" t="s">
        <v>843</v>
      </c>
      <c r="C523" s="151">
        <v>2016</v>
      </c>
      <c r="D523" s="151">
        <v>3</v>
      </c>
      <c r="E523" s="337" t="s">
        <v>53</v>
      </c>
      <c r="F523" s="153">
        <v>42432</v>
      </c>
      <c r="G523" s="153">
        <v>42459</v>
      </c>
      <c r="H523" s="338">
        <f t="shared" ca="1" si="1412"/>
        <v>0</v>
      </c>
      <c r="I523" s="150" t="s">
        <v>74</v>
      </c>
      <c r="J523" s="150" t="s">
        <v>838</v>
      </c>
      <c r="K523" s="150" t="s">
        <v>839</v>
      </c>
      <c r="L523" s="339" t="str">
        <f t="shared" ca="1" si="1413"/>
        <v>Completed</v>
      </c>
      <c r="M523" s="151" t="s">
        <v>188</v>
      </c>
      <c r="N523" s="151" t="s">
        <v>58</v>
      </c>
      <c r="O523" s="151" t="s">
        <v>175</v>
      </c>
      <c r="P523" s="91" t="s">
        <v>60</v>
      </c>
      <c r="Q523" s="151" t="s">
        <v>61</v>
      </c>
      <c r="R523" s="151" t="s">
        <v>62</v>
      </c>
      <c r="S523" s="111">
        <v>0.15</v>
      </c>
      <c r="T523" s="152">
        <v>1.8</v>
      </c>
      <c r="U523" s="340">
        <v>1000000</v>
      </c>
      <c r="V523" s="340">
        <v>1101620</v>
      </c>
      <c r="W523" s="339">
        <f t="shared" si="1414"/>
        <v>0</v>
      </c>
      <c r="X523" s="339">
        <f t="shared" si="1415"/>
        <v>1000000</v>
      </c>
      <c r="Y523" s="340">
        <v>788</v>
      </c>
      <c r="Z523" s="341">
        <f t="shared" si="1416"/>
        <v>7.153101795537481E-4</v>
      </c>
      <c r="AA523" s="342">
        <f t="shared" si="1417"/>
        <v>2.2842639593908629</v>
      </c>
      <c r="AB523" s="343">
        <f t="shared" si="1418"/>
        <v>150</v>
      </c>
      <c r="AC523" s="344">
        <f t="shared" si="1419"/>
        <v>150</v>
      </c>
      <c r="AD523" s="343">
        <f t="shared" si="1420"/>
        <v>0</v>
      </c>
      <c r="AE523" s="345">
        <f t="shared" si="1421"/>
        <v>1800</v>
      </c>
      <c r="AF523" s="346">
        <f>IF((SUMIF($K$10:$K$1048576,K523,$V$10:$V$1048576))&gt;(SUMIF($K$10:$K$1048576,K523,$U$10:$U$1048576)),AE523,(IF(P523="cpv",(V523*T523),(V523*T523/1000))))</f>
        <v>1800</v>
      </c>
      <c r="AG523" s="347">
        <f t="shared" si="1422"/>
        <v>0</v>
      </c>
      <c r="AH523" s="347">
        <v>0</v>
      </c>
      <c r="AI523" s="347">
        <f t="shared" si="1423"/>
        <v>1650</v>
      </c>
      <c r="AJ523" s="348">
        <f t="shared" si="1424"/>
        <v>0.91666666666666663</v>
      </c>
      <c r="AL523"/>
    </row>
    <row r="524" spans="2:38" ht="15.75" thickBot="1" x14ac:dyDescent="0.3">
      <c r="B524" s="281" t="s">
        <v>844</v>
      </c>
      <c r="C524" s="105">
        <v>2016</v>
      </c>
      <c r="D524" s="105">
        <v>3</v>
      </c>
      <c r="E524" s="106" t="s">
        <v>53</v>
      </c>
      <c r="F524" s="107">
        <v>42433</v>
      </c>
      <c r="G524" s="107">
        <v>42434</v>
      </c>
      <c r="H524" s="108">
        <f t="shared" ca="1" si="1412"/>
        <v>0</v>
      </c>
      <c r="I524" s="109" t="s">
        <v>84</v>
      </c>
      <c r="J524" s="109" t="s">
        <v>845</v>
      </c>
      <c r="K524" s="109" t="s">
        <v>846</v>
      </c>
      <c r="L524" s="110" t="str">
        <f t="shared" ca="1" si="1413"/>
        <v>Completed</v>
      </c>
      <c r="M524" s="105" t="s">
        <v>77</v>
      </c>
      <c r="N524" s="105" t="s">
        <v>58</v>
      </c>
      <c r="O524" s="105" t="s">
        <v>109</v>
      </c>
      <c r="P524" s="105" t="s">
        <v>110</v>
      </c>
      <c r="Q524" s="105" t="s">
        <v>101</v>
      </c>
      <c r="R524" s="105" t="s">
        <v>102</v>
      </c>
      <c r="S524" s="96">
        <v>0.01</v>
      </c>
      <c r="T524" s="111">
        <v>3.3000000000000002E-2</v>
      </c>
      <c r="U524" s="112">
        <v>70000</v>
      </c>
      <c r="V524" s="112">
        <v>70320</v>
      </c>
      <c r="W524" s="110">
        <f t="shared" si="1414"/>
        <v>0</v>
      </c>
      <c r="X524" s="110">
        <f t="shared" si="1415"/>
        <v>70000</v>
      </c>
      <c r="Y524" s="112">
        <v>2904</v>
      </c>
      <c r="Z524" s="113">
        <f t="shared" si="1416"/>
        <v>4.1296928327645054E-2</v>
      </c>
      <c r="AA524" s="114">
        <f t="shared" si="1417"/>
        <v>0.79909090909090907</v>
      </c>
      <c r="AB524" s="115">
        <f t="shared" si="1418"/>
        <v>700</v>
      </c>
      <c r="AC524" s="101">
        <v>0</v>
      </c>
      <c r="AD524" s="115">
        <f t="shared" si="1420"/>
        <v>-700</v>
      </c>
      <c r="AE524" s="117">
        <f t="shared" si="1421"/>
        <v>2310</v>
      </c>
      <c r="AF524" s="286">
        <f>IF((SUMIF($K$10:$K$1048576,K524,$V$10:$V$1048576))&gt;(SUMIF($K$10:$K$1048576,K524,$U$10:$U$1048576)),AE524,(IF(P524="cpv",(V524*T524),(V524*T524/1000))))</f>
        <v>2320.56</v>
      </c>
      <c r="AG524" s="118">
        <f t="shared" si="1422"/>
        <v>10.559999999999945</v>
      </c>
      <c r="AH524" s="118">
        <v>0</v>
      </c>
      <c r="AI524" s="118">
        <f t="shared" si="1423"/>
        <v>2320.56</v>
      </c>
      <c r="AJ524" s="335">
        <f t="shared" si="1424"/>
        <v>1</v>
      </c>
      <c r="AL524"/>
    </row>
    <row r="525" spans="2:38" ht="15.75" thickBot="1" x14ac:dyDescent="0.3">
      <c r="B525" s="284" t="s">
        <v>847</v>
      </c>
      <c r="C525" s="91">
        <v>2016</v>
      </c>
      <c r="D525" s="91">
        <v>3</v>
      </c>
      <c r="E525" s="92" t="s">
        <v>53</v>
      </c>
      <c r="F525" s="93">
        <v>42433</v>
      </c>
      <c r="G525" s="93">
        <v>42434</v>
      </c>
      <c r="H525" s="94">
        <f t="shared" ref="H525:H527" ca="1" si="1425">IF($O$1&gt;G525,0,(G525-$O$1))</f>
        <v>0</v>
      </c>
      <c r="I525" s="90" t="s">
        <v>84</v>
      </c>
      <c r="J525" s="90" t="s">
        <v>845</v>
      </c>
      <c r="K525" s="90" t="s">
        <v>846</v>
      </c>
      <c r="L525" s="95" t="str">
        <f t="shared" ref="L525:L527" ca="1" si="1426">IF(G525=0,$M$3,(IF(H525=0,$M$1,$M$2)))</f>
        <v>Completed</v>
      </c>
      <c r="M525" s="91" t="s">
        <v>134</v>
      </c>
      <c r="N525" s="91" t="s">
        <v>58</v>
      </c>
      <c r="O525" s="91" t="s">
        <v>109</v>
      </c>
      <c r="P525" s="91" t="s">
        <v>110</v>
      </c>
      <c r="Q525" s="91" t="s">
        <v>101</v>
      </c>
      <c r="R525" s="91" t="s">
        <v>102</v>
      </c>
      <c r="S525" s="111">
        <v>5.0000000000000001E-3</v>
      </c>
      <c r="T525" s="96">
        <v>3.3000000000000002E-2</v>
      </c>
      <c r="U525" s="97">
        <v>100000</v>
      </c>
      <c r="V525" s="97">
        <v>102728</v>
      </c>
      <c r="W525" s="95">
        <f t="shared" ref="W525:W527" si="1427">IF(V525&gt;U525,0,U525-V525)</f>
        <v>0</v>
      </c>
      <c r="X525" s="95">
        <f t="shared" ref="X525:X527" si="1428">IF(V525&gt;U525,U525,V525)</f>
        <v>100000</v>
      </c>
      <c r="Y525" s="97">
        <v>2318</v>
      </c>
      <c r="Z525" s="98">
        <f t="shared" ref="Z525:Z527" si="1429">Y525/V525</f>
        <v>2.2564442021649405E-2</v>
      </c>
      <c r="AA525" s="99">
        <f t="shared" ref="AA525:AA527" si="1430">AF525/Y525</f>
        <v>0.93701466781708365</v>
      </c>
      <c r="AB525" s="100">
        <f t="shared" ref="AB525:AB527" si="1431">IF(P525="cpv",(U525*S525),(U525/1000*S525))</f>
        <v>500</v>
      </c>
      <c r="AC525" s="101">
        <f t="shared" ref="AC525:AC527" si="1432">IF(P525="cpv",(IF(W525&gt;0,V525*S525,AB525)),(IF(W525&gt;0,V525/1000*S525,AB525)))</f>
        <v>500</v>
      </c>
      <c r="AD525" s="100">
        <f t="shared" ref="AD525:AD527" si="1433">AC525-AB525</f>
        <v>0</v>
      </c>
      <c r="AE525" s="102">
        <f t="shared" ref="AE525:AE527" si="1434">IF(P525="cpv",(U525*T525),(U525/1000*T525))</f>
        <v>3300</v>
      </c>
      <c r="AF525" s="291">
        <v>2172</v>
      </c>
      <c r="AG525" s="103">
        <f t="shared" ref="AG525:AG527" si="1435">AF525-AE525</f>
        <v>-1128</v>
      </c>
      <c r="AH525" s="103">
        <v>0</v>
      </c>
      <c r="AI525" s="103">
        <f t="shared" ref="AI525:AI527" si="1436">AF525-AC525-AH525</f>
        <v>1672</v>
      </c>
      <c r="AJ525" s="336">
        <f t="shared" ref="AJ525:AJ527" si="1437">AI525/AF525</f>
        <v>0.76979742173112342</v>
      </c>
      <c r="AL525"/>
    </row>
    <row r="526" spans="2:38" ht="15.75" thickBot="1" x14ac:dyDescent="0.3">
      <c r="B526" s="284" t="s">
        <v>848</v>
      </c>
      <c r="C526" s="91">
        <v>2016</v>
      </c>
      <c r="D526" s="91">
        <v>3</v>
      </c>
      <c r="E526" s="92" t="s">
        <v>53</v>
      </c>
      <c r="F526" s="93">
        <v>42433</v>
      </c>
      <c r="G526" s="93">
        <v>42434</v>
      </c>
      <c r="H526" s="94">
        <f t="shared" ca="1" si="1425"/>
        <v>0</v>
      </c>
      <c r="I526" s="90" t="s">
        <v>84</v>
      </c>
      <c r="J526" s="90" t="s">
        <v>845</v>
      </c>
      <c r="K526" s="90" t="s">
        <v>846</v>
      </c>
      <c r="L526" s="95" t="str">
        <f t="shared" ca="1" si="1426"/>
        <v>Completed</v>
      </c>
      <c r="M526" s="91" t="s">
        <v>343</v>
      </c>
      <c r="N526" s="91" t="s">
        <v>58</v>
      </c>
      <c r="O526" s="91" t="s">
        <v>109</v>
      </c>
      <c r="P526" s="91" t="s">
        <v>110</v>
      </c>
      <c r="Q526" s="91" t="s">
        <v>101</v>
      </c>
      <c r="R526" s="91" t="s">
        <v>102</v>
      </c>
      <c r="S526" s="111">
        <v>0.01</v>
      </c>
      <c r="T526" s="96">
        <v>3.3000000000000002E-2</v>
      </c>
      <c r="U526" s="97">
        <v>30000</v>
      </c>
      <c r="V526" s="97">
        <v>30632</v>
      </c>
      <c r="W526" s="95">
        <f t="shared" si="1427"/>
        <v>0</v>
      </c>
      <c r="X526" s="95">
        <f t="shared" si="1428"/>
        <v>30000</v>
      </c>
      <c r="Y526" s="97">
        <v>1175</v>
      </c>
      <c r="Z526" s="98">
        <f t="shared" si="1429"/>
        <v>3.8358579263515276E-2</v>
      </c>
      <c r="AA526" s="99">
        <f t="shared" si="1430"/>
        <v>0.86030297872340422</v>
      </c>
      <c r="AB526" s="100">
        <f t="shared" si="1431"/>
        <v>300</v>
      </c>
      <c r="AC526" s="101">
        <f t="shared" si="1432"/>
        <v>300</v>
      </c>
      <c r="AD526" s="100">
        <f t="shared" si="1433"/>
        <v>0</v>
      </c>
      <c r="AE526" s="102">
        <f t="shared" si="1434"/>
        <v>990</v>
      </c>
      <c r="AF526" s="291">
        <f>IF((SUMIF($K$10:$K$1048576,K526,$V$10:$V$1048576))&gt;(SUMIF($K$10:$K$1048576,K526,$U$10:$U$1048576)),AE526,(IF(P526="cpv",(V526*T526),(V526*T526/1000))))</f>
        <v>1010.856</v>
      </c>
      <c r="AG526" s="103">
        <f t="shared" si="1435"/>
        <v>20.855999999999995</v>
      </c>
      <c r="AH526" s="103">
        <v>0</v>
      </c>
      <c r="AI526" s="103">
        <f t="shared" si="1436"/>
        <v>710.85599999999999</v>
      </c>
      <c r="AJ526" s="336">
        <f t="shared" si="1437"/>
        <v>0.70322182387995913</v>
      </c>
      <c r="AL526"/>
    </row>
    <row r="527" spans="2:38" ht="15.75" thickBot="1" x14ac:dyDescent="0.3">
      <c r="B527" s="284" t="s">
        <v>849</v>
      </c>
      <c r="C527" s="91">
        <v>2016</v>
      </c>
      <c r="D527" s="91">
        <v>3</v>
      </c>
      <c r="E527" s="92" t="s">
        <v>53</v>
      </c>
      <c r="F527" s="93">
        <v>42433</v>
      </c>
      <c r="G527" s="93">
        <v>42434</v>
      </c>
      <c r="H527" s="94">
        <f t="shared" ca="1" si="1425"/>
        <v>0</v>
      </c>
      <c r="I527" s="90" t="s">
        <v>84</v>
      </c>
      <c r="J527" s="90" t="s">
        <v>845</v>
      </c>
      <c r="K527" s="90" t="s">
        <v>846</v>
      </c>
      <c r="L527" s="95" t="str">
        <f t="shared" ca="1" si="1426"/>
        <v>Completed</v>
      </c>
      <c r="M527" s="91" t="s">
        <v>255</v>
      </c>
      <c r="N527" s="91" t="s">
        <v>58</v>
      </c>
      <c r="O527" s="91" t="s">
        <v>109</v>
      </c>
      <c r="P527" s="91" t="s">
        <v>110</v>
      </c>
      <c r="Q527" s="91" t="s">
        <v>101</v>
      </c>
      <c r="R527" s="91" t="s">
        <v>102</v>
      </c>
      <c r="S527" s="111">
        <v>1.4999999999999999E-2</v>
      </c>
      <c r="T527" s="96">
        <v>3.3000000000000002E-2</v>
      </c>
      <c r="U527" s="97">
        <v>50000</v>
      </c>
      <c r="V527" s="97">
        <v>2542</v>
      </c>
      <c r="W527" s="95">
        <f t="shared" si="1427"/>
        <v>47458</v>
      </c>
      <c r="X527" s="95">
        <f t="shared" si="1428"/>
        <v>2542</v>
      </c>
      <c r="Y527" s="97">
        <v>397</v>
      </c>
      <c r="Z527" s="98">
        <f t="shared" si="1429"/>
        <v>0.15617623918174667</v>
      </c>
      <c r="AA527" s="99">
        <f t="shared" si="1430"/>
        <v>0.21129974811083127</v>
      </c>
      <c r="AB527" s="100">
        <f t="shared" si="1431"/>
        <v>750</v>
      </c>
      <c r="AC527" s="101">
        <f t="shared" si="1432"/>
        <v>38.129999999999995</v>
      </c>
      <c r="AD527" s="100">
        <f t="shared" si="1433"/>
        <v>-711.87</v>
      </c>
      <c r="AE527" s="102">
        <f t="shared" si="1434"/>
        <v>1650</v>
      </c>
      <c r="AF527" s="291">
        <f>IF((SUMIF($K$10:$K$1048576,K527,$V$10:$V$1048576))&gt;(SUMIF($K$10:$K$1048576,K527,$U$10:$U$1048576)),AE527,(IF(P527="cpv",(V527*T527),(V527*T527/1000))))</f>
        <v>83.88600000000001</v>
      </c>
      <c r="AG527" s="103">
        <f t="shared" si="1435"/>
        <v>-1566.114</v>
      </c>
      <c r="AH527" s="103">
        <v>0</v>
      </c>
      <c r="AI527" s="103">
        <f t="shared" si="1436"/>
        <v>45.756000000000014</v>
      </c>
      <c r="AJ527" s="336">
        <f t="shared" si="1437"/>
        <v>0.54545454545454553</v>
      </c>
      <c r="AL527"/>
    </row>
    <row r="528" spans="2:38" ht="15.75" thickBot="1" x14ac:dyDescent="0.3">
      <c r="B528" s="284" t="s">
        <v>850</v>
      </c>
      <c r="C528" s="91">
        <v>2016</v>
      </c>
      <c r="D528" s="91">
        <v>3</v>
      </c>
      <c r="E528" s="92" t="s">
        <v>53</v>
      </c>
      <c r="F528" s="93">
        <v>42433</v>
      </c>
      <c r="G528" s="93">
        <v>42434</v>
      </c>
      <c r="H528" s="94">
        <f t="shared" ref="H528:H530" ca="1" si="1438">IF($O$1&gt;G528,0,(G528-$O$1))</f>
        <v>0</v>
      </c>
      <c r="I528" s="90" t="s">
        <v>84</v>
      </c>
      <c r="J528" s="90" t="s">
        <v>845</v>
      </c>
      <c r="K528" s="90" t="s">
        <v>846</v>
      </c>
      <c r="L528" s="95" t="str">
        <f t="shared" ref="L528:L530" ca="1" si="1439">IF(G528=0,$M$3,(IF(H528=0,$M$1,$M$2)))</f>
        <v>Completed</v>
      </c>
      <c r="M528" s="91" t="s">
        <v>830</v>
      </c>
      <c r="N528" s="91" t="s">
        <v>58</v>
      </c>
      <c r="O528" s="91" t="s">
        <v>109</v>
      </c>
      <c r="P528" s="91" t="s">
        <v>110</v>
      </c>
      <c r="Q528" s="91" t="s">
        <v>101</v>
      </c>
      <c r="R528" s="91" t="s">
        <v>102</v>
      </c>
      <c r="S528" s="111">
        <v>2.75E-2</v>
      </c>
      <c r="T528" s="96">
        <v>3.3000000000000002E-2</v>
      </c>
      <c r="U528" s="97">
        <v>30000</v>
      </c>
      <c r="V528" s="97">
        <v>51191</v>
      </c>
      <c r="W528" s="95">
        <f t="shared" ref="W528:W530" si="1440">IF(V528&gt;U528,0,U528-V528)</f>
        <v>0</v>
      </c>
      <c r="X528" s="95">
        <f t="shared" ref="X528:X530" si="1441">IF(V528&gt;U528,U528,V528)</f>
        <v>30000</v>
      </c>
      <c r="Y528" s="97">
        <v>3044</v>
      </c>
      <c r="Z528" s="98">
        <f t="shared" ref="Z528:Z530" si="1442">Y528/V528</f>
        <v>5.9463577581996836E-2</v>
      </c>
      <c r="AA528" s="99">
        <f t="shared" ref="AA528:AA530" si="1443">AF528/Y528</f>
        <v>0.55496156373193173</v>
      </c>
      <c r="AB528" s="100">
        <f t="shared" ref="AB528:AB530" si="1444">IF(P528="cpv",(U528*S528),(U528/1000*S528))</f>
        <v>825</v>
      </c>
      <c r="AC528" s="101">
        <f t="shared" ref="AC528:AC530" si="1445">IF(P528="cpv",(IF(W528&gt;0,V528*S528,AB528)),(IF(W528&gt;0,V528/1000*S528,AB528)))</f>
        <v>825</v>
      </c>
      <c r="AD528" s="100">
        <f t="shared" ref="AD528:AD530" si="1446">AC528-AB528</f>
        <v>0</v>
      </c>
      <c r="AE528" s="102">
        <f t="shared" ref="AE528:AE530" si="1447">IF(P528="cpv",(U528*T528),(U528/1000*T528))</f>
        <v>990</v>
      </c>
      <c r="AF528" s="291">
        <f>IF((SUMIF($K$10:$K$1048576,K528,$V$10:$V$1048576))&gt;(SUMIF($K$10:$K$1048576,K528,$U$10:$U$1048576)),AE528,(IF(P528="cpv",(V528*T528),(V528*T528/1000))))</f>
        <v>1689.3030000000001</v>
      </c>
      <c r="AG528" s="103">
        <f t="shared" ref="AG528:AG530" si="1448">AF528-AE528</f>
        <v>699.30300000000011</v>
      </c>
      <c r="AH528" s="103">
        <v>0</v>
      </c>
      <c r="AI528" s="103">
        <f t="shared" ref="AI528:AI530" si="1449">AF528-AC528-AH528</f>
        <v>864.30300000000011</v>
      </c>
      <c r="AJ528" s="336">
        <f t="shared" ref="AJ528:AJ530" si="1450">AI528/AF528</f>
        <v>0.51163290422144525</v>
      </c>
      <c r="AL528"/>
    </row>
    <row r="529" spans="2:38" ht="15.75" thickBot="1" x14ac:dyDescent="0.3">
      <c r="B529" s="285" t="s">
        <v>851</v>
      </c>
      <c r="C529" s="151">
        <v>2016</v>
      </c>
      <c r="D529" s="151">
        <v>3</v>
      </c>
      <c r="E529" s="337" t="s">
        <v>53</v>
      </c>
      <c r="F529" s="153">
        <v>42430</v>
      </c>
      <c r="G529" s="153">
        <v>42449</v>
      </c>
      <c r="H529" s="338">
        <f t="shared" ca="1" si="1438"/>
        <v>0</v>
      </c>
      <c r="I529" s="150" t="s">
        <v>84</v>
      </c>
      <c r="J529" s="150" t="s">
        <v>845</v>
      </c>
      <c r="K529" s="124" t="s">
        <v>846</v>
      </c>
      <c r="L529" s="339" t="str">
        <f t="shared" ca="1" si="1439"/>
        <v>Completed</v>
      </c>
      <c r="M529" s="151" t="s">
        <v>57</v>
      </c>
      <c r="N529" s="151" t="s">
        <v>58</v>
      </c>
      <c r="O529" s="151" t="s">
        <v>109</v>
      </c>
      <c r="P529" s="151" t="s">
        <v>110</v>
      </c>
      <c r="Q529" s="151" t="s">
        <v>101</v>
      </c>
      <c r="R529" s="151" t="s">
        <v>102</v>
      </c>
      <c r="S529" s="111">
        <v>1.4999999999999999E-2</v>
      </c>
      <c r="T529" s="152">
        <v>3.3000000000000002E-2</v>
      </c>
      <c r="U529" s="340">
        <v>100000</v>
      </c>
      <c r="V529" s="340">
        <v>82531</v>
      </c>
      <c r="W529" s="339">
        <f t="shared" si="1440"/>
        <v>17469</v>
      </c>
      <c r="X529" s="339">
        <f t="shared" si="1441"/>
        <v>82531</v>
      </c>
      <c r="Y529" s="340"/>
      <c r="Z529" s="341">
        <f t="shared" si="1442"/>
        <v>0</v>
      </c>
      <c r="AA529" s="342" t="e">
        <f t="shared" si="1443"/>
        <v>#DIV/0!</v>
      </c>
      <c r="AB529" s="343">
        <f t="shared" si="1444"/>
        <v>1500</v>
      </c>
      <c r="AC529" s="344">
        <f t="shared" si="1445"/>
        <v>1237.9649999999999</v>
      </c>
      <c r="AD529" s="343">
        <f t="shared" si="1446"/>
        <v>-262.03500000000008</v>
      </c>
      <c r="AE529" s="345">
        <f t="shared" si="1447"/>
        <v>3300</v>
      </c>
      <c r="AF529" s="346">
        <f>IF((SUMIF($K$10:$K$1048576,K529,$V$10:$V$1048576))&gt;(SUMIF($K$10:$K$1048576,K529,$U$10:$U$1048576)),AE529,(IF(P529="cpv",(V529*T529),(V529*T529/1000))))</f>
        <v>2723.5230000000001</v>
      </c>
      <c r="AG529" s="347">
        <f t="shared" si="1448"/>
        <v>-576.47699999999986</v>
      </c>
      <c r="AH529" s="347">
        <v>0</v>
      </c>
      <c r="AI529" s="347">
        <f t="shared" si="1449"/>
        <v>1485.5580000000002</v>
      </c>
      <c r="AJ529" s="348">
        <f t="shared" si="1450"/>
        <v>0.54545454545454553</v>
      </c>
      <c r="AL529"/>
    </row>
    <row r="530" spans="2:38" ht="15.75" thickBot="1" x14ac:dyDescent="0.3">
      <c r="B530" s="281" t="s">
        <v>852</v>
      </c>
      <c r="C530" s="105">
        <v>2016</v>
      </c>
      <c r="D530" s="105">
        <v>3</v>
      </c>
      <c r="E530" s="106" t="s">
        <v>53</v>
      </c>
      <c r="F530" s="107">
        <v>42431</v>
      </c>
      <c r="G530" s="107">
        <v>42459</v>
      </c>
      <c r="H530" s="108">
        <f t="shared" ca="1" si="1438"/>
        <v>0</v>
      </c>
      <c r="I530" s="109" t="s">
        <v>84</v>
      </c>
      <c r="J530" s="109" t="s">
        <v>172</v>
      </c>
      <c r="K530" s="109" t="s">
        <v>855</v>
      </c>
      <c r="L530" s="110" t="str">
        <f t="shared" ca="1" si="1439"/>
        <v>Completed</v>
      </c>
      <c r="M530" s="105" t="s">
        <v>830</v>
      </c>
      <c r="N530" s="105" t="s">
        <v>58</v>
      </c>
      <c r="O530" s="105" t="s">
        <v>109</v>
      </c>
      <c r="P530" s="105" t="s">
        <v>110</v>
      </c>
      <c r="Q530" s="105" t="s">
        <v>101</v>
      </c>
      <c r="R530" s="105" t="s">
        <v>102</v>
      </c>
      <c r="S530" s="111">
        <v>0.03</v>
      </c>
      <c r="T530" s="111">
        <v>3.5000000000000003E-2</v>
      </c>
      <c r="U530" s="112">
        <v>50000</v>
      </c>
      <c r="V530" s="112">
        <v>32031</v>
      </c>
      <c r="W530" s="110">
        <f t="shared" si="1440"/>
        <v>17969</v>
      </c>
      <c r="X530" s="110">
        <f t="shared" si="1441"/>
        <v>32031</v>
      </c>
      <c r="Y530" s="112">
        <v>851</v>
      </c>
      <c r="Z530" s="113">
        <f t="shared" si="1442"/>
        <v>2.6568012238144298E-2</v>
      </c>
      <c r="AA530" s="114">
        <f t="shared" si="1443"/>
        <v>1.317373678025852</v>
      </c>
      <c r="AB530" s="115">
        <f t="shared" si="1444"/>
        <v>1500</v>
      </c>
      <c r="AC530" s="116">
        <f t="shared" si="1445"/>
        <v>960.93</v>
      </c>
      <c r="AD530" s="115">
        <f t="shared" si="1446"/>
        <v>-539.07000000000005</v>
      </c>
      <c r="AE530" s="117">
        <f t="shared" si="1447"/>
        <v>1750.0000000000002</v>
      </c>
      <c r="AF530" s="286">
        <f>IF((SUMIF($K$10:$K$1048576,K530,$V$10:$V$1048576))&gt;(SUMIF($K$10:$K$1048576,K530,$U$10:$U$1048576)),AE530,(IF(P530="cpv",(V530*T530),(V530*T530/1000))))</f>
        <v>1121.085</v>
      </c>
      <c r="AG530" s="118">
        <f t="shared" si="1448"/>
        <v>-628.91500000000019</v>
      </c>
      <c r="AH530" s="118">
        <v>0</v>
      </c>
      <c r="AI530" s="118">
        <f t="shared" si="1449"/>
        <v>160.15500000000009</v>
      </c>
      <c r="AJ530" s="335">
        <f t="shared" si="1450"/>
        <v>0.14285714285714293</v>
      </c>
      <c r="AL530"/>
    </row>
    <row r="531" spans="2:38" ht="15.75" thickBot="1" x14ac:dyDescent="0.3">
      <c r="B531" s="284" t="s">
        <v>853</v>
      </c>
      <c r="C531" s="91">
        <v>2016</v>
      </c>
      <c r="D531" s="91">
        <v>3</v>
      </c>
      <c r="E531" s="92" t="s">
        <v>53</v>
      </c>
      <c r="F531" s="93">
        <v>42431</v>
      </c>
      <c r="G531" s="93">
        <v>42459</v>
      </c>
      <c r="H531" s="94">
        <f t="shared" ref="H531:H533" ca="1" si="1451">IF($O$1&gt;G531,0,(G531-$O$1))</f>
        <v>0</v>
      </c>
      <c r="I531" s="90" t="s">
        <v>84</v>
      </c>
      <c r="J531" s="90" t="s">
        <v>172</v>
      </c>
      <c r="K531" s="90" t="s">
        <v>855</v>
      </c>
      <c r="L531" s="95" t="str">
        <f t="shared" ref="L531:L533" ca="1" si="1452">IF(G531=0,$M$3,(IF(H531=0,$M$1,$M$2)))</f>
        <v>Completed</v>
      </c>
      <c r="M531" s="91" t="s">
        <v>647</v>
      </c>
      <c r="N531" s="91" t="s">
        <v>58</v>
      </c>
      <c r="O531" s="91" t="s">
        <v>109</v>
      </c>
      <c r="P531" s="91" t="s">
        <v>110</v>
      </c>
      <c r="Q531" s="91" t="s">
        <v>101</v>
      </c>
      <c r="R531" s="91" t="s">
        <v>102</v>
      </c>
      <c r="S531" s="111">
        <v>2.2499999999999999E-2</v>
      </c>
      <c r="T531" s="96">
        <v>3.5000000000000003E-2</v>
      </c>
      <c r="U531" s="97">
        <v>100000</v>
      </c>
      <c r="V531" s="97">
        <v>92376</v>
      </c>
      <c r="W531" s="95">
        <f t="shared" ref="W531:W533" si="1453">IF(V531&gt;U531,0,U531-V531)</f>
        <v>7624</v>
      </c>
      <c r="X531" s="95">
        <f t="shared" ref="X531:X533" si="1454">IF(V531&gt;U531,U531,V531)</f>
        <v>92376</v>
      </c>
      <c r="Y531" s="97">
        <v>3840</v>
      </c>
      <c r="Z531" s="98">
        <f t="shared" ref="Z531:Z533" si="1455">Y531/V531</f>
        <v>4.1569238763315149E-2</v>
      </c>
      <c r="AA531" s="99">
        <f t="shared" ref="AA531:AA533" si="1456">AF531/Y531</f>
        <v>0.53437500000000004</v>
      </c>
      <c r="AB531" s="100">
        <f t="shared" ref="AB531:AB533" si="1457">IF(P531="cpv",(U531*S531),(U531/1000*S531))</f>
        <v>2250</v>
      </c>
      <c r="AC531" s="101">
        <f t="shared" ref="AC531:AC533" si="1458">IF(P531="cpv",(IF(W531&gt;0,V531*S531,AB531)),(IF(W531&gt;0,V531/1000*S531,AB531)))</f>
        <v>2078.46</v>
      </c>
      <c r="AD531" s="100">
        <f t="shared" ref="AD531:AD533" si="1459">AC531-AB531</f>
        <v>-171.53999999999996</v>
      </c>
      <c r="AE531" s="102">
        <f t="shared" ref="AE531:AE533" si="1460">IF(P531="cpv",(U531*T531),(U531/1000*T531))</f>
        <v>3500.0000000000005</v>
      </c>
      <c r="AF531" s="291">
        <v>2052</v>
      </c>
      <c r="AG531" s="103">
        <f t="shared" ref="AG531:AG533" si="1461">AF531-AE531</f>
        <v>-1448.0000000000005</v>
      </c>
      <c r="AH531" s="103">
        <v>0</v>
      </c>
      <c r="AI531" s="103">
        <f t="shared" ref="AI531:AI533" si="1462">AF531-AC531-AH531</f>
        <v>-26.460000000000036</v>
      </c>
      <c r="AJ531" s="336">
        <f t="shared" ref="AJ531:AJ533" si="1463">AI531/AF531</f>
        <v>-1.2894736842105282E-2</v>
      </c>
      <c r="AL531"/>
    </row>
    <row r="532" spans="2:38" ht="15.75" thickBot="1" x14ac:dyDescent="0.3">
      <c r="B532" s="285" t="s">
        <v>854</v>
      </c>
      <c r="C532" s="151">
        <v>2016</v>
      </c>
      <c r="D532" s="151">
        <v>3</v>
      </c>
      <c r="E532" s="337" t="s">
        <v>53</v>
      </c>
      <c r="F532" s="153">
        <v>42431</v>
      </c>
      <c r="G532" s="153">
        <v>42459</v>
      </c>
      <c r="H532" s="338">
        <f t="shared" ca="1" si="1451"/>
        <v>0</v>
      </c>
      <c r="I532" s="150" t="s">
        <v>84</v>
      </c>
      <c r="J532" s="150" t="s">
        <v>172</v>
      </c>
      <c r="K532" s="150" t="s">
        <v>855</v>
      </c>
      <c r="L532" s="339" t="str">
        <f t="shared" ca="1" si="1452"/>
        <v>Completed</v>
      </c>
      <c r="M532" s="151" t="s">
        <v>77</v>
      </c>
      <c r="N532" s="151" t="s">
        <v>58</v>
      </c>
      <c r="O532" s="151" t="s">
        <v>109</v>
      </c>
      <c r="P532" s="151" t="s">
        <v>110</v>
      </c>
      <c r="Q532" s="151" t="s">
        <v>101</v>
      </c>
      <c r="R532" s="151" t="s">
        <v>102</v>
      </c>
      <c r="S532" s="111">
        <v>0.01</v>
      </c>
      <c r="T532" s="152">
        <v>3.5000000000000003E-2</v>
      </c>
      <c r="U532" s="340">
        <v>50000</v>
      </c>
      <c r="V532" s="340">
        <v>40029</v>
      </c>
      <c r="W532" s="339">
        <f t="shared" si="1453"/>
        <v>9971</v>
      </c>
      <c r="X532" s="339">
        <f t="shared" si="1454"/>
        <v>40029</v>
      </c>
      <c r="Y532" s="340">
        <v>6355</v>
      </c>
      <c r="Z532" s="341">
        <f t="shared" si="1455"/>
        <v>0.15875989907317195</v>
      </c>
      <c r="AA532" s="342">
        <f t="shared" si="1456"/>
        <v>0.22045869394177814</v>
      </c>
      <c r="AB532" s="343">
        <f t="shared" si="1457"/>
        <v>500</v>
      </c>
      <c r="AC532" s="344">
        <v>0</v>
      </c>
      <c r="AD532" s="343">
        <f t="shared" si="1459"/>
        <v>-500</v>
      </c>
      <c r="AE532" s="345">
        <f t="shared" si="1460"/>
        <v>1750.0000000000002</v>
      </c>
      <c r="AF532" s="346">
        <f>IF((SUMIF($K$10:$K$1048576,K532,$V$10:$V$1048576))&gt;(SUMIF($K$10:$K$1048576,K532,$U$10:$U$1048576)),AE532,(IF(P532="cpv",(V532*T532),(V532*T532/1000))))</f>
        <v>1401.0150000000001</v>
      </c>
      <c r="AG532" s="347">
        <f t="shared" si="1461"/>
        <v>-348.98500000000013</v>
      </c>
      <c r="AH532" s="347">
        <v>0</v>
      </c>
      <c r="AI532" s="347">
        <f t="shared" si="1462"/>
        <v>1401.0150000000001</v>
      </c>
      <c r="AJ532" s="348">
        <f t="shared" si="1463"/>
        <v>1</v>
      </c>
      <c r="AL532"/>
    </row>
    <row r="533" spans="2:38" ht="15.75" thickBot="1" x14ac:dyDescent="0.3">
      <c r="B533" s="281" t="s">
        <v>856</v>
      </c>
      <c r="C533" s="105">
        <v>2016</v>
      </c>
      <c r="D533" s="105">
        <v>3</v>
      </c>
      <c r="E533" s="106" t="s">
        <v>53</v>
      </c>
      <c r="F533" s="107">
        <v>42437</v>
      </c>
      <c r="G533" s="107">
        <v>42457</v>
      </c>
      <c r="H533" s="108">
        <f t="shared" ca="1" si="1451"/>
        <v>0</v>
      </c>
      <c r="I533" s="109" t="s">
        <v>84</v>
      </c>
      <c r="J533" s="109" t="s">
        <v>172</v>
      </c>
      <c r="K533" s="109" t="s">
        <v>860</v>
      </c>
      <c r="L533" s="110" t="str">
        <f t="shared" ca="1" si="1452"/>
        <v>Completed</v>
      </c>
      <c r="M533" s="105" t="s">
        <v>64</v>
      </c>
      <c r="N533" s="105" t="s">
        <v>58</v>
      </c>
      <c r="O533" s="105" t="s">
        <v>59</v>
      </c>
      <c r="P533" s="91" t="s">
        <v>60</v>
      </c>
      <c r="Q533" s="105" t="s">
        <v>61</v>
      </c>
      <c r="R533" s="105" t="s">
        <v>62</v>
      </c>
      <c r="S533" s="111">
        <v>0.2</v>
      </c>
      <c r="T533" s="111">
        <v>0.8</v>
      </c>
      <c r="U533" s="112">
        <v>4000000</v>
      </c>
      <c r="V533" s="112">
        <v>3512958</v>
      </c>
      <c r="W533" s="110">
        <f t="shared" si="1453"/>
        <v>487042</v>
      </c>
      <c r="X533" s="110">
        <f t="shared" si="1454"/>
        <v>3512958</v>
      </c>
      <c r="Y533" s="112">
        <v>1657</v>
      </c>
      <c r="Z533" s="113">
        <f t="shared" si="1455"/>
        <v>4.7168226890273099E-4</v>
      </c>
      <c r="AA533" s="114">
        <f t="shared" si="1456"/>
        <v>1.3065781532890766</v>
      </c>
      <c r="AB533" s="115">
        <f t="shared" si="1457"/>
        <v>800</v>
      </c>
      <c r="AC533" s="116">
        <f t="shared" si="1458"/>
        <v>702.59160000000008</v>
      </c>
      <c r="AD533" s="115">
        <f t="shared" si="1459"/>
        <v>-97.408399999999915</v>
      </c>
      <c r="AE533" s="117">
        <f t="shared" si="1460"/>
        <v>3200</v>
      </c>
      <c r="AF533" s="286">
        <v>2165</v>
      </c>
      <c r="AG533" s="118">
        <f t="shared" si="1461"/>
        <v>-1035</v>
      </c>
      <c r="AH533" s="118">
        <v>0</v>
      </c>
      <c r="AI533" s="118">
        <f t="shared" si="1462"/>
        <v>1462.4083999999998</v>
      </c>
      <c r="AJ533" s="335">
        <f t="shared" si="1463"/>
        <v>0.6754773210161662</v>
      </c>
      <c r="AL533"/>
    </row>
    <row r="534" spans="2:38" ht="15.75" thickBot="1" x14ac:dyDescent="0.3">
      <c r="B534" s="284" t="s">
        <v>857</v>
      </c>
      <c r="C534" s="91">
        <v>2016</v>
      </c>
      <c r="D534" s="91">
        <v>3</v>
      </c>
      <c r="E534" s="92" t="s">
        <v>53</v>
      </c>
      <c r="F534" s="93">
        <v>42437</v>
      </c>
      <c r="G534" s="93">
        <v>42457</v>
      </c>
      <c r="H534" s="94">
        <f t="shared" ref="H534:H535" ca="1" si="1464">IF($O$1&gt;G534,0,(G534-$O$1))</f>
        <v>0</v>
      </c>
      <c r="I534" s="90" t="s">
        <v>84</v>
      </c>
      <c r="J534" s="90" t="s">
        <v>172</v>
      </c>
      <c r="K534" s="90" t="s">
        <v>860</v>
      </c>
      <c r="L534" s="95" t="str">
        <f t="shared" ref="L534:L535" ca="1" si="1465">IF(G534=0,$M$3,(IF(H534=0,$M$1,$M$2)))</f>
        <v>Completed</v>
      </c>
      <c r="M534" s="91" t="s">
        <v>57</v>
      </c>
      <c r="N534" s="91" t="s">
        <v>58</v>
      </c>
      <c r="O534" s="91" t="s">
        <v>59</v>
      </c>
      <c r="P534" s="91" t="s">
        <v>60</v>
      </c>
      <c r="Q534" s="91" t="s">
        <v>61</v>
      </c>
      <c r="R534" s="91" t="s">
        <v>62</v>
      </c>
      <c r="S534" s="111">
        <v>0.5</v>
      </c>
      <c r="T534" s="96">
        <v>0.8</v>
      </c>
      <c r="U534" s="97">
        <v>3000000</v>
      </c>
      <c r="V534" s="97">
        <v>1922488</v>
      </c>
      <c r="W534" s="95">
        <f t="shared" ref="W534:W535" si="1466">IF(V534&gt;U534,0,U534-V534)</f>
        <v>1077512</v>
      </c>
      <c r="X534" s="95">
        <f t="shared" ref="X534:X535" si="1467">IF(V534&gt;U534,U534,V534)</f>
        <v>1922488</v>
      </c>
      <c r="Y534" s="97"/>
      <c r="Z534" s="98">
        <f t="shared" ref="Z534:Z535" si="1468">Y534/V534</f>
        <v>0</v>
      </c>
      <c r="AA534" s="99" t="e">
        <f t="shared" ref="AA534:AA535" si="1469">AF534/Y534</f>
        <v>#DIV/0!</v>
      </c>
      <c r="AB534" s="100">
        <f t="shared" ref="AB534:AB535" si="1470">IF(P534="cpv",(U534*S534),(U534/1000*S534))</f>
        <v>1500</v>
      </c>
      <c r="AC534" s="101">
        <v>194</v>
      </c>
      <c r="AD534" s="100">
        <f t="shared" ref="AD534:AD535" si="1471">AC534-AB534</f>
        <v>-1306</v>
      </c>
      <c r="AE534" s="102">
        <f t="shared" ref="AE534:AE535" si="1472">IF(P534="cpv",(U534*T534),(U534/1000*T534))</f>
        <v>2400</v>
      </c>
      <c r="AF534" s="291">
        <f>IF((SUMIF($K$10:$K$1048576,K534,$V$10:$V$1048576))&gt;(SUMIF($K$10:$K$1048576,K534,$U$10:$U$1048576)),AE534,(IF(P534="cpv",(V534*T534),(V534*T534/1000))))</f>
        <v>1537.9904000000001</v>
      </c>
      <c r="AG534" s="103">
        <f t="shared" ref="AG534:AG535" si="1473">AF534-AE534</f>
        <v>-862.00959999999986</v>
      </c>
      <c r="AH534" s="103">
        <v>0</v>
      </c>
      <c r="AI534" s="103">
        <f t="shared" ref="AI534:AI535" si="1474">AF534-AC534-AH534</f>
        <v>1343.9904000000001</v>
      </c>
      <c r="AJ534" s="336">
        <f t="shared" ref="AJ534:AJ535" si="1475">AI534/AF534</f>
        <v>0.87386137130634889</v>
      </c>
      <c r="AL534"/>
    </row>
    <row r="535" spans="2:38" ht="15.75" thickBot="1" x14ac:dyDescent="0.3">
      <c r="B535" s="284" t="s">
        <v>858</v>
      </c>
      <c r="C535" s="91">
        <v>2016</v>
      </c>
      <c r="D535" s="91">
        <v>3</v>
      </c>
      <c r="E535" s="92" t="s">
        <v>53</v>
      </c>
      <c r="F535" s="93">
        <v>42437</v>
      </c>
      <c r="G535" s="93">
        <v>42457</v>
      </c>
      <c r="H535" s="94">
        <f t="shared" ca="1" si="1464"/>
        <v>0</v>
      </c>
      <c r="I535" s="90" t="s">
        <v>84</v>
      </c>
      <c r="J535" s="90" t="s">
        <v>172</v>
      </c>
      <c r="K535" s="90" t="s">
        <v>860</v>
      </c>
      <c r="L535" s="95" t="str">
        <f t="shared" ca="1" si="1465"/>
        <v>Completed</v>
      </c>
      <c r="M535" s="91" t="s">
        <v>318</v>
      </c>
      <c r="N535" s="91" t="s">
        <v>58</v>
      </c>
      <c r="O535" s="91" t="s">
        <v>59</v>
      </c>
      <c r="P535" s="91" t="s">
        <v>60</v>
      </c>
      <c r="Q535" s="91" t="s">
        <v>61</v>
      </c>
      <c r="R535" s="91" t="s">
        <v>62</v>
      </c>
      <c r="S535" s="111">
        <v>0.35</v>
      </c>
      <c r="T535" s="96">
        <v>0.8</v>
      </c>
      <c r="U535" s="97">
        <v>3000000</v>
      </c>
      <c r="V535" s="97">
        <v>980860</v>
      </c>
      <c r="W535" s="95">
        <f t="shared" si="1466"/>
        <v>2019140</v>
      </c>
      <c r="X535" s="95">
        <f t="shared" si="1467"/>
        <v>980860</v>
      </c>
      <c r="Y535" s="97">
        <v>1273</v>
      </c>
      <c r="Z535" s="98">
        <f t="shared" si="1468"/>
        <v>1.2978406704320699E-3</v>
      </c>
      <c r="AA535" s="99">
        <f t="shared" si="1469"/>
        <v>0.61640848389630798</v>
      </c>
      <c r="AB535" s="100">
        <f t="shared" si="1470"/>
        <v>1050</v>
      </c>
      <c r="AC535" s="101">
        <f t="shared" ref="AC535" si="1476">IF(P535="cpv",(IF(W535&gt;0,V535*S535,AB535)),(IF(W535&gt;0,V535/1000*S535,AB535)))</f>
        <v>343.30099999999999</v>
      </c>
      <c r="AD535" s="100">
        <f t="shared" si="1471"/>
        <v>-706.69900000000007</v>
      </c>
      <c r="AE535" s="102">
        <f t="shared" si="1472"/>
        <v>2400</v>
      </c>
      <c r="AF535" s="291">
        <f>IF((SUMIF($K$10:$K$1048576,K535,$V$10:$V$1048576))&gt;(SUMIF($K$10:$K$1048576,K535,$U$10:$U$1048576)),AE535,(IF(P535="cpv",(V535*T535),(V535*T535/1000))))</f>
        <v>784.68799999999999</v>
      </c>
      <c r="AG535" s="103">
        <f t="shared" si="1473"/>
        <v>-1615.3119999999999</v>
      </c>
      <c r="AH535" s="103">
        <v>0</v>
      </c>
      <c r="AI535" s="103">
        <f t="shared" si="1474"/>
        <v>441.387</v>
      </c>
      <c r="AJ535" s="336">
        <f t="shared" si="1475"/>
        <v>0.5625</v>
      </c>
      <c r="AL535"/>
    </row>
    <row r="536" spans="2:38" ht="15.75" thickBot="1" x14ac:dyDescent="0.3">
      <c r="B536" s="285" t="s">
        <v>859</v>
      </c>
      <c r="C536" s="151">
        <v>2016</v>
      </c>
      <c r="D536" s="151">
        <v>3</v>
      </c>
      <c r="E536" s="337" t="s">
        <v>53</v>
      </c>
      <c r="F536" s="153">
        <v>42437</v>
      </c>
      <c r="G536" s="153">
        <v>42457</v>
      </c>
      <c r="H536" s="338">
        <f t="shared" ref="H536:H538" ca="1" si="1477">IF($O$1&gt;G536,0,(G536-$O$1))</f>
        <v>0</v>
      </c>
      <c r="I536" s="150" t="s">
        <v>84</v>
      </c>
      <c r="J536" s="150" t="s">
        <v>172</v>
      </c>
      <c r="K536" s="150" t="s">
        <v>860</v>
      </c>
      <c r="L536" s="339" t="str">
        <f t="shared" ref="L536:L538" ca="1" si="1478">IF(G536=0,$M$3,(IF(H536=0,$M$1,$M$2)))</f>
        <v>Completed</v>
      </c>
      <c r="M536" s="151" t="s">
        <v>82</v>
      </c>
      <c r="N536" s="151" t="s">
        <v>58</v>
      </c>
      <c r="O536" s="151" t="s">
        <v>59</v>
      </c>
      <c r="P536" s="91" t="s">
        <v>60</v>
      </c>
      <c r="Q536" s="151" t="s">
        <v>61</v>
      </c>
      <c r="R536" s="151" t="s">
        <v>62</v>
      </c>
      <c r="S536" s="111">
        <v>0.1</v>
      </c>
      <c r="T536" s="152">
        <v>0.8</v>
      </c>
      <c r="U536" s="340">
        <v>1000000</v>
      </c>
      <c r="V536" s="340">
        <v>1024925</v>
      </c>
      <c r="W536" s="339">
        <f t="shared" ref="W536:W538" si="1479">IF(V536&gt;U536,0,U536-V536)</f>
        <v>0</v>
      </c>
      <c r="X536" s="339">
        <f t="shared" ref="X536:X538" si="1480">IF(V536&gt;U536,U536,V536)</f>
        <v>1000000</v>
      </c>
      <c r="Y536" s="340"/>
      <c r="Z536" s="341">
        <f t="shared" ref="Z536:Z538" si="1481">Y536/V536</f>
        <v>0</v>
      </c>
      <c r="AA536" s="342" t="e">
        <f t="shared" ref="AA536:AA538" si="1482">AF536/Y536</f>
        <v>#DIV/0!</v>
      </c>
      <c r="AB536" s="343">
        <f t="shared" ref="AB536:AB538" si="1483">IF(P536="cpv",(U536*S536),(U536/1000*S536))</f>
        <v>100</v>
      </c>
      <c r="AC536" s="344">
        <f t="shared" ref="AC536:AC538" si="1484">IF(P536="cpv",(IF(W536&gt;0,V536*S536,AB536)),(IF(W536&gt;0,V536/1000*S536,AB536)))</f>
        <v>100</v>
      </c>
      <c r="AD536" s="343">
        <f t="shared" ref="AD536:AD538" si="1485">AC536-AB536</f>
        <v>0</v>
      </c>
      <c r="AE536" s="345">
        <f t="shared" ref="AE536:AE538" si="1486">IF(P536="cpv",(U536*T536),(U536/1000*T536))</f>
        <v>800</v>
      </c>
      <c r="AF536" s="346">
        <f>IF((SUMIF($K$10:$K$1048576,K536,$V$10:$V$1048576))&gt;(SUMIF($K$10:$K$1048576,K536,$U$10:$U$1048576)),AE536,(IF(P536="cpv",(V536*T536),(V536*T536/1000))))</f>
        <v>819.94</v>
      </c>
      <c r="AG536" s="347">
        <f t="shared" ref="AG536:AG538" si="1487">AF536-AE536</f>
        <v>19.940000000000055</v>
      </c>
      <c r="AH536" s="347">
        <v>0</v>
      </c>
      <c r="AI536" s="347">
        <f t="shared" ref="AI536:AI538" si="1488">AF536-AC536-AH536</f>
        <v>719.94</v>
      </c>
      <c r="AJ536" s="348">
        <f t="shared" ref="AJ536:AJ538" si="1489">AI536/AF536</f>
        <v>0.87803985657487138</v>
      </c>
      <c r="AL536"/>
    </row>
    <row r="537" spans="2:38" ht="15.75" thickBot="1" x14ac:dyDescent="0.3">
      <c r="B537" s="281" t="s">
        <v>861</v>
      </c>
      <c r="C537" s="105">
        <v>2016</v>
      </c>
      <c r="D537" s="105">
        <v>3</v>
      </c>
      <c r="E537" s="106" t="s">
        <v>53</v>
      </c>
      <c r="F537" s="107">
        <v>42430</v>
      </c>
      <c r="G537" s="107">
        <v>42459</v>
      </c>
      <c r="H537" s="108">
        <f t="shared" ca="1" si="1477"/>
        <v>0</v>
      </c>
      <c r="I537" s="109" t="s">
        <v>84</v>
      </c>
      <c r="J537" s="109" t="s">
        <v>172</v>
      </c>
      <c r="K537" s="109" t="s">
        <v>866</v>
      </c>
      <c r="L537" s="110" t="str">
        <f t="shared" ca="1" si="1478"/>
        <v>Completed</v>
      </c>
      <c r="M537" s="105" t="s">
        <v>64</v>
      </c>
      <c r="N537" s="105" t="s">
        <v>58</v>
      </c>
      <c r="O537" s="105" t="s">
        <v>175</v>
      </c>
      <c r="P537" s="91" t="s">
        <v>60</v>
      </c>
      <c r="Q537" s="105" t="s">
        <v>61</v>
      </c>
      <c r="R537" s="105" t="s">
        <v>62</v>
      </c>
      <c r="S537" s="111">
        <v>0.2</v>
      </c>
      <c r="T537" s="111">
        <v>1.3</v>
      </c>
      <c r="U537" s="112">
        <v>2000000</v>
      </c>
      <c r="V537" s="112">
        <v>1586203</v>
      </c>
      <c r="W537" s="110">
        <f t="shared" si="1479"/>
        <v>413797</v>
      </c>
      <c r="X537" s="110">
        <f t="shared" si="1480"/>
        <v>1586203</v>
      </c>
      <c r="Y537" s="112">
        <v>377</v>
      </c>
      <c r="Z537" s="113">
        <f t="shared" si="1481"/>
        <v>2.3767449689604672E-4</v>
      </c>
      <c r="AA537" s="114">
        <f t="shared" si="1482"/>
        <v>3.0557029177718831</v>
      </c>
      <c r="AB537" s="115">
        <f t="shared" si="1483"/>
        <v>400</v>
      </c>
      <c r="AC537" s="116">
        <f t="shared" si="1484"/>
        <v>317.24060000000003</v>
      </c>
      <c r="AD537" s="115">
        <f t="shared" si="1485"/>
        <v>-82.759399999999971</v>
      </c>
      <c r="AE537" s="117">
        <f t="shared" si="1486"/>
        <v>2600</v>
      </c>
      <c r="AF537" s="286">
        <v>1152</v>
      </c>
      <c r="AG537" s="118">
        <f t="shared" si="1487"/>
        <v>-1448</v>
      </c>
      <c r="AH537" s="118">
        <v>0</v>
      </c>
      <c r="AI537" s="118">
        <f t="shared" si="1488"/>
        <v>834.75939999999991</v>
      </c>
      <c r="AJ537" s="335">
        <f t="shared" si="1489"/>
        <v>0.72461753472222212</v>
      </c>
      <c r="AL537"/>
    </row>
    <row r="538" spans="2:38" ht="15.75" thickBot="1" x14ac:dyDescent="0.3">
      <c r="B538" s="284" t="s">
        <v>862</v>
      </c>
      <c r="C538" s="91">
        <v>2016</v>
      </c>
      <c r="D538" s="91">
        <v>3</v>
      </c>
      <c r="E538" s="92" t="s">
        <v>53</v>
      </c>
      <c r="F538" s="93">
        <v>42430</v>
      </c>
      <c r="G538" s="93">
        <v>42459</v>
      </c>
      <c r="H538" s="94">
        <f t="shared" ca="1" si="1477"/>
        <v>0</v>
      </c>
      <c r="I538" s="90" t="s">
        <v>84</v>
      </c>
      <c r="J538" s="90" t="s">
        <v>172</v>
      </c>
      <c r="K538" s="90" t="s">
        <v>866</v>
      </c>
      <c r="L538" s="95" t="str">
        <f t="shared" ca="1" si="1478"/>
        <v>Completed</v>
      </c>
      <c r="M538" s="91" t="s">
        <v>82</v>
      </c>
      <c r="N538" s="91" t="s">
        <v>58</v>
      </c>
      <c r="O538" s="91" t="s">
        <v>175</v>
      </c>
      <c r="P538" s="91" t="s">
        <v>60</v>
      </c>
      <c r="Q538" s="91" t="s">
        <v>61</v>
      </c>
      <c r="R538" s="91" t="s">
        <v>62</v>
      </c>
      <c r="S538" s="111">
        <v>0.1</v>
      </c>
      <c r="T538" s="96">
        <v>1.3</v>
      </c>
      <c r="U538" s="97">
        <v>1000000</v>
      </c>
      <c r="V538" s="97">
        <v>1004794</v>
      </c>
      <c r="W538" s="95">
        <f t="shared" si="1479"/>
        <v>0</v>
      </c>
      <c r="X538" s="95">
        <f t="shared" si="1480"/>
        <v>1000000</v>
      </c>
      <c r="Y538" s="97"/>
      <c r="Z538" s="98">
        <f t="shared" si="1481"/>
        <v>0</v>
      </c>
      <c r="AA538" s="99" t="e">
        <f t="shared" si="1482"/>
        <v>#DIV/0!</v>
      </c>
      <c r="AB538" s="100">
        <f t="shared" si="1483"/>
        <v>100</v>
      </c>
      <c r="AC538" s="101">
        <f t="shared" si="1484"/>
        <v>100</v>
      </c>
      <c r="AD538" s="100">
        <f t="shared" si="1485"/>
        <v>0</v>
      </c>
      <c r="AE538" s="102">
        <f t="shared" si="1486"/>
        <v>1300</v>
      </c>
      <c r="AF538" s="291">
        <f>IF((SUMIF($K$10:$K$1048576,K538,$V$10:$V$1048576))&gt;(SUMIF($K$10:$K$1048576,K538,$U$10:$U$1048576)),AE538,(IF(P538="cpv",(V538*T538),(V538*T538/1000))))</f>
        <v>1306.2321999999999</v>
      </c>
      <c r="AG538" s="103">
        <f t="shared" si="1487"/>
        <v>6.2321999999999207</v>
      </c>
      <c r="AH538" s="103">
        <v>0</v>
      </c>
      <c r="AI538" s="103">
        <f t="shared" si="1488"/>
        <v>1206.2321999999999</v>
      </c>
      <c r="AJ538" s="336">
        <f t="shared" si="1489"/>
        <v>0.92344393286277893</v>
      </c>
      <c r="AL538"/>
    </row>
    <row r="539" spans="2:38" ht="15.75" thickBot="1" x14ac:dyDescent="0.3">
      <c r="B539" s="284" t="s">
        <v>863</v>
      </c>
      <c r="C539" s="91">
        <v>2016</v>
      </c>
      <c r="D539" s="91">
        <v>3</v>
      </c>
      <c r="E539" s="92" t="s">
        <v>53</v>
      </c>
      <c r="F539" s="93">
        <v>42430</v>
      </c>
      <c r="G539" s="93">
        <v>42459</v>
      </c>
      <c r="H539" s="94">
        <f t="shared" ref="H539:H541" ca="1" si="1490">IF($O$1&gt;G539,0,(G539-$O$1))</f>
        <v>0</v>
      </c>
      <c r="I539" s="90" t="s">
        <v>84</v>
      </c>
      <c r="J539" s="90" t="s">
        <v>172</v>
      </c>
      <c r="K539" s="90" t="s">
        <v>866</v>
      </c>
      <c r="L539" s="95" t="str">
        <f t="shared" ref="L539:L541" ca="1" si="1491">IF(G539=0,$M$3,(IF(H539=0,$M$1,$M$2)))</f>
        <v>Completed</v>
      </c>
      <c r="M539" s="91" t="s">
        <v>70</v>
      </c>
      <c r="N539" s="91" t="s">
        <v>58</v>
      </c>
      <c r="O539" s="91" t="s">
        <v>175</v>
      </c>
      <c r="P539" s="91" t="s">
        <v>60</v>
      </c>
      <c r="Q539" s="91" t="s">
        <v>61</v>
      </c>
      <c r="R539" s="91" t="s">
        <v>62</v>
      </c>
      <c r="S539" s="111">
        <v>0.1</v>
      </c>
      <c r="T539" s="96">
        <v>1.3</v>
      </c>
      <c r="U539" s="97">
        <v>200000</v>
      </c>
      <c r="V539" s="97">
        <v>72290</v>
      </c>
      <c r="W539" s="95">
        <f t="shared" ref="W539:W541" si="1492">IF(V539&gt;U539,0,U539-V539)</f>
        <v>127710</v>
      </c>
      <c r="X539" s="95">
        <f t="shared" ref="X539:X541" si="1493">IF(V539&gt;U539,U539,V539)</f>
        <v>72290</v>
      </c>
      <c r="Y539" s="97"/>
      <c r="Z539" s="98">
        <f t="shared" ref="Z539:Z541" si="1494">Y539/V539</f>
        <v>0</v>
      </c>
      <c r="AA539" s="99" t="e">
        <f t="shared" ref="AA539:AA541" si="1495">AF539/Y539</f>
        <v>#DIV/0!</v>
      </c>
      <c r="AB539" s="100">
        <f t="shared" ref="AB539:AB541" si="1496">IF(P539="cpv",(U539*S539),(U539/1000*S539))</f>
        <v>20</v>
      </c>
      <c r="AC539" s="101">
        <f t="shared" ref="AC539:AC541" si="1497">IF(P539="cpv",(IF(W539&gt;0,V539*S539,AB539)),(IF(W539&gt;0,V539/1000*S539,AB539)))</f>
        <v>7.229000000000001</v>
      </c>
      <c r="AD539" s="100">
        <f t="shared" ref="AD539:AD541" si="1498">AC539-AB539</f>
        <v>-12.770999999999999</v>
      </c>
      <c r="AE539" s="102">
        <f t="shared" ref="AE539:AE541" si="1499">IF(P539="cpv",(U539*T539),(U539/1000*T539))</f>
        <v>260</v>
      </c>
      <c r="AF539" s="291">
        <f>IF((SUMIF($K$10:$K$1048576,K539,$V$10:$V$1048576))&gt;(SUMIF($K$10:$K$1048576,K539,$U$10:$U$1048576)),AE539,(IF(P539="cpv",(V539*T539),(V539*T539/1000))))</f>
        <v>93.977000000000004</v>
      </c>
      <c r="AG539" s="103">
        <f t="shared" ref="AG539:AG541" si="1500">AF539-AE539</f>
        <v>-166.023</v>
      </c>
      <c r="AH539" s="103">
        <v>0</v>
      </c>
      <c r="AI539" s="103">
        <f t="shared" ref="AI539:AI541" si="1501">AF539-AC539-AH539</f>
        <v>86.748000000000005</v>
      </c>
      <c r="AJ539" s="336">
        <f t="shared" ref="AJ539:AJ541" si="1502">AI539/AF539</f>
        <v>0.92307692307692313</v>
      </c>
      <c r="AL539"/>
    </row>
    <row r="540" spans="2:38" ht="15.75" thickBot="1" x14ac:dyDescent="0.3">
      <c r="B540" s="284" t="s">
        <v>864</v>
      </c>
      <c r="C540" s="91">
        <v>2016</v>
      </c>
      <c r="D540" s="91">
        <v>3</v>
      </c>
      <c r="E540" s="92" t="s">
        <v>53</v>
      </c>
      <c r="F540" s="93">
        <v>42430</v>
      </c>
      <c r="G540" s="93">
        <v>42459</v>
      </c>
      <c r="H540" s="94">
        <f t="shared" ca="1" si="1490"/>
        <v>0</v>
      </c>
      <c r="I540" s="90" t="s">
        <v>84</v>
      </c>
      <c r="J540" s="90" t="s">
        <v>172</v>
      </c>
      <c r="K540" s="90" t="s">
        <v>866</v>
      </c>
      <c r="L540" s="95" t="str">
        <f t="shared" ca="1" si="1491"/>
        <v>Completed</v>
      </c>
      <c r="M540" s="91" t="s">
        <v>420</v>
      </c>
      <c r="N540" s="91" t="s">
        <v>58</v>
      </c>
      <c r="O540" s="91" t="s">
        <v>175</v>
      </c>
      <c r="P540" s="91" t="s">
        <v>60</v>
      </c>
      <c r="Q540" s="91" t="s">
        <v>61</v>
      </c>
      <c r="R540" s="91" t="s">
        <v>62</v>
      </c>
      <c r="S540" s="111">
        <v>0.2</v>
      </c>
      <c r="T540" s="96">
        <v>1.3</v>
      </c>
      <c r="U540" s="97">
        <v>250000</v>
      </c>
      <c r="V540" s="97">
        <v>332152</v>
      </c>
      <c r="W540" s="95">
        <f t="shared" si="1492"/>
        <v>0</v>
      </c>
      <c r="X540" s="95">
        <f t="shared" si="1493"/>
        <v>250000</v>
      </c>
      <c r="Y540" s="97"/>
      <c r="Z540" s="98">
        <f t="shared" si="1494"/>
        <v>0</v>
      </c>
      <c r="AA540" s="99" t="e">
        <f t="shared" si="1495"/>
        <v>#DIV/0!</v>
      </c>
      <c r="AB540" s="100">
        <f t="shared" si="1496"/>
        <v>50</v>
      </c>
      <c r="AC540" s="101">
        <f t="shared" si="1497"/>
        <v>50</v>
      </c>
      <c r="AD540" s="100">
        <f t="shared" si="1498"/>
        <v>0</v>
      </c>
      <c r="AE540" s="102">
        <f t="shared" si="1499"/>
        <v>325</v>
      </c>
      <c r="AF540" s="291">
        <f>IF((SUMIF($K$10:$K$1048576,K540,$V$10:$V$1048576))&gt;(SUMIF($K$10:$K$1048576,K540,$U$10:$U$1048576)),AE540,(IF(P540="cpv",(V540*T540),(V540*T540/1000))))</f>
        <v>431.79760000000005</v>
      </c>
      <c r="AG540" s="103">
        <f t="shared" si="1500"/>
        <v>106.79760000000005</v>
      </c>
      <c r="AH540" s="103">
        <v>0</v>
      </c>
      <c r="AI540" s="103">
        <f t="shared" si="1501"/>
        <v>381.79760000000005</v>
      </c>
      <c r="AJ540" s="336">
        <f t="shared" si="1502"/>
        <v>0.88420500716076234</v>
      </c>
      <c r="AL540"/>
    </row>
    <row r="541" spans="2:38" s="351" customFormat="1" x14ac:dyDescent="0.25">
      <c r="B541" s="284" t="s">
        <v>865</v>
      </c>
      <c r="C541" s="91">
        <v>2016</v>
      </c>
      <c r="D541" s="91">
        <v>3</v>
      </c>
      <c r="E541" s="92" t="s">
        <v>53</v>
      </c>
      <c r="F541" s="93">
        <v>42430</v>
      </c>
      <c r="G541" s="93">
        <v>42459</v>
      </c>
      <c r="H541" s="94">
        <f t="shared" ca="1" si="1490"/>
        <v>0</v>
      </c>
      <c r="I541" s="90" t="s">
        <v>84</v>
      </c>
      <c r="J541" s="90" t="s">
        <v>172</v>
      </c>
      <c r="K541" s="90" t="s">
        <v>866</v>
      </c>
      <c r="L541" s="95" t="str">
        <f t="shared" ca="1" si="1491"/>
        <v>Completed</v>
      </c>
      <c r="M541" s="91" t="s">
        <v>57</v>
      </c>
      <c r="N541" s="91" t="s">
        <v>58</v>
      </c>
      <c r="O541" s="91" t="s">
        <v>175</v>
      </c>
      <c r="P541" s="91" t="s">
        <v>60</v>
      </c>
      <c r="Q541" s="91" t="s">
        <v>61</v>
      </c>
      <c r="R541" s="91" t="s">
        <v>62</v>
      </c>
      <c r="S541" s="111">
        <v>0.5</v>
      </c>
      <c r="T541" s="96">
        <v>1.3</v>
      </c>
      <c r="U541" s="97">
        <v>1000000</v>
      </c>
      <c r="V541" s="97">
        <v>710538</v>
      </c>
      <c r="W541" s="95">
        <f t="shared" si="1492"/>
        <v>289462</v>
      </c>
      <c r="X541" s="95">
        <f t="shared" si="1493"/>
        <v>710538</v>
      </c>
      <c r="Y541" s="97"/>
      <c r="Z541" s="98">
        <f t="shared" si="1494"/>
        <v>0</v>
      </c>
      <c r="AA541" s="99" t="e">
        <f t="shared" si="1495"/>
        <v>#DIV/0!</v>
      </c>
      <c r="AB541" s="100">
        <f t="shared" si="1496"/>
        <v>500</v>
      </c>
      <c r="AC541" s="101">
        <f t="shared" si="1497"/>
        <v>355.26900000000001</v>
      </c>
      <c r="AD541" s="100">
        <f t="shared" si="1498"/>
        <v>-144.73099999999999</v>
      </c>
      <c r="AE541" s="102">
        <f t="shared" si="1499"/>
        <v>1300</v>
      </c>
      <c r="AF541" s="291">
        <f>IF((SUMIF($K$10:$K$1048576,K541,$V$10:$V$1048576))&gt;(SUMIF($K$10:$K$1048576,K541,$U$10:$U$1048576)),AE541,(IF(P541="cpv",(V541*T541),(V541*T541/1000))))</f>
        <v>923.69939999999997</v>
      </c>
      <c r="AG541" s="103">
        <f t="shared" si="1500"/>
        <v>-376.30060000000003</v>
      </c>
      <c r="AH541" s="103">
        <v>0</v>
      </c>
      <c r="AI541" s="103">
        <f t="shared" si="1501"/>
        <v>568.43039999999996</v>
      </c>
      <c r="AJ541" s="336">
        <f t="shared" si="1502"/>
        <v>0.61538461538461542</v>
      </c>
    </row>
    <row r="542" spans="2:38" ht="15.75" thickBot="1" x14ac:dyDescent="0.3">
      <c r="B542" s="285" t="s">
        <v>867</v>
      </c>
      <c r="C542" s="151">
        <v>2016</v>
      </c>
      <c r="D542" s="151">
        <v>3</v>
      </c>
      <c r="E542" s="337" t="s">
        <v>53</v>
      </c>
      <c r="F542" s="153">
        <v>42430</v>
      </c>
      <c r="G542" s="153">
        <v>42459</v>
      </c>
      <c r="H542" s="338">
        <f t="shared" ref="H542:H544" ca="1" si="1503">IF($O$1&gt;G542,0,(G542-$O$1))</f>
        <v>0</v>
      </c>
      <c r="I542" s="150" t="s">
        <v>84</v>
      </c>
      <c r="J542" s="150" t="s">
        <v>172</v>
      </c>
      <c r="K542" s="150" t="s">
        <v>866</v>
      </c>
      <c r="L542" s="339" t="str">
        <f t="shared" ref="L542:L544" ca="1" si="1504">IF(G542=0,$M$3,(IF(H542=0,$M$1,$M$2)))</f>
        <v>Completed</v>
      </c>
      <c r="M542" s="151" t="s">
        <v>77</v>
      </c>
      <c r="N542" s="151" t="s">
        <v>58</v>
      </c>
      <c r="O542" s="151" t="s">
        <v>78</v>
      </c>
      <c r="P542" s="151" t="s">
        <v>60</v>
      </c>
      <c r="Q542" s="151" t="s">
        <v>79</v>
      </c>
      <c r="R542" s="151" t="s">
        <v>79</v>
      </c>
      <c r="S542" s="96">
        <v>1.5</v>
      </c>
      <c r="T542" s="152">
        <v>1.3</v>
      </c>
      <c r="U542" s="340">
        <v>500000</v>
      </c>
      <c r="V542" s="340">
        <v>322386</v>
      </c>
      <c r="W542" s="339">
        <f t="shared" ref="W542:W544" si="1505">IF(V542&gt;U542,0,U542-V542)</f>
        <v>177614</v>
      </c>
      <c r="X542" s="339">
        <f t="shared" ref="X542:X544" si="1506">IF(V542&gt;U542,U542,V542)</f>
        <v>322386</v>
      </c>
      <c r="Y542" s="340">
        <v>510</v>
      </c>
      <c r="Z542" s="341">
        <f t="shared" ref="Z542:Z544" si="1507">Y542/V542</f>
        <v>1.5819545513763005E-3</v>
      </c>
      <c r="AA542" s="342">
        <f t="shared" ref="AA542:AA544" si="1508">AF542/Y542</f>
        <v>0.82176823529411758</v>
      </c>
      <c r="AB542" s="343">
        <f t="shared" ref="AB542:AB544" si="1509">IF(P542="cpv",(U542*S542),(U542/1000*S542))</f>
        <v>750</v>
      </c>
      <c r="AC542" s="101">
        <v>0</v>
      </c>
      <c r="AD542" s="343">
        <f t="shared" ref="AD542:AD544" si="1510">AC542-AB542</f>
        <v>-750</v>
      </c>
      <c r="AE542" s="345">
        <f t="shared" ref="AE542:AE544" si="1511">IF(P542="cpv",(U542*T542),(U542/1000*T542))</f>
        <v>650</v>
      </c>
      <c r="AF542" s="346">
        <f>IF((SUMIF($K$10:$K$1048576,K542,$V$10:$V$1048576))&gt;(SUMIF($K$10:$K$1048576,K542,$U$10:$U$1048576)),AE542,(IF(P542="cpv",(V542*T542),(V542*T542/1000))))</f>
        <v>419.10179999999997</v>
      </c>
      <c r="AG542" s="347">
        <f t="shared" ref="AG542:AG544" si="1512">AF542-AE542</f>
        <v>-230.89820000000003</v>
      </c>
      <c r="AH542" s="347">
        <v>0</v>
      </c>
      <c r="AI542" s="347">
        <f t="shared" ref="AI542:AI544" si="1513">AF542-AC542-AH542</f>
        <v>419.10179999999997</v>
      </c>
      <c r="AJ542" s="348">
        <f t="shared" ref="AJ542:AJ544" si="1514">AI542/AF542</f>
        <v>1</v>
      </c>
      <c r="AL542"/>
    </row>
    <row r="543" spans="2:38" ht="15.75" thickBot="1" x14ac:dyDescent="0.3">
      <c r="B543" s="281" t="s">
        <v>868</v>
      </c>
      <c r="C543" s="105">
        <v>2016</v>
      </c>
      <c r="D543" s="105">
        <v>3</v>
      </c>
      <c r="E543" s="106" t="s">
        <v>53</v>
      </c>
      <c r="F543" s="107">
        <v>42430</v>
      </c>
      <c r="G543" s="107">
        <v>42459</v>
      </c>
      <c r="H543" s="108">
        <f t="shared" ca="1" si="1503"/>
        <v>0</v>
      </c>
      <c r="I543" s="109" t="s">
        <v>84</v>
      </c>
      <c r="J543" s="109" t="s">
        <v>172</v>
      </c>
      <c r="K543" s="109" t="s">
        <v>869</v>
      </c>
      <c r="L543" s="110" t="str">
        <f t="shared" ca="1" si="1504"/>
        <v>Completed</v>
      </c>
      <c r="M543" s="105" t="s">
        <v>64</v>
      </c>
      <c r="N543" s="105" t="s">
        <v>58</v>
      </c>
      <c r="O543" s="105" t="s">
        <v>175</v>
      </c>
      <c r="P543" s="91" t="s">
        <v>60</v>
      </c>
      <c r="Q543" s="105" t="s">
        <v>61</v>
      </c>
      <c r="R543" s="105" t="s">
        <v>62</v>
      </c>
      <c r="S543" s="111">
        <v>0.2</v>
      </c>
      <c r="T543" s="111">
        <v>1.3</v>
      </c>
      <c r="U543" s="112">
        <v>3000000</v>
      </c>
      <c r="V543" s="112">
        <v>2578408</v>
      </c>
      <c r="W543" s="110">
        <f t="shared" si="1505"/>
        <v>421592</v>
      </c>
      <c r="X543" s="110">
        <f t="shared" si="1506"/>
        <v>2578408</v>
      </c>
      <c r="Y543" s="112">
        <v>622</v>
      </c>
      <c r="Z543" s="113">
        <f t="shared" si="1507"/>
        <v>2.4123412586371125E-4</v>
      </c>
      <c r="AA543" s="114">
        <f t="shared" si="1508"/>
        <v>5.3889556270096461</v>
      </c>
      <c r="AB543" s="115">
        <f t="shared" si="1509"/>
        <v>600</v>
      </c>
      <c r="AC543" s="116">
        <f t="shared" ref="AC543:AC544" si="1515">IF(P543="cpv",(IF(W543&gt;0,V543*S543,AB543)),(IF(W543&gt;0,V543/1000*S543,AB543)))</f>
        <v>515.6816</v>
      </c>
      <c r="AD543" s="115">
        <f t="shared" si="1510"/>
        <v>-84.318399999999997</v>
      </c>
      <c r="AE543" s="117">
        <f t="shared" si="1511"/>
        <v>3900</v>
      </c>
      <c r="AF543" s="286">
        <f>IF((SUMIF($K$10:$K$1048576,K543,$V$10:$V$1048576))&gt;(SUMIF($K$10:$K$1048576,K543,$U$10:$U$1048576)),AE543,(IF(P543="cpv",(V543*T543),(V543*T543/1000))))</f>
        <v>3351.9303999999997</v>
      </c>
      <c r="AG543" s="118">
        <f t="shared" si="1512"/>
        <v>-548.06960000000026</v>
      </c>
      <c r="AH543" s="118">
        <v>0</v>
      </c>
      <c r="AI543" s="118">
        <f t="shared" si="1513"/>
        <v>2836.2487999999998</v>
      </c>
      <c r="AJ543" s="335">
        <f t="shared" si="1514"/>
        <v>0.84615384615384615</v>
      </c>
      <c r="AL543"/>
    </row>
    <row r="544" spans="2:38" ht="15.75" thickBot="1" x14ac:dyDescent="0.3">
      <c r="B544" s="284" t="s">
        <v>870</v>
      </c>
      <c r="C544" s="91">
        <v>2016</v>
      </c>
      <c r="D544" s="91">
        <v>3</v>
      </c>
      <c r="E544" s="92" t="s">
        <v>53</v>
      </c>
      <c r="F544" s="93">
        <v>42430</v>
      </c>
      <c r="G544" s="93">
        <v>42459</v>
      </c>
      <c r="H544" s="94">
        <f t="shared" ca="1" si="1503"/>
        <v>0</v>
      </c>
      <c r="I544" s="90" t="s">
        <v>84</v>
      </c>
      <c r="J544" s="90" t="s">
        <v>172</v>
      </c>
      <c r="K544" s="90" t="s">
        <v>869</v>
      </c>
      <c r="L544" s="95" t="str">
        <f t="shared" ca="1" si="1504"/>
        <v>Completed</v>
      </c>
      <c r="M544" s="91" t="s">
        <v>174</v>
      </c>
      <c r="N544" s="91" t="s">
        <v>58</v>
      </c>
      <c r="O544" s="91" t="s">
        <v>175</v>
      </c>
      <c r="P544" s="91" t="s">
        <v>60</v>
      </c>
      <c r="Q544" s="91" t="s">
        <v>61</v>
      </c>
      <c r="R544" s="91" t="s">
        <v>62</v>
      </c>
      <c r="S544" s="111">
        <v>0.15</v>
      </c>
      <c r="T544" s="96">
        <v>1.3</v>
      </c>
      <c r="U544" s="97">
        <v>1500000</v>
      </c>
      <c r="V544" s="97">
        <v>823489</v>
      </c>
      <c r="W544" s="95">
        <f t="shared" si="1505"/>
        <v>676511</v>
      </c>
      <c r="X544" s="95">
        <f t="shared" si="1506"/>
        <v>823489</v>
      </c>
      <c r="Y544" s="97"/>
      <c r="Z544" s="98">
        <f t="shared" si="1507"/>
        <v>0</v>
      </c>
      <c r="AA544" s="99" t="e">
        <f t="shared" si="1508"/>
        <v>#DIV/0!</v>
      </c>
      <c r="AB544" s="100">
        <f t="shared" si="1509"/>
        <v>225</v>
      </c>
      <c r="AC544" s="101">
        <f t="shared" si="1515"/>
        <v>123.52334999999999</v>
      </c>
      <c r="AD544" s="100">
        <f t="shared" si="1510"/>
        <v>-101.47665000000001</v>
      </c>
      <c r="AE544" s="102">
        <f t="shared" si="1511"/>
        <v>1950</v>
      </c>
      <c r="AF544" s="291">
        <v>1340</v>
      </c>
      <c r="AG544" s="103">
        <f t="shared" si="1512"/>
        <v>-610</v>
      </c>
      <c r="AH544" s="103">
        <v>0</v>
      </c>
      <c r="AI544" s="103">
        <f t="shared" si="1513"/>
        <v>1216.4766500000001</v>
      </c>
      <c r="AJ544" s="336">
        <f t="shared" si="1514"/>
        <v>0.90781839552238808</v>
      </c>
      <c r="AL544"/>
    </row>
    <row r="545" spans="2:38" ht="15.75" thickBot="1" x14ac:dyDescent="0.3">
      <c r="B545" s="284" t="s">
        <v>871</v>
      </c>
      <c r="C545" s="91">
        <v>2016</v>
      </c>
      <c r="D545" s="91">
        <v>3</v>
      </c>
      <c r="E545" s="92" t="s">
        <v>53</v>
      </c>
      <c r="F545" s="93">
        <v>42430</v>
      </c>
      <c r="G545" s="93">
        <v>42459</v>
      </c>
      <c r="H545" s="94">
        <f t="shared" ref="H545:H547" ca="1" si="1516">IF($O$1&gt;G545,0,(G545-$O$1))</f>
        <v>0</v>
      </c>
      <c r="I545" s="90" t="s">
        <v>84</v>
      </c>
      <c r="J545" s="90" t="s">
        <v>172</v>
      </c>
      <c r="K545" s="90" t="s">
        <v>869</v>
      </c>
      <c r="L545" s="95" t="str">
        <f t="shared" ref="L545:L547" ca="1" si="1517">IF(G545=0,$M$3,(IF(H545=0,$M$1,$M$2)))</f>
        <v>Completed</v>
      </c>
      <c r="M545" s="91" t="s">
        <v>82</v>
      </c>
      <c r="N545" s="91" t="s">
        <v>58</v>
      </c>
      <c r="O545" s="91" t="s">
        <v>175</v>
      </c>
      <c r="P545" s="91" t="s">
        <v>60</v>
      </c>
      <c r="Q545" s="91" t="s">
        <v>61</v>
      </c>
      <c r="R545" s="91" t="s">
        <v>62</v>
      </c>
      <c r="S545" s="111">
        <v>0.1</v>
      </c>
      <c r="T545" s="96">
        <v>1.3</v>
      </c>
      <c r="U545" s="97">
        <v>500000</v>
      </c>
      <c r="V545" s="97">
        <v>504501</v>
      </c>
      <c r="W545" s="95">
        <f t="shared" ref="W545:W547" si="1518">IF(V545&gt;U545,0,U545-V545)</f>
        <v>0</v>
      </c>
      <c r="X545" s="95">
        <f t="shared" ref="X545:X547" si="1519">IF(V545&gt;U545,U545,V545)</f>
        <v>500000</v>
      </c>
      <c r="Y545" s="97"/>
      <c r="Z545" s="98">
        <f t="shared" ref="Z545:Z547" si="1520">Y545/V545</f>
        <v>0</v>
      </c>
      <c r="AA545" s="99" t="e">
        <f t="shared" ref="AA545:AA547" si="1521">AF545/Y545</f>
        <v>#DIV/0!</v>
      </c>
      <c r="AB545" s="100">
        <f t="shared" ref="AB545:AB547" si="1522">IF(P545="cpv",(U545*S545),(U545/1000*S545))</f>
        <v>50</v>
      </c>
      <c r="AC545" s="101">
        <f t="shared" ref="AC545:AC547" si="1523">IF(P545="cpv",(IF(W545&gt;0,V545*S545,AB545)),(IF(W545&gt;0,V545/1000*S545,AB545)))</f>
        <v>50</v>
      </c>
      <c r="AD545" s="100">
        <f t="shared" ref="AD545:AD547" si="1524">AC545-AB545</f>
        <v>0</v>
      </c>
      <c r="AE545" s="102">
        <f t="shared" ref="AE545:AE547" si="1525">IF(P545="cpv",(U545*T545),(U545/1000*T545))</f>
        <v>650</v>
      </c>
      <c r="AF545" s="291">
        <f>IF((SUMIF($K$10:$K$1048576,K545,$V$10:$V$1048576))&gt;(SUMIF($K$10:$K$1048576,K545,$U$10:$U$1048576)),AE545,(IF(P545="cpv",(V545*T545),(V545*T545/1000))))</f>
        <v>655.85130000000004</v>
      </c>
      <c r="AG545" s="103">
        <f t="shared" ref="AG545:AG547" si="1526">AF545-AE545</f>
        <v>5.8513000000000375</v>
      </c>
      <c r="AH545" s="103">
        <v>0</v>
      </c>
      <c r="AI545" s="103">
        <f t="shared" ref="AI545:AI547" si="1527">AF545-AC545-AH545</f>
        <v>605.85130000000004</v>
      </c>
      <c r="AJ545" s="336">
        <f t="shared" ref="AJ545:AJ547" si="1528">AI545/AF545</f>
        <v>0.92376320669029699</v>
      </c>
      <c r="AL545"/>
    </row>
    <row r="546" spans="2:38" ht="15.75" thickBot="1" x14ac:dyDescent="0.3">
      <c r="B546" s="285" t="s">
        <v>872</v>
      </c>
      <c r="C546" s="151">
        <v>2016</v>
      </c>
      <c r="D546" s="151">
        <v>3</v>
      </c>
      <c r="E546" s="337" t="s">
        <v>53</v>
      </c>
      <c r="F546" s="153">
        <v>42430</v>
      </c>
      <c r="G546" s="153">
        <v>42459</v>
      </c>
      <c r="H546" s="338">
        <f t="shared" ca="1" si="1516"/>
        <v>0</v>
      </c>
      <c r="I546" s="150" t="s">
        <v>84</v>
      </c>
      <c r="J546" s="150" t="s">
        <v>172</v>
      </c>
      <c r="K546" s="150" t="s">
        <v>869</v>
      </c>
      <c r="L546" s="339" t="str">
        <f t="shared" ca="1" si="1517"/>
        <v>Completed</v>
      </c>
      <c r="M546" s="151" t="s">
        <v>318</v>
      </c>
      <c r="N546" s="151" t="s">
        <v>58</v>
      </c>
      <c r="O546" s="151" t="s">
        <v>175</v>
      </c>
      <c r="P546" s="91" t="s">
        <v>60</v>
      </c>
      <c r="Q546" s="151" t="s">
        <v>61</v>
      </c>
      <c r="R546" s="151" t="s">
        <v>62</v>
      </c>
      <c r="S546" s="111">
        <v>0.35</v>
      </c>
      <c r="T546" s="152">
        <v>1.3</v>
      </c>
      <c r="U546" s="340">
        <v>1500000</v>
      </c>
      <c r="V546" s="340">
        <v>824531</v>
      </c>
      <c r="W546" s="339">
        <f t="shared" si="1518"/>
        <v>675469</v>
      </c>
      <c r="X546" s="339">
        <f t="shared" si="1519"/>
        <v>824531</v>
      </c>
      <c r="Y546" s="340">
        <v>1342</v>
      </c>
      <c r="Z546" s="341">
        <f t="shared" si="1520"/>
        <v>1.6275919280172608E-3</v>
      </c>
      <c r="AA546" s="342">
        <f t="shared" si="1521"/>
        <v>0.79872600596125187</v>
      </c>
      <c r="AB546" s="343">
        <f t="shared" si="1522"/>
        <v>525</v>
      </c>
      <c r="AC546" s="344">
        <f t="shared" si="1523"/>
        <v>288.58584999999994</v>
      </c>
      <c r="AD546" s="343">
        <f t="shared" si="1524"/>
        <v>-236.41415000000006</v>
      </c>
      <c r="AE546" s="345">
        <f t="shared" si="1525"/>
        <v>1950</v>
      </c>
      <c r="AF546" s="346">
        <f>IF((SUMIF($K$10:$K$1048576,K546,$V$10:$V$1048576))&gt;(SUMIF($K$10:$K$1048576,K546,$U$10:$U$1048576)),AE546,(IF(P546="cpv",(V546*T546),(V546*T546/1000))))</f>
        <v>1071.8903</v>
      </c>
      <c r="AG546" s="347">
        <f t="shared" si="1526"/>
        <v>-878.10969999999998</v>
      </c>
      <c r="AH546" s="347">
        <v>0</v>
      </c>
      <c r="AI546" s="347">
        <f t="shared" si="1527"/>
        <v>783.30445000000009</v>
      </c>
      <c r="AJ546" s="348">
        <f t="shared" si="1528"/>
        <v>0.73076923076923084</v>
      </c>
      <c r="AL546"/>
    </row>
    <row r="547" spans="2:38" ht="15.75" thickBot="1" x14ac:dyDescent="0.3">
      <c r="B547" s="281" t="s">
        <v>873</v>
      </c>
      <c r="C547" s="105">
        <v>2016</v>
      </c>
      <c r="D547" s="105">
        <v>3</v>
      </c>
      <c r="E547" s="106" t="s">
        <v>53</v>
      </c>
      <c r="F547" s="107">
        <v>42437</v>
      </c>
      <c r="G547" s="107">
        <v>42443</v>
      </c>
      <c r="H547" s="108">
        <f t="shared" ca="1" si="1516"/>
        <v>0</v>
      </c>
      <c r="I547" s="109" t="s">
        <v>84</v>
      </c>
      <c r="J547" s="109" t="s">
        <v>172</v>
      </c>
      <c r="K547" s="109" t="s">
        <v>874</v>
      </c>
      <c r="L547" s="110" t="str">
        <f t="shared" ca="1" si="1517"/>
        <v>Completed</v>
      </c>
      <c r="M547" s="105" t="s">
        <v>82</v>
      </c>
      <c r="N547" s="105" t="s">
        <v>58</v>
      </c>
      <c r="O547" s="105" t="s">
        <v>175</v>
      </c>
      <c r="P547" s="91" t="s">
        <v>60</v>
      </c>
      <c r="Q547" s="105" t="s">
        <v>61</v>
      </c>
      <c r="R547" s="105" t="s">
        <v>62</v>
      </c>
      <c r="S547" s="111">
        <v>0.1</v>
      </c>
      <c r="T547" s="111">
        <v>0.8</v>
      </c>
      <c r="U547" s="112">
        <v>1000000</v>
      </c>
      <c r="V547" s="112">
        <v>1039509</v>
      </c>
      <c r="W547" s="110">
        <f t="shared" si="1518"/>
        <v>0</v>
      </c>
      <c r="X547" s="110">
        <f t="shared" si="1519"/>
        <v>1000000</v>
      </c>
      <c r="Y547" s="112"/>
      <c r="Z547" s="113">
        <f t="shared" si="1520"/>
        <v>0</v>
      </c>
      <c r="AA547" s="114" t="e">
        <f t="shared" si="1521"/>
        <v>#DIV/0!</v>
      </c>
      <c r="AB547" s="115">
        <f t="shared" si="1522"/>
        <v>100</v>
      </c>
      <c r="AC547" s="116">
        <f t="shared" si="1523"/>
        <v>100</v>
      </c>
      <c r="AD547" s="115">
        <f t="shared" si="1524"/>
        <v>0</v>
      </c>
      <c r="AE547" s="117">
        <f t="shared" si="1525"/>
        <v>800</v>
      </c>
      <c r="AF547" s="286">
        <f>IF((SUMIF($K$10:$K$1048576,K547,$V$10:$V$1048576))&gt;(SUMIF($K$10:$K$1048576,K547,$U$10:$U$1048576)),AE547,(IF(P547="cpv",(V547*T547),(V547*T547/1000))))</f>
        <v>800</v>
      </c>
      <c r="AG547" s="118">
        <f t="shared" si="1526"/>
        <v>0</v>
      </c>
      <c r="AH547" s="118">
        <v>0</v>
      </c>
      <c r="AI547" s="118">
        <f t="shared" si="1527"/>
        <v>700</v>
      </c>
      <c r="AJ547" s="335">
        <f t="shared" si="1528"/>
        <v>0.875</v>
      </c>
      <c r="AL547"/>
    </row>
    <row r="548" spans="2:38" ht="15.75" thickBot="1" x14ac:dyDescent="0.3">
      <c r="B548" s="284" t="s">
        <v>875</v>
      </c>
      <c r="C548" s="91">
        <v>2016</v>
      </c>
      <c r="D548" s="91">
        <v>3</v>
      </c>
      <c r="E548" s="92" t="s">
        <v>53</v>
      </c>
      <c r="F548" s="93">
        <v>42437</v>
      </c>
      <c r="G548" s="93">
        <v>42443</v>
      </c>
      <c r="H548" s="94">
        <f t="shared" ref="H548:H550" ca="1" si="1529">IF($O$1&gt;G548,0,(G548-$O$1))</f>
        <v>0</v>
      </c>
      <c r="I548" s="90" t="s">
        <v>84</v>
      </c>
      <c r="J548" s="90" t="s">
        <v>172</v>
      </c>
      <c r="K548" s="90" t="s">
        <v>874</v>
      </c>
      <c r="L548" s="95" t="str">
        <f t="shared" ref="L548:L550" ca="1" si="1530">IF(G548=0,$M$3,(IF(H548=0,$M$1,$M$2)))</f>
        <v>Completed</v>
      </c>
      <c r="M548" s="91" t="s">
        <v>64</v>
      </c>
      <c r="N548" s="91" t="s">
        <v>58</v>
      </c>
      <c r="O548" s="91" t="s">
        <v>175</v>
      </c>
      <c r="P548" s="91" t="s">
        <v>60</v>
      </c>
      <c r="Q548" s="91" t="s">
        <v>61</v>
      </c>
      <c r="R548" s="91" t="s">
        <v>62</v>
      </c>
      <c r="S548" s="111">
        <v>0.2</v>
      </c>
      <c r="T548" s="96">
        <v>0.8</v>
      </c>
      <c r="U548" s="97">
        <v>2000000</v>
      </c>
      <c r="V548" s="97">
        <v>1966624</v>
      </c>
      <c r="W548" s="95">
        <f t="shared" ref="W548:W550" si="1531">IF(V548&gt;U548,0,U548-V548)</f>
        <v>33376</v>
      </c>
      <c r="X548" s="95">
        <f t="shared" ref="X548:X550" si="1532">IF(V548&gt;U548,U548,V548)</f>
        <v>1966624</v>
      </c>
      <c r="Y548" s="97">
        <v>396</v>
      </c>
      <c r="Z548" s="98">
        <f t="shared" ref="Z548:Z550" si="1533">Y548/V548</f>
        <v>2.0136030069804904E-4</v>
      </c>
      <c r="AA548" s="99">
        <f t="shared" ref="AA548:AA550" si="1534">AF548/Y548</f>
        <v>1.7676767676767677</v>
      </c>
      <c r="AB548" s="100">
        <f t="shared" ref="AB548:AB550" si="1535">IF(P548="cpv",(U548*S548),(U548/1000*S548))</f>
        <v>400</v>
      </c>
      <c r="AC548" s="101">
        <f t="shared" ref="AC548:AC550" si="1536">IF(P548="cpv",(IF(W548&gt;0,V548*S548,AB548)),(IF(W548&gt;0,V548/1000*S548,AB548)))</f>
        <v>393.32480000000004</v>
      </c>
      <c r="AD548" s="100">
        <f t="shared" ref="AD548:AD550" si="1537">AC548-AB548</f>
        <v>-6.6751999999999612</v>
      </c>
      <c r="AE548" s="102">
        <f t="shared" ref="AE548:AE550" si="1538">IF(P548="cpv",(U548*T548),(U548/1000*T548))</f>
        <v>1600</v>
      </c>
      <c r="AF548" s="291">
        <v>700</v>
      </c>
      <c r="AG548" s="103">
        <f t="shared" ref="AG548:AG550" si="1539">AF548-AE548</f>
        <v>-900</v>
      </c>
      <c r="AH548" s="103">
        <v>0</v>
      </c>
      <c r="AI548" s="103">
        <f t="shared" ref="AI548:AI550" si="1540">AF548-AC548-AH548</f>
        <v>306.67519999999996</v>
      </c>
      <c r="AJ548" s="336">
        <f t="shared" ref="AJ548:AJ550" si="1541">AI548/AF548</f>
        <v>0.43810742857142854</v>
      </c>
      <c r="AL548"/>
    </row>
    <row r="549" spans="2:38" ht="15.75" thickBot="1" x14ac:dyDescent="0.3">
      <c r="B549" s="284" t="s">
        <v>876</v>
      </c>
      <c r="C549" s="91">
        <v>2016</v>
      </c>
      <c r="D549" s="91">
        <v>3</v>
      </c>
      <c r="E549" s="92" t="s">
        <v>53</v>
      </c>
      <c r="F549" s="93">
        <v>42437</v>
      </c>
      <c r="G549" s="93">
        <v>42443</v>
      </c>
      <c r="H549" s="94">
        <f t="shared" ca="1" si="1529"/>
        <v>0</v>
      </c>
      <c r="I549" s="90" t="s">
        <v>84</v>
      </c>
      <c r="J549" s="90" t="s">
        <v>172</v>
      </c>
      <c r="K549" s="90" t="s">
        <v>874</v>
      </c>
      <c r="L549" s="95" t="str">
        <f t="shared" ca="1" si="1530"/>
        <v>Completed</v>
      </c>
      <c r="M549" s="91" t="s">
        <v>90</v>
      </c>
      <c r="N549" s="91" t="s">
        <v>58</v>
      </c>
      <c r="O549" s="91" t="s">
        <v>175</v>
      </c>
      <c r="P549" s="91" t="s">
        <v>60</v>
      </c>
      <c r="Q549" s="91" t="s">
        <v>61</v>
      </c>
      <c r="R549" s="91" t="s">
        <v>62</v>
      </c>
      <c r="S549" s="111">
        <v>0.1</v>
      </c>
      <c r="T549" s="96">
        <v>0.8</v>
      </c>
      <c r="U549" s="97">
        <v>500000</v>
      </c>
      <c r="V549" s="97">
        <v>629329</v>
      </c>
      <c r="W549" s="95">
        <f t="shared" si="1531"/>
        <v>0</v>
      </c>
      <c r="X549" s="95">
        <f t="shared" si="1532"/>
        <v>500000</v>
      </c>
      <c r="Y549" s="97"/>
      <c r="Z549" s="98">
        <f t="shared" si="1533"/>
        <v>0</v>
      </c>
      <c r="AA549" s="99" t="e">
        <f t="shared" si="1534"/>
        <v>#DIV/0!</v>
      </c>
      <c r="AB549" s="100">
        <f t="shared" si="1535"/>
        <v>50</v>
      </c>
      <c r="AC549" s="101">
        <f t="shared" si="1536"/>
        <v>50</v>
      </c>
      <c r="AD549" s="100">
        <f t="shared" si="1537"/>
        <v>0</v>
      </c>
      <c r="AE549" s="102">
        <f t="shared" si="1538"/>
        <v>400</v>
      </c>
      <c r="AF549" s="291">
        <f>IF((SUMIF($K$10:$K$1048576,K549,$V$10:$V$1048576))&gt;(SUMIF($K$10:$K$1048576,K549,$U$10:$U$1048576)),AE549,(IF(P549="cpv",(V549*T549),(V549*T549/1000))))</f>
        <v>400</v>
      </c>
      <c r="AG549" s="103">
        <f t="shared" si="1539"/>
        <v>0</v>
      </c>
      <c r="AH549" s="103">
        <v>0</v>
      </c>
      <c r="AI549" s="103">
        <f t="shared" si="1540"/>
        <v>350</v>
      </c>
      <c r="AJ549" s="336">
        <f t="shared" si="1541"/>
        <v>0.875</v>
      </c>
      <c r="AL549"/>
    </row>
    <row r="550" spans="2:38" ht="15.75" thickBot="1" x14ac:dyDescent="0.3">
      <c r="B550" s="285" t="s">
        <v>877</v>
      </c>
      <c r="C550" s="151">
        <v>2016</v>
      </c>
      <c r="D550" s="151">
        <v>3</v>
      </c>
      <c r="E550" s="337" t="s">
        <v>53</v>
      </c>
      <c r="F550" s="153">
        <v>42437</v>
      </c>
      <c r="G550" s="153">
        <v>42443</v>
      </c>
      <c r="H550" s="338">
        <f t="shared" ca="1" si="1529"/>
        <v>0</v>
      </c>
      <c r="I550" s="150" t="s">
        <v>84</v>
      </c>
      <c r="J550" s="150" t="s">
        <v>172</v>
      </c>
      <c r="K550" s="150" t="s">
        <v>874</v>
      </c>
      <c r="L550" s="339" t="str">
        <f t="shared" ca="1" si="1530"/>
        <v>Completed</v>
      </c>
      <c r="M550" s="151" t="s">
        <v>318</v>
      </c>
      <c r="N550" s="151" t="s">
        <v>58</v>
      </c>
      <c r="O550" s="151" t="s">
        <v>175</v>
      </c>
      <c r="P550" s="91" t="s">
        <v>60</v>
      </c>
      <c r="Q550" s="151" t="s">
        <v>61</v>
      </c>
      <c r="R550" s="151" t="s">
        <v>62</v>
      </c>
      <c r="S550" s="111">
        <v>0.35</v>
      </c>
      <c r="T550" s="152">
        <v>0.8</v>
      </c>
      <c r="U550" s="340">
        <v>750000</v>
      </c>
      <c r="V550" s="340">
        <v>753460</v>
      </c>
      <c r="W550" s="339">
        <f t="shared" si="1531"/>
        <v>0</v>
      </c>
      <c r="X550" s="339">
        <f t="shared" si="1532"/>
        <v>750000</v>
      </c>
      <c r="Y550" s="340">
        <v>233</v>
      </c>
      <c r="Z550" s="341">
        <f t="shared" si="1533"/>
        <v>3.092400392854299E-4</v>
      </c>
      <c r="AA550" s="342">
        <f t="shared" si="1534"/>
        <v>2.5751072961373391</v>
      </c>
      <c r="AB550" s="343">
        <f t="shared" si="1535"/>
        <v>262.5</v>
      </c>
      <c r="AC550" s="344">
        <f t="shared" si="1536"/>
        <v>262.5</v>
      </c>
      <c r="AD550" s="343">
        <f t="shared" si="1537"/>
        <v>0</v>
      </c>
      <c r="AE550" s="345">
        <f t="shared" si="1538"/>
        <v>600</v>
      </c>
      <c r="AF550" s="346">
        <f>IF((SUMIF($K$10:$K$1048576,K550,$V$10:$V$1048576))&gt;(SUMIF($K$10:$K$1048576,K550,$U$10:$U$1048576)),AE550,(IF(P550="cpv",(V550*T550),(V550*T550/1000))))</f>
        <v>600</v>
      </c>
      <c r="AG550" s="347">
        <f t="shared" si="1539"/>
        <v>0</v>
      </c>
      <c r="AH550" s="347">
        <v>0</v>
      </c>
      <c r="AI550" s="347">
        <f t="shared" si="1540"/>
        <v>337.5</v>
      </c>
      <c r="AJ550" s="348">
        <f t="shared" si="1541"/>
        <v>0.5625</v>
      </c>
      <c r="AL550"/>
    </row>
    <row r="551" spans="2:38" ht="15.75" thickBot="1" x14ac:dyDescent="0.3">
      <c r="B551" s="281" t="s">
        <v>878</v>
      </c>
      <c r="C551" s="105">
        <v>2016</v>
      </c>
      <c r="D551" s="105">
        <v>3</v>
      </c>
      <c r="E551" s="106" t="s">
        <v>53</v>
      </c>
      <c r="F551" s="107">
        <v>42438</v>
      </c>
      <c r="G551" s="107">
        <v>42440</v>
      </c>
      <c r="H551" s="108">
        <f t="shared" ref="H551:H553" ca="1" si="1542">IF($O$1&gt;G551,0,(G551-$O$1))</f>
        <v>0</v>
      </c>
      <c r="I551" s="109" t="s">
        <v>84</v>
      </c>
      <c r="J551" s="109" t="s">
        <v>879</v>
      </c>
      <c r="K551" s="109" t="s">
        <v>880</v>
      </c>
      <c r="L551" s="110" t="str">
        <f t="shared" ref="L551:L553" ca="1" si="1543">IF(G551=0,$M$3,(IF(H551=0,$M$1,$M$2)))</f>
        <v>Completed</v>
      </c>
      <c r="M551" s="105" t="s">
        <v>188</v>
      </c>
      <c r="N551" s="105" t="s">
        <v>58</v>
      </c>
      <c r="O551" s="105" t="s">
        <v>59</v>
      </c>
      <c r="P551" s="91" t="s">
        <v>60</v>
      </c>
      <c r="Q551" s="105" t="s">
        <v>61</v>
      </c>
      <c r="R551" s="105" t="s">
        <v>62</v>
      </c>
      <c r="S551" s="111">
        <v>0.15</v>
      </c>
      <c r="T551" s="111">
        <v>1.98</v>
      </c>
      <c r="U551" s="112">
        <v>500000</v>
      </c>
      <c r="V551" s="112">
        <v>542109</v>
      </c>
      <c r="W551" s="110">
        <f t="shared" ref="W551:W553" si="1544">IF(V551&gt;U551,0,U551-V551)</f>
        <v>0</v>
      </c>
      <c r="X551" s="110">
        <f t="shared" ref="X551:X553" si="1545">IF(V551&gt;U551,U551,V551)</f>
        <v>500000</v>
      </c>
      <c r="Y551" s="112"/>
      <c r="Z551" s="113">
        <f t="shared" ref="Z551:Z553" si="1546">Y551/V551</f>
        <v>0</v>
      </c>
      <c r="AA551" s="114" t="e">
        <f t="shared" ref="AA551:AA553" si="1547">AF551/Y551</f>
        <v>#DIV/0!</v>
      </c>
      <c r="AB551" s="115">
        <f t="shared" ref="AB551:AB553" si="1548">IF(P551="cpv",(U551*S551),(U551/1000*S551))</f>
        <v>75</v>
      </c>
      <c r="AC551" s="116">
        <f t="shared" ref="AC551:AC553" si="1549">IF(P551="cpv",(IF(W551&gt;0,V551*S551,AB551)),(IF(W551&gt;0,V551/1000*S551,AB551)))</f>
        <v>75</v>
      </c>
      <c r="AD551" s="115">
        <f t="shared" ref="AD551:AD553" si="1550">AC551-AB551</f>
        <v>0</v>
      </c>
      <c r="AE551" s="117">
        <f t="shared" ref="AE551:AE553" si="1551">IF(P551="cpv",(U551*T551),(U551/1000*T551))</f>
        <v>990</v>
      </c>
      <c r="AF551" s="286">
        <f>IF((SUMIF($K$10:$K$1048576,K551,$V$10:$V$1048576))&gt;(SUMIF($K$10:$K$1048576,K551,$U$10:$U$1048576)),AE551,(IF(P551="cpv",(V551*T551),(V551*T551/1000))))</f>
        <v>1073.37582</v>
      </c>
      <c r="AG551" s="118">
        <f t="shared" ref="AG551:AG553" si="1552">AF551-AE551</f>
        <v>83.375819999999976</v>
      </c>
      <c r="AH551" s="118">
        <v>0</v>
      </c>
      <c r="AI551" s="118">
        <f t="shared" ref="AI551:AI553" si="1553">AF551-AC551-AH551</f>
        <v>998.37581999999998</v>
      </c>
      <c r="AJ551" s="335">
        <f t="shared" ref="AJ551:AJ553" si="1554">AI551/AF551</f>
        <v>0.93012698944531846</v>
      </c>
      <c r="AL551"/>
    </row>
    <row r="552" spans="2:38" ht="15.75" thickBot="1" x14ac:dyDescent="0.3">
      <c r="B552" s="284" t="s">
        <v>881</v>
      </c>
      <c r="C552" s="91">
        <v>2016</v>
      </c>
      <c r="D552" s="91">
        <v>3</v>
      </c>
      <c r="E552" s="92" t="s">
        <v>53</v>
      </c>
      <c r="F552" s="93">
        <v>42438</v>
      </c>
      <c r="G552" s="93">
        <v>42440</v>
      </c>
      <c r="H552" s="94">
        <f t="shared" ca="1" si="1542"/>
        <v>0</v>
      </c>
      <c r="I552" s="90" t="s">
        <v>84</v>
      </c>
      <c r="J552" s="90" t="s">
        <v>879</v>
      </c>
      <c r="K552" s="90" t="s">
        <v>880</v>
      </c>
      <c r="L552" s="95" t="str">
        <f t="shared" ca="1" si="1543"/>
        <v>Completed</v>
      </c>
      <c r="M552" s="91" t="s">
        <v>64</v>
      </c>
      <c r="N552" s="91" t="s">
        <v>58</v>
      </c>
      <c r="O552" s="91" t="s">
        <v>59</v>
      </c>
      <c r="P552" s="91" t="s">
        <v>60</v>
      </c>
      <c r="Q552" s="91" t="s">
        <v>61</v>
      </c>
      <c r="R552" s="91" t="s">
        <v>62</v>
      </c>
      <c r="S552" s="111">
        <v>0.2</v>
      </c>
      <c r="T552" s="96">
        <v>1.98</v>
      </c>
      <c r="U552" s="97">
        <v>500000</v>
      </c>
      <c r="V552" s="97">
        <v>429334</v>
      </c>
      <c r="W552" s="95">
        <f t="shared" si="1544"/>
        <v>70666</v>
      </c>
      <c r="X552" s="95">
        <f t="shared" si="1545"/>
        <v>429334</v>
      </c>
      <c r="Y552" s="97">
        <v>135</v>
      </c>
      <c r="Z552" s="98">
        <f t="shared" si="1546"/>
        <v>3.1444050552716535E-4</v>
      </c>
      <c r="AA552" s="99">
        <f t="shared" si="1547"/>
        <v>3.7037037037037037</v>
      </c>
      <c r="AB552" s="100">
        <f t="shared" si="1548"/>
        <v>100</v>
      </c>
      <c r="AC552" s="101">
        <f t="shared" si="1549"/>
        <v>85.866800000000012</v>
      </c>
      <c r="AD552" s="100">
        <f t="shared" si="1550"/>
        <v>-14.133199999999988</v>
      </c>
      <c r="AE552" s="102">
        <f t="shared" si="1551"/>
        <v>990</v>
      </c>
      <c r="AF552" s="291">
        <v>500</v>
      </c>
      <c r="AG552" s="103">
        <f t="shared" si="1552"/>
        <v>-490</v>
      </c>
      <c r="AH552" s="103">
        <v>0</v>
      </c>
      <c r="AI552" s="103">
        <f t="shared" si="1553"/>
        <v>414.13319999999999</v>
      </c>
      <c r="AJ552" s="336">
        <f t="shared" si="1554"/>
        <v>0.82826639999999996</v>
      </c>
      <c r="AL552"/>
    </row>
    <row r="553" spans="2:38" ht="15.75" thickBot="1" x14ac:dyDescent="0.3">
      <c r="B553" s="284" t="s">
        <v>882</v>
      </c>
      <c r="C553" s="91">
        <v>2016</v>
      </c>
      <c r="D553" s="91">
        <v>3</v>
      </c>
      <c r="E553" s="92" t="s">
        <v>53</v>
      </c>
      <c r="F553" s="93">
        <v>42438</v>
      </c>
      <c r="G553" s="93">
        <v>42440</v>
      </c>
      <c r="H553" s="94">
        <f t="shared" ca="1" si="1542"/>
        <v>0</v>
      </c>
      <c r="I553" s="90" t="s">
        <v>84</v>
      </c>
      <c r="J553" s="90" t="s">
        <v>879</v>
      </c>
      <c r="K553" s="90" t="s">
        <v>880</v>
      </c>
      <c r="L553" s="95" t="str">
        <f t="shared" ca="1" si="1543"/>
        <v>Completed</v>
      </c>
      <c r="M553" s="91" t="s">
        <v>82</v>
      </c>
      <c r="N553" s="91" t="s">
        <v>58</v>
      </c>
      <c r="O553" s="91" t="s">
        <v>59</v>
      </c>
      <c r="P553" s="91" t="s">
        <v>60</v>
      </c>
      <c r="Q553" s="91" t="s">
        <v>61</v>
      </c>
      <c r="R553" s="91" t="s">
        <v>62</v>
      </c>
      <c r="S553" s="111">
        <v>0.1</v>
      </c>
      <c r="T553" s="96">
        <v>1.98</v>
      </c>
      <c r="U553" s="97">
        <v>250000</v>
      </c>
      <c r="V553" s="97">
        <v>269902</v>
      </c>
      <c r="W553" s="95">
        <f t="shared" si="1544"/>
        <v>0</v>
      </c>
      <c r="X553" s="95">
        <f t="shared" si="1545"/>
        <v>250000</v>
      </c>
      <c r="Y553" s="97">
        <v>208</v>
      </c>
      <c r="Z553" s="98">
        <f t="shared" si="1546"/>
        <v>7.7065008780964942E-4</v>
      </c>
      <c r="AA553" s="99">
        <f t="shared" si="1547"/>
        <v>2.5692594230769226</v>
      </c>
      <c r="AB553" s="100">
        <f t="shared" si="1548"/>
        <v>25</v>
      </c>
      <c r="AC553" s="101">
        <f t="shared" si="1549"/>
        <v>25</v>
      </c>
      <c r="AD553" s="100">
        <f t="shared" si="1550"/>
        <v>0</v>
      </c>
      <c r="AE553" s="102">
        <f t="shared" si="1551"/>
        <v>495</v>
      </c>
      <c r="AF553" s="291">
        <f>IF((SUMIF($K$10:$K$1048576,K553,$V$10:$V$1048576))&gt;(SUMIF($K$10:$K$1048576,K553,$U$10:$U$1048576)),AE553,(IF(P553="cpv",(V553*T553),(V553*T553/1000))))</f>
        <v>534.40595999999994</v>
      </c>
      <c r="AG553" s="103">
        <f t="shared" si="1552"/>
        <v>39.405959999999936</v>
      </c>
      <c r="AH553" s="103">
        <v>0</v>
      </c>
      <c r="AI553" s="103">
        <f t="shared" si="1553"/>
        <v>509.40595999999994</v>
      </c>
      <c r="AJ553" s="336">
        <f t="shared" si="1554"/>
        <v>0.95321908460751448</v>
      </c>
      <c r="AL553"/>
    </row>
    <row r="554" spans="2:38" ht="15.75" thickBot="1" x14ac:dyDescent="0.3">
      <c r="B554" s="285" t="s">
        <v>883</v>
      </c>
      <c r="C554" s="151">
        <v>2016</v>
      </c>
      <c r="D554" s="151">
        <v>3</v>
      </c>
      <c r="E554" s="337" t="s">
        <v>53</v>
      </c>
      <c r="F554" s="153">
        <v>42438</v>
      </c>
      <c r="G554" s="153">
        <v>42440</v>
      </c>
      <c r="H554" s="338">
        <f t="shared" ref="H554:H555" ca="1" si="1555">IF($O$1&gt;G554,0,(G554-$O$1))</f>
        <v>0</v>
      </c>
      <c r="I554" s="150" t="s">
        <v>84</v>
      </c>
      <c r="J554" s="150" t="s">
        <v>879</v>
      </c>
      <c r="K554" s="150" t="s">
        <v>880</v>
      </c>
      <c r="L554" s="339" t="str">
        <f t="shared" ref="L554:L555" ca="1" si="1556">IF(G554=0,$M$3,(IF(H554=0,$M$1,$M$2)))</f>
        <v>Completed</v>
      </c>
      <c r="M554" s="151" t="s">
        <v>678</v>
      </c>
      <c r="N554" s="151" t="s">
        <v>58</v>
      </c>
      <c r="O554" s="151" t="s">
        <v>59</v>
      </c>
      <c r="P554" s="91" t="s">
        <v>42</v>
      </c>
      <c r="Q554" s="151" t="s">
        <v>61</v>
      </c>
      <c r="R554" s="151" t="s">
        <v>62</v>
      </c>
      <c r="S554" s="111">
        <v>0.3</v>
      </c>
      <c r="T554" s="152">
        <v>1.98</v>
      </c>
      <c r="U554" s="340">
        <v>1000</v>
      </c>
      <c r="V554" s="340">
        <v>1000</v>
      </c>
      <c r="W554" s="339">
        <f t="shared" ref="W554:W555" si="1557">IF(V554&gt;U554,0,U554-V554)</f>
        <v>0</v>
      </c>
      <c r="X554" s="339">
        <f t="shared" ref="X554:X555" si="1558">IF(V554&gt;U554,U554,V554)</f>
        <v>1000</v>
      </c>
      <c r="Y554" s="340"/>
      <c r="Z554" s="341">
        <f t="shared" ref="Z554:Z555" si="1559">Y554/V554</f>
        <v>0</v>
      </c>
      <c r="AA554" s="342" t="e">
        <f t="shared" ref="AA554:AA555" si="1560">AF554/Y554</f>
        <v>#DIV/0!</v>
      </c>
      <c r="AB554" s="343">
        <f t="shared" ref="AB554:AB555" si="1561">IF(P554="cpv",(U554*S554),(U554/1000*S554))</f>
        <v>0.3</v>
      </c>
      <c r="AC554" s="344">
        <v>300</v>
      </c>
      <c r="AD554" s="343">
        <f t="shared" ref="AD554:AD555" si="1562">AC554-AB554</f>
        <v>299.7</v>
      </c>
      <c r="AE554" s="345">
        <f t="shared" ref="AE554:AE555" si="1563">IF(P554="cpv",(U554*T554),(U554/1000*T554))</f>
        <v>1.98</v>
      </c>
      <c r="AF554" s="346">
        <v>48</v>
      </c>
      <c r="AG554" s="347">
        <f t="shared" ref="AG554:AG555" si="1564">AF554-AE554</f>
        <v>46.02</v>
      </c>
      <c r="AH554" s="347">
        <v>0</v>
      </c>
      <c r="AI554" s="347">
        <f t="shared" ref="AI554:AI555" si="1565">AF554-AC554-AH554</f>
        <v>-252</v>
      </c>
      <c r="AJ554" s="348">
        <f t="shared" ref="AJ554:AJ555" si="1566">AI554/AF554</f>
        <v>-5.25</v>
      </c>
      <c r="AL554"/>
    </row>
    <row r="555" spans="2:38" ht="15.75" thickBot="1" x14ac:dyDescent="0.3">
      <c r="B555" s="281" t="s">
        <v>884</v>
      </c>
      <c r="C555" s="105">
        <v>2016</v>
      </c>
      <c r="D555" s="105">
        <v>3</v>
      </c>
      <c r="E555" s="106" t="s">
        <v>53</v>
      </c>
      <c r="F555" s="107">
        <v>42439</v>
      </c>
      <c r="G555" s="107">
        <v>42459</v>
      </c>
      <c r="H555" s="108">
        <f t="shared" ca="1" si="1555"/>
        <v>0</v>
      </c>
      <c r="I555" s="109" t="s">
        <v>84</v>
      </c>
      <c r="J555" s="109" t="s">
        <v>726</v>
      </c>
      <c r="K555" s="109" t="s">
        <v>888</v>
      </c>
      <c r="L555" s="110" t="str">
        <f t="shared" ca="1" si="1556"/>
        <v>Completed</v>
      </c>
      <c r="M555" s="105" t="s">
        <v>318</v>
      </c>
      <c r="N555" s="105" t="s">
        <v>58</v>
      </c>
      <c r="O555" s="105" t="s">
        <v>59</v>
      </c>
      <c r="P555" s="91" t="s">
        <v>60</v>
      </c>
      <c r="Q555" s="105" t="s">
        <v>61</v>
      </c>
      <c r="R555" s="105" t="s">
        <v>62</v>
      </c>
      <c r="S555" s="111">
        <v>0.17</v>
      </c>
      <c r="T555" s="111">
        <v>1.6</v>
      </c>
      <c r="U555" s="112">
        <v>1000000</v>
      </c>
      <c r="V555" s="112">
        <v>187774</v>
      </c>
      <c r="W555" s="110">
        <f t="shared" si="1557"/>
        <v>812226</v>
      </c>
      <c r="X555" s="110">
        <f t="shared" si="1558"/>
        <v>187774</v>
      </c>
      <c r="Y555" s="112">
        <v>43</v>
      </c>
      <c r="Z555" s="113">
        <f t="shared" si="1559"/>
        <v>2.2899868991447164E-4</v>
      </c>
      <c r="AA555" s="114">
        <f t="shared" si="1560"/>
        <v>6.9869395348837209</v>
      </c>
      <c r="AB555" s="115">
        <f t="shared" si="1561"/>
        <v>170</v>
      </c>
      <c r="AC555" s="116">
        <f t="shared" ref="AC555" si="1567">IF(P555="cpv",(IF(W555&gt;0,V555*S555,AB555)),(IF(W555&gt;0,V555/1000*S555,AB555)))</f>
        <v>31.921580000000002</v>
      </c>
      <c r="AD555" s="115">
        <f t="shared" si="1562"/>
        <v>-138.07841999999999</v>
      </c>
      <c r="AE555" s="117">
        <f t="shared" si="1563"/>
        <v>1600</v>
      </c>
      <c r="AF555" s="286">
        <f>IF((SUMIF($K$10:$K$1048576,K555,$V$10:$V$1048576))&gt;(SUMIF($K$10:$K$1048576,K555,$U$10:$U$1048576)),AE555,(IF(P555="cpv",(V555*T555),(V555*T555/1000))))</f>
        <v>300.4384</v>
      </c>
      <c r="AG555" s="118">
        <f t="shared" si="1564"/>
        <v>-1299.5616</v>
      </c>
      <c r="AH555" s="118">
        <v>0</v>
      </c>
      <c r="AI555" s="118">
        <f t="shared" si="1565"/>
        <v>268.51682</v>
      </c>
      <c r="AJ555" s="335">
        <f t="shared" si="1566"/>
        <v>0.89374999999999993</v>
      </c>
      <c r="AL555"/>
    </row>
    <row r="556" spans="2:38" ht="15.75" thickBot="1" x14ac:dyDescent="0.3">
      <c r="B556" s="284" t="s">
        <v>885</v>
      </c>
      <c r="C556" s="91">
        <v>2016</v>
      </c>
      <c r="D556" s="91">
        <v>3</v>
      </c>
      <c r="E556" s="92" t="s">
        <v>53</v>
      </c>
      <c r="F556" s="93">
        <v>42439</v>
      </c>
      <c r="G556" s="93">
        <v>42459</v>
      </c>
      <c r="H556" s="94">
        <f t="shared" ref="H556:H558" ca="1" si="1568">IF($O$1&gt;G556,0,(G556-$O$1))</f>
        <v>0</v>
      </c>
      <c r="I556" s="90" t="s">
        <v>84</v>
      </c>
      <c r="J556" s="90" t="s">
        <v>726</v>
      </c>
      <c r="K556" s="90" t="s">
        <v>888</v>
      </c>
      <c r="L556" s="95" t="str">
        <f t="shared" ref="L556:L558" ca="1" si="1569">IF(G556=0,$M$3,(IF(H556=0,$M$1,$M$2)))</f>
        <v>Completed</v>
      </c>
      <c r="M556" s="91" t="s">
        <v>82</v>
      </c>
      <c r="N556" s="91" t="s">
        <v>58</v>
      </c>
      <c r="O556" s="91" t="s">
        <v>59</v>
      </c>
      <c r="P556" s="91" t="s">
        <v>60</v>
      </c>
      <c r="Q556" s="91" t="s">
        <v>61</v>
      </c>
      <c r="R556" s="91" t="s">
        <v>62</v>
      </c>
      <c r="S556" s="111">
        <v>0.1</v>
      </c>
      <c r="T556" s="96">
        <v>1.6</v>
      </c>
      <c r="U556" s="97">
        <v>2250000</v>
      </c>
      <c r="V556" s="97">
        <v>2270499</v>
      </c>
      <c r="W556" s="95">
        <f t="shared" ref="W556:W558" si="1570">IF(V556&gt;U556,0,U556-V556)</f>
        <v>0</v>
      </c>
      <c r="X556" s="95">
        <f t="shared" ref="X556:X558" si="1571">IF(V556&gt;U556,U556,V556)</f>
        <v>2250000</v>
      </c>
      <c r="Y556" s="97"/>
      <c r="Z556" s="98">
        <f t="shared" ref="Z556:Z558" si="1572">Y556/V556</f>
        <v>0</v>
      </c>
      <c r="AA556" s="99" t="e">
        <f t="shared" ref="AA556:AA558" si="1573">AF556/Y556</f>
        <v>#DIV/0!</v>
      </c>
      <c r="AB556" s="100">
        <f t="shared" ref="AB556:AB558" si="1574">IF(P556="cpv",(U556*S556),(U556/1000*S556))</f>
        <v>225</v>
      </c>
      <c r="AC556" s="101">
        <f t="shared" ref="AC556:AC558" si="1575">IF(P556="cpv",(IF(W556&gt;0,V556*S556,AB556)),(IF(W556&gt;0,V556/1000*S556,AB556)))</f>
        <v>225</v>
      </c>
      <c r="AD556" s="100">
        <f t="shared" ref="AD556:AD558" si="1576">AC556-AB556</f>
        <v>0</v>
      </c>
      <c r="AE556" s="102">
        <f t="shared" ref="AE556:AE558" si="1577">IF(P556="cpv",(U556*T556),(U556/1000*T556))</f>
        <v>3600</v>
      </c>
      <c r="AF556" s="291">
        <v>2171</v>
      </c>
      <c r="AG556" s="103">
        <f t="shared" ref="AG556:AG558" si="1578">AF556-AE556</f>
        <v>-1429</v>
      </c>
      <c r="AH556" s="103">
        <v>0</v>
      </c>
      <c r="AI556" s="103">
        <f t="shared" ref="AI556:AI558" si="1579">AF556-AC556-AH556</f>
        <v>1946</v>
      </c>
      <c r="AJ556" s="336">
        <f t="shared" ref="AJ556:AJ558" si="1580">AI556/AF556</f>
        <v>0.89636112390603406</v>
      </c>
      <c r="AL556"/>
    </row>
    <row r="557" spans="2:38" ht="15.75" thickBot="1" x14ac:dyDescent="0.3">
      <c r="B557" s="284" t="s">
        <v>886</v>
      </c>
      <c r="C557" s="91">
        <v>2016</v>
      </c>
      <c r="D557" s="91">
        <v>3</v>
      </c>
      <c r="E557" s="92" t="s">
        <v>53</v>
      </c>
      <c r="F557" s="93">
        <v>42439</v>
      </c>
      <c r="G557" s="93">
        <v>42459</v>
      </c>
      <c r="H557" s="94">
        <f t="shared" ca="1" si="1568"/>
        <v>0</v>
      </c>
      <c r="I557" s="90" t="s">
        <v>84</v>
      </c>
      <c r="J557" s="90" t="s">
        <v>726</v>
      </c>
      <c r="K557" s="90" t="s">
        <v>888</v>
      </c>
      <c r="L557" s="95" t="str">
        <f t="shared" ca="1" si="1569"/>
        <v>Completed</v>
      </c>
      <c r="M557" s="91" t="s">
        <v>174</v>
      </c>
      <c r="N557" s="91" t="s">
        <v>58</v>
      </c>
      <c r="O557" s="91" t="s">
        <v>59</v>
      </c>
      <c r="P557" s="91" t="s">
        <v>60</v>
      </c>
      <c r="Q557" s="91" t="s">
        <v>61</v>
      </c>
      <c r="R557" s="91" t="s">
        <v>62</v>
      </c>
      <c r="S557" s="111">
        <v>0.15</v>
      </c>
      <c r="T557" s="96">
        <v>1.6</v>
      </c>
      <c r="U557" s="97">
        <v>1000000</v>
      </c>
      <c r="V557" s="97">
        <v>679309</v>
      </c>
      <c r="W557" s="95">
        <f t="shared" si="1570"/>
        <v>320691</v>
      </c>
      <c r="X557" s="95">
        <f t="shared" si="1571"/>
        <v>679309</v>
      </c>
      <c r="Y557" s="97"/>
      <c r="Z557" s="98">
        <f t="shared" si="1572"/>
        <v>0</v>
      </c>
      <c r="AA557" s="99" t="e">
        <f t="shared" si="1573"/>
        <v>#DIV/0!</v>
      </c>
      <c r="AB557" s="100">
        <f t="shared" si="1574"/>
        <v>150</v>
      </c>
      <c r="AC557" s="101">
        <f t="shared" si="1575"/>
        <v>101.89635</v>
      </c>
      <c r="AD557" s="100">
        <f t="shared" si="1576"/>
        <v>-48.103650000000002</v>
      </c>
      <c r="AE557" s="102">
        <f t="shared" si="1577"/>
        <v>1600</v>
      </c>
      <c r="AF557" s="291">
        <f>IF((SUMIF($K$10:$K$1048576,K557,$V$10:$V$1048576))&gt;(SUMIF($K$10:$K$1048576,K557,$U$10:$U$1048576)),AE557,(IF(P557="cpv",(V557*T557),(V557*T557/1000))))</f>
        <v>1086.8944000000001</v>
      </c>
      <c r="AG557" s="103">
        <f t="shared" si="1578"/>
        <v>-513.10559999999987</v>
      </c>
      <c r="AH557" s="103">
        <v>0</v>
      </c>
      <c r="AI557" s="103">
        <f t="shared" si="1579"/>
        <v>984.99805000000015</v>
      </c>
      <c r="AJ557" s="336">
        <f t="shared" si="1580"/>
        <v>0.90625</v>
      </c>
      <c r="AL557"/>
    </row>
    <row r="558" spans="2:38" ht="15.75" thickBot="1" x14ac:dyDescent="0.3">
      <c r="B558" s="285" t="s">
        <v>887</v>
      </c>
      <c r="C558" s="151">
        <v>2016</v>
      </c>
      <c r="D558" s="151">
        <v>3</v>
      </c>
      <c r="E558" s="337" t="s">
        <v>53</v>
      </c>
      <c r="F558" s="153">
        <v>42439</v>
      </c>
      <c r="G558" s="153">
        <v>42459</v>
      </c>
      <c r="H558" s="338">
        <f t="shared" ca="1" si="1568"/>
        <v>0</v>
      </c>
      <c r="I558" s="150" t="s">
        <v>84</v>
      </c>
      <c r="J558" s="150" t="s">
        <v>726</v>
      </c>
      <c r="K558" s="150" t="s">
        <v>888</v>
      </c>
      <c r="L558" s="339" t="str">
        <f t="shared" ca="1" si="1569"/>
        <v>Completed</v>
      </c>
      <c r="M558" s="151" t="s">
        <v>64</v>
      </c>
      <c r="N558" s="151" t="s">
        <v>58</v>
      </c>
      <c r="O558" s="151" t="s">
        <v>59</v>
      </c>
      <c r="P558" s="91" t="s">
        <v>60</v>
      </c>
      <c r="Q558" s="151" t="s">
        <v>61</v>
      </c>
      <c r="R558" s="151" t="s">
        <v>62</v>
      </c>
      <c r="S558" s="111">
        <v>0.2</v>
      </c>
      <c r="T558" s="152">
        <v>1.6</v>
      </c>
      <c r="U558" s="340">
        <v>750000</v>
      </c>
      <c r="V558" s="340">
        <v>752326</v>
      </c>
      <c r="W558" s="339">
        <f t="shared" si="1570"/>
        <v>0</v>
      </c>
      <c r="X558" s="339">
        <f t="shared" si="1571"/>
        <v>750000</v>
      </c>
      <c r="Y558" s="340">
        <v>228</v>
      </c>
      <c r="Z558" s="341">
        <f t="shared" si="1572"/>
        <v>3.030601095801554E-4</v>
      </c>
      <c r="AA558" s="342">
        <f t="shared" si="1573"/>
        <v>5.2794807017543866</v>
      </c>
      <c r="AB558" s="343">
        <f t="shared" si="1574"/>
        <v>150</v>
      </c>
      <c r="AC558" s="344">
        <f t="shared" si="1575"/>
        <v>150</v>
      </c>
      <c r="AD558" s="343">
        <f t="shared" si="1576"/>
        <v>0</v>
      </c>
      <c r="AE558" s="345">
        <f t="shared" si="1577"/>
        <v>1200</v>
      </c>
      <c r="AF558" s="346">
        <f>IF((SUMIF($K$10:$K$1048576,K558,$V$10:$V$1048576))&gt;(SUMIF($K$10:$K$1048576,K558,$U$10:$U$1048576)),AE558,(IF(P558="cpv",(V558*T558),(V558*T558/1000))))</f>
        <v>1203.7216000000001</v>
      </c>
      <c r="AG558" s="347">
        <f t="shared" si="1578"/>
        <v>3.7216000000000804</v>
      </c>
      <c r="AH558" s="347">
        <v>0</v>
      </c>
      <c r="AI558" s="347">
        <f t="shared" si="1579"/>
        <v>1053.7216000000001</v>
      </c>
      <c r="AJ558" s="348">
        <f t="shared" si="1580"/>
        <v>0.8753864681002651</v>
      </c>
      <c r="AL558"/>
    </row>
    <row r="559" spans="2:38" ht="15.75" thickBot="1" x14ac:dyDescent="0.3">
      <c r="B559" s="281" t="s">
        <v>889</v>
      </c>
      <c r="C559" s="105">
        <v>2016</v>
      </c>
      <c r="D559" s="105">
        <v>3</v>
      </c>
      <c r="E559" s="106" t="s">
        <v>53</v>
      </c>
      <c r="F559" s="107">
        <v>42440</v>
      </c>
      <c r="G559" s="107">
        <v>42443</v>
      </c>
      <c r="H559" s="108">
        <f t="shared" ref="H559:H560" ca="1" si="1581">IF($O$1&gt;G559,0,(G559-$O$1))</f>
        <v>0</v>
      </c>
      <c r="I559" s="109" t="s">
        <v>54</v>
      </c>
      <c r="J559" s="109" t="s">
        <v>116</v>
      </c>
      <c r="K559" s="109" t="s">
        <v>890</v>
      </c>
      <c r="L559" s="110" t="str">
        <f t="shared" ref="L559:L560" ca="1" si="1582">IF(G559=0,$M$3,(IF(H559=0,$M$1,$M$2)))</f>
        <v>Completed</v>
      </c>
      <c r="M559" s="105" t="s">
        <v>82</v>
      </c>
      <c r="N559" s="105" t="s">
        <v>58</v>
      </c>
      <c r="O559" s="105" t="s">
        <v>78</v>
      </c>
      <c r="P559" s="91" t="s">
        <v>60</v>
      </c>
      <c r="Q559" s="105" t="s">
        <v>79</v>
      </c>
      <c r="R559" s="105" t="s">
        <v>79</v>
      </c>
      <c r="S559" s="111">
        <v>0.5</v>
      </c>
      <c r="T559" s="111">
        <v>4.25</v>
      </c>
      <c r="U559" s="112">
        <v>180000</v>
      </c>
      <c r="V559" s="112">
        <v>181227</v>
      </c>
      <c r="W559" s="110">
        <f t="shared" ref="W559:W560" si="1583">IF(V559&gt;U559,0,U559-V559)</f>
        <v>0</v>
      </c>
      <c r="X559" s="110">
        <f t="shared" ref="X559:X560" si="1584">IF(V559&gt;U559,U559,V559)</f>
        <v>180000</v>
      </c>
      <c r="Y559" s="112">
        <v>2459</v>
      </c>
      <c r="Z559" s="113">
        <f t="shared" ref="Z559:Z560" si="1585">Y559/V559</f>
        <v>1.3568618362606014E-2</v>
      </c>
      <c r="AA559" s="114">
        <f t="shared" ref="AA559:AA560" si="1586">AF559/Y559</f>
        <v>0.31110207401382678</v>
      </c>
      <c r="AB559" s="115">
        <f t="shared" ref="AB559:AB560" si="1587">IF(P559="cpv",(U559*S559),(U559/1000*S559))</f>
        <v>90</v>
      </c>
      <c r="AC559" s="116">
        <f t="shared" ref="AC559:AC560" si="1588">IF(P559="cpv",(IF(W559&gt;0,V559*S559,AB559)),(IF(W559&gt;0,V559/1000*S559,AB559)))</f>
        <v>90</v>
      </c>
      <c r="AD559" s="115">
        <f t="shared" ref="AD559:AD560" si="1589">AC559-AB559</f>
        <v>0</v>
      </c>
      <c r="AE559" s="117">
        <f t="shared" ref="AE559:AE560" si="1590">IF(P559="cpv",(U559*T559),(U559/1000*T559))</f>
        <v>765</v>
      </c>
      <c r="AF559" s="286">
        <f>IF((SUMIF($K$10:$K$1048576,K559,$V$10:$V$1048576))&gt;(SUMIF($K$10:$K$1048576,K559,$U$10:$U$1048576)),AE559,(IF(P559="cpv",(V559*T559),(V559*T559/1000))))</f>
        <v>765</v>
      </c>
      <c r="AG559" s="118">
        <f t="shared" ref="AG559:AG560" si="1591">AF559-AE559</f>
        <v>0</v>
      </c>
      <c r="AH559" s="118">
        <v>0</v>
      </c>
      <c r="AI559" s="118">
        <f t="shared" ref="AI559:AI560" si="1592">AF559-AC559-AH559</f>
        <v>675</v>
      </c>
      <c r="AJ559" s="335">
        <f t="shared" ref="AJ559:AJ560" si="1593">AI559/AF559</f>
        <v>0.88235294117647056</v>
      </c>
      <c r="AL559"/>
    </row>
    <row r="560" spans="2:38" ht="15.75" thickBot="1" x14ac:dyDescent="0.3">
      <c r="B560" s="284" t="s">
        <v>891</v>
      </c>
      <c r="C560" s="91">
        <v>2016</v>
      </c>
      <c r="D560" s="91">
        <v>3</v>
      </c>
      <c r="E560" s="92" t="s">
        <v>53</v>
      </c>
      <c r="F560" s="93">
        <v>42440</v>
      </c>
      <c r="G560" s="93">
        <v>42443</v>
      </c>
      <c r="H560" s="94">
        <f t="shared" ca="1" si="1581"/>
        <v>0</v>
      </c>
      <c r="I560" s="90" t="s">
        <v>54</v>
      </c>
      <c r="J560" s="90" t="s">
        <v>116</v>
      </c>
      <c r="K560" s="90" t="s">
        <v>890</v>
      </c>
      <c r="L560" s="95" t="str">
        <f t="shared" ca="1" si="1582"/>
        <v>Completed</v>
      </c>
      <c r="M560" s="91" t="s">
        <v>64</v>
      </c>
      <c r="N560" s="91" t="s">
        <v>58</v>
      </c>
      <c r="O560" s="91" t="s">
        <v>78</v>
      </c>
      <c r="P560" s="91" t="s">
        <v>60</v>
      </c>
      <c r="Q560" s="91" t="s">
        <v>79</v>
      </c>
      <c r="R560" s="91" t="s">
        <v>79</v>
      </c>
      <c r="S560" s="111">
        <v>2.5</v>
      </c>
      <c r="T560" s="96">
        <v>4.25</v>
      </c>
      <c r="U560" s="97">
        <v>180000</v>
      </c>
      <c r="V560" s="97">
        <v>181564</v>
      </c>
      <c r="W560" s="95">
        <f t="shared" si="1583"/>
        <v>0</v>
      </c>
      <c r="X560" s="95">
        <f t="shared" si="1584"/>
        <v>180000</v>
      </c>
      <c r="Y560" s="97">
        <v>3134</v>
      </c>
      <c r="Z560" s="98">
        <f t="shared" si="1585"/>
        <v>1.7261131061223591E-2</v>
      </c>
      <c r="AA560" s="99">
        <f t="shared" si="1586"/>
        <v>0.24409700063816209</v>
      </c>
      <c r="AB560" s="100">
        <f t="shared" si="1587"/>
        <v>450</v>
      </c>
      <c r="AC560" s="101">
        <f t="shared" si="1588"/>
        <v>450</v>
      </c>
      <c r="AD560" s="100">
        <f t="shared" si="1589"/>
        <v>0</v>
      </c>
      <c r="AE560" s="102">
        <f t="shared" si="1590"/>
        <v>765</v>
      </c>
      <c r="AF560" s="291">
        <f>IF((SUMIF($K$10:$K$1048576,K560,$V$10:$V$1048576))&gt;(SUMIF($K$10:$K$1048576,K560,$U$10:$U$1048576)),AE560,(IF(P560="cpv",(V560*T560),(V560*T560/1000))))</f>
        <v>765</v>
      </c>
      <c r="AG560" s="103">
        <f t="shared" si="1591"/>
        <v>0</v>
      </c>
      <c r="AH560" s="103">
        <v>0</v>
      </c>
      <c r="AI560" s="103">
        <f t="shared" si="1592"/>
        <v>315</v>
      </c>
      <c r="AJ560" s="336">
        <f t="shared" si="1593"/>
        <v>0.41176470588235292</v>
      </c>
      <c r="AL560"/>
    </row>
    <row r="561" spans="2:38" ht="15.75" thickBot="1" x14ac:dyDescent="0.3">
      <c r="B561" s="284" t="s">
        <v>892</v>
      </c>
      <c r="C561" s="91">
        <v>2016</v>
      </c>
      <c r="D561" s="91">
        <v>3</v>
      </c>
      <c r="E561" s="92" t="s">
        <v>53</v>
      </c>
      <c r="F561" s="93">
        <v>42440</v>
      </c>
      <c r="G561" s="93">
        <v>42443</v>
      </c>
      <c r="H561" s="94">
        <f t="shared" ref="H561:H563" ca="1" si="1594">IF($O$1&gt;G561,0,(G561-$O$1))</f>
        <v>0</v>
      </c>
      <c r="I561" s="90" t="s">
        <v>54</v>
      </c>
      <c r="J561" s="90" t="s">
        <v>116</v>
      </c>
      <c r="K561" s="90" t="s">
        <v>890</v>
      </c>
      <c r="L561" s="95" t="str">
        <f t="shared" ref="L561:L563" ca="1" si="1595">IF(G561=0,$M$3,(IF(H561=0,$M$1,$M$2)))</f>
        <v>Completed</v>
      </c>
      <c r="M561" s="91" t="s">
        <v>379</v>
      </c>
      <c r="N561" s="91" t="s">
        <v>58</v>
      </c>
      <c r="O561" s="91" t="s">
        <v>78</v>
      </c>
      <c r="P561" s="91" t="s">
        <v>60</v>
      </c>
      <c r="Q561" s="91" t="s">
        <v>79</v>
      </c>
      <c r="R561" s="91" t="s">
        <v>79</v>
      </c>
      <c r="S561" s="111">
        <v>2.5</v>
      </c>
      <c r="T561" s="96">
        <v>4.25</v>
      </c>
      <c r="U561" s="97">
        <v>180000</v>
      </c>
      <c r="V561" s="97">
        <v>149683</v>
      </c>
      <c r="W561" s="95">
        <f t="shared" ref="W561:W563" si="1596">IF(V561&gt;U561,0,U561-V561)</f>
        <v>30317</v>
      </c>
      <c r="X561" s="95">
        <f t="shared" ref="X561:X563" si="1597">IF(V561&gt;U561,U561,V561)</f>
        <v>149683</v>
      </c>
      <c r="Y561" s="97">
        <v>5724</v>
      </c>
      <c r="Z561" s="98">
        <f t="shared" ref="Z561:Z563" si="1598">Y561/V561</f>
        <v>3.8240815590280794E-2</v>
      </c>
      <c r="AA561" s="99">
        <f t="shared" ref="AA561:AA563" si="1599">AF561/Y561</f>
        <v>0.13364779874213836</v>
      </c>
      <c r="AB561" s="100">
        <f t="shared" ref="AB561:AB563" si="1600">IF(P561="cpv",(U561*S561),(U561/1000*S561))</f>
        <v>450</v>
      </c>
      <c r="AC561" s="101">
        <f t="shared" ref="AC561:AC563" si="1601">IF(P561="cpv",(IF(W561&gt;0,V561*S561,AB561)),(IF(W561&gt;0,V561/1000*S561,AB561)))</f>
        <v>374.20749999999998</v>
      </c>
      <c r="AD561" s="100">
        <f t="shared" ref="AD561:AD563" si="1602">AC561-AB561</f>
        <v>-75.792500000000018</v>
      </c>
      <c r="AE561" s="102">
        <f t="shared" ref="AE561:AE563" si="1603">IF(P561="cpv",(U561*T561),(U561/1000*T561))</f>
        <v>765</v>
      </c>
      <c r="AF561" s="291">
        <f>IF((SUMIF($K$10:$K$1048576,K561,$V$10:$V$1048576))&gt;(SUMIF($K$10:$K$1048576,K561,$U$10:$U$1048576)),AE561,(IF(P561="cpv",(V561*T561),(V561*T561/1000))))</f>
        <v>765</v>
      </c>
      <c r="AG561" s="103">
        <f t="shared" ref="AG561:AG563" si="1604">AF561-AE561</f>
        <v>0</v>
      </c>
      <c r="AH561" s="103">
        <v>0</v>
      </c>
      <c r="AI561" s="103">
        <f t="shared" ref="AI561:AI563" si="1605">AF561-AC561-AH561</f>
        <v>390.79250000000002</v>
      </c>
      <c r="AJ561" s="336">
        <f t="shared" ref="AJ561:AJ563" si="1606">AI561/AF561</f>
        <v>0.51083986928104574</v>
      </c>
      <c r="AL561"/>
    </row>
    <row r="562" spans="2:38" ht="15.75" thickBot="1" x14ac:dyDescent="0.3">
      <c r="B562" s="284" t="s">
        <v>893</v>
      </c>
      <c r="C562" s="91">
        <v>2016</v>
      </c>
      <c r="D562" s="91">
        <v>3</v>
      </c>
      <c r="E562" s="92" t="s">
        <v>53</v>
      </c>
      <c r="F562" s="93">
        <v>42440</v>
      </c>
      <c r="G562" s="93">
        <v>42443</v>
      </c>
      <c r="H562" s="94">
        <f t="shared" ca="1" si="1594"/>
        <v>0</v>
      </c>
      <c r="I562" s="90" t="s">
        <v>54</v>
      </c>
      <c r="J562" s="90" t="s">
        <v>116</v>
      </c>
      <c r="K562" s="90" t="s">
        <v>890</v>
      </c>
      <c r="L562" s="95" t="str">
        <f t="shared" ca="1" si="1595"/>
        <v>Completed</v>
      </c>
      <c r="M562" s="91" t="s">
        <v>77</v>
      </c>
      <c r="N562" s="91" t="s">
        <v>58</v>
      </c>
      <c r="O562" s="91" t="s">
        <v>78</v>
      </c>
      <c r="P562" s="91" t="s">
        <v>60</v>
      </c>
      <c r="Q562" s="91" t="s">
        <v>79</v>
      </c>
      <c r="R562" s="91" t="s">
        <v>79</v>
      </c>
      <c r="S562" s="111">
        <v>1.5</v>
      </c>
      <c r="T562" s="96">
        <v>4.25</v>
      </c>
      <c r="U562" s="97">
        <v>180000</v>
      </c>
      <c r="V562" s="97">
        <v>184430</v>
      </c>
      <c r="W562" s="95">
        <f t="shared" si="1596"/>
        <v>0</v>
      </c>
      <c r="X562" s="95">
        <f t="shared" si="1597"/>
        <v>180000</v>
      </c>
      <c r="Y562" s="97">
        <v>2810</v>
      </c>
      <c r="Z562" s="98">
        <f t="shared" si="1598"/>
        <v>1.5236132950170796E-2</v>
      </c>
      <c r="AA562" s="99">
        <f t="shared" si="1599"/>
        <v>0.15658362989323843</v>
      </c>
      <c r="AB562" s="100">
        <f t="shared" si="1600"/>
        <v>270</v>
      </c>
      <c r="AC562" s="101">
        <v>0</v>
      </c>
      <c r="AD562" s="100">
        <f t="shared" si="1602"/>
        <v>-270</v>
      </c>
      <c r="AE562" s="102">
        <f t="shared" si="1603"/>
        <v>765</v>
      </c>
      <c r="AF562" s="291">
        <v>440</v>
      </c>
      <c r="AG562" s="103">
        <f t="shared" si="1604"/>
        <v>-325</v>
      </c>
      <c r="AH562" s="103">
        <v>0</v>
      </c>
      <c r="AI562" s="103">
        <f t="shared" si="1605"/>
        <v>440</v>
      </c>
      <c r="AJ562" s="336">
        <f t="shared" si="1606"/>
        <v>1</v>
      </c>
      <c r="AL562"/>
    </row>
    <row r="563" spans="2:38" ht="15.75" thickBot="1" x14ac:dyDescent="0.3">
      <c r="B563" s="285" t="s">
        <v>894</v>
      </c>
      <c r="C563" s="151">
        <v>2016</v>
      </c>
      <c r="D563" s="151">
        <v>3</v>
      </c>
      <c r="E563" s="337" t="s">
        <v>53</v>
      </c>
      <c r="F563" s="153">
        <v>42440</v>
      </c>
      <c r="G563" s="153">
        <v>42443</v>
      </c>
      <c r="H563" s="338">
        <f t="shared" ca="1" si="1594"/>
        <v>0</v>
      </c>
      <c r="I563" s="150" t="s">
        <v>54</v>
      </c>
      <c r="J563" s="150" t="s">
        <v>116</v>
      </c>
      <c r="K563" s="150" t="s">
        <v>890</v>
      </c>
      <c r="L563" s="339" t="str">
        <f t="shared" ca="1" si="1595"/>
        <v>Completed</v>
      </c>
      <c r="M563" s="151" t="s">
        <v>57</v>
      </c>
      <c r="N563" s="151" t="s">
        <v>58</v>
      </c>
      <c r="O563" s="151" t="s">
        <v>78</v>
      </c>
      <c r="P563" s="91" t="s">
        <v>60</v>
      </c>
      <c r="Q563" s="151" t="s">
        <v>79</v>
      </c>
      <c r="R563" s="151" t="s">
        <v>79</v>
      </c>
      <c r="S563" s="111">
        <v>2.5</v>
      </c>
      <c r="T563" s="152">
        <v>4.25</v>
      </c>
      <c r="U563" s="340">
        <v>180000</v>
      </c>
      <c r="V563" s="340">
        <v>208149</v>
      </c>
      <c r="W563" s="339">
        <f t="shared" si="1596"/>
        <v>0</v>
      </c>
      <c r="X563" s="339">
        <f t="shared" si="1597"/>
        <v>180000</v>
      </c>
      <c r="Y563" s="340">
        <v>3715</v>
      </c>
      <c r="Z563" s="341">
        <f t="shared" si="1598"/>
        <v>1.7847791726119271E-2</v>
      </c>
      <c r="AA563" s="342">
        <f t="shared" si="1599"/>
        <v>0.20592193808882908</v>
      </c>
      <c r="AB563" s="343">
        <f t="shared" si="1600"/>
        <v>450</v>
      </c>
      <c r="AC563" s="344">
        <f t="shared" si="1601"/>
        <v>450</v>
      </c>
      <c r="AD563" s="343">
        <f t="shared" si="1602"/>
        <v>0</v>
      </c>
      <c r="AE563" s="345">
        <f t="shared" si="1603"/>
        <v>765</v>
      </c>
      <c r="AF563" s="346">
        <f>IF((SUMIF($K$10:$K$1048576,K563,$V$10:$V$1048576))&gt;(SUMIF($K$10:$K$1048576,K563,$U$10:$U$1048576)),AE563,(IF(P563="cpv",(V563*T563),(V563*T563/1000))))</f>
        <v>765</v>
      </c>
      <c r="AG563" s="347">
        <f t="shared" si="1604"/>
        <v>0</v>
      </c>
      <c r="AH563" s="347">
        <v>0</v>
      </c>
      <c r="AI563" s="347">
        <f t="shared" si="1605"/>
        <v>315</v>
      </c>
      <c r="AJ563" s="348">
        <f t="shared" si="1606"/>
        <v>0.41176470588235292</v>
      </c>
      <c r="AL563"/>
    </row>
    <row r="564" spans="2:38" ht="15.75" thickBot="1" x14ac:dyDescent="0.3">
      <c r="B564" s="281" t="s">
        <v>895</v>
      </c>
      <c r="C564" s="105">
        <v>2016</v>
      </c>
      <c r="D564" s="105">
        <v>3</v>
      </c>
      <c r="E564" s="106" t="s">
        <v>53</v>
      </c>
      <c r="F564" s="107">
        <v>42440</v>
      </c>
      <c r="G564" s="107">
        <v>42443</v>
      </c>
      <c r="H564" s="108">
        <f t="shared" ref="H564:H566" ca="1" si="1607">IF($O$1&gt;G564,0,(G564-$O$1))</f>
        <v>0</v>
      </c>
      <c r="I564" s="109" t="s">
        <v>74</v>
      </c>
      <c r="J564" s="109" t="s">
        <v>146</v>
      </c>
      <c r="K564" s="109" t="s">
        <v>896</v>
      </c>
      <c r="L564" s="110" t="str">
        <f t="shared" ref="L564:L566" ca="1" si="1608">IF(G564=0,$M$3,(IF(H564=0,$M$1,$M$2)))</f>
        <v>Completed</v>
      </c>
      <c r="M564" s="105" t="s">
        <v>57</v>
      </c>
      <c r="N564" s="105" t="s">
        <v>58</v>
      </c>
      <c r="O564" s="105" t="s">
        <v>78</v>
      </c>
      <c r="P564" s="91" t="s">
        <v>60</v>
      </c>
      <c r="Q564" s="105" t="s">
        <v>79</v>
      </c>
      <c r="R564" s="105" t="s">
        <v>79</v>
      </c>
      <c r="S564" s="111">
        <v>2.5</v>
      </c>
      <c r="T564" s="111">
        <v>4.5</v>
      </c>
      <c r="U564" s="112">
        <v>300000</v>
      </c>
      <c r="V564" s="112">
        <v>301362</v>
      </c>
      <c r="W564" s="110">
        <f t="shared" ref="W564:W566" si="1609">IF(V564&gt;U564,0,U564-V564)</f>
        <v>0</v>
      </c>
      <c r="X564" s="110">
        <f t="shared" ref="X564:X566" si="1610">IF(V564&gt;U564,U564,V564)</f>
        <v>300000</v>
      </c>
      <c r="Y564" s="112">
        <v>3299</v>
      </c>
      <c r="Z564" s="113">
        <f t="shared" ref="Z564:Z566" si="1611">Y564/V564</f>
        <v>1.0946967434513974E-2</v>
      </c>
      <c r="AA564" s="114">
        <f t="shared" ref="AA564:AA566" si="1612">AF564/Y564</f>
        <v>0.40921491361018492</v>
      </c>
      <c r="AB564" s="115">
        <f t="shared" ref="AB564:AB566" si="1613">IF(P564="cpv",(U564*S564),(U564/1000*S564))</f>
        <v>750</v>
      </c>
      <c r="AC564" s="116">
        <f t="shared" ref="AC564:AC566" si="1614">IF(P564="cpv",(IF(W564&gt;0,V564*S564,AB564)),(IF(W564&gt;0,V564/1000*S564,AB564)))</f>
        <v>750</v>
      </c>
      <c r="AD564" s="115">
        <f t="shared" ref="AD564:AD566" si="1615">AC564-AB564</f>
        <v>0</v>
      </c>
      <c r="AE564" s="117">
        <f t="shared" ref="AE564:AE566" si="1616">IF(P564="cpv",(U564*T564),(U564/1000*T564))</f>
        <v>1350</v>
      </c>
      <c r="AF564" s="286">
        <f>IF((SUMIF($K$10:$K$1048576,K564,$V$10:$V$1048576))&gt;(SUMIF($K$10:$K$1048576,K564,$U$10:$U$1048576)),AE564,(IF(P564="cpv",(V564*T564),(V564*T564/1000))))</f>
        <v>1350</v>
      </c>
      <c r="AG564" s="118">
        <f t="shared" ref="AG564:AG566" si="1617">AF564-AE564</f>
        <v>0</v>
      </c>
      <c r="AH564" s="118">
        <v>0</v>
      </c>
      <c r="AI564" s="118">
        <f t="shared" ref="AI564:AI566" si="1618">AF564-AC564-AH564</f>
        <v>600</v>
      </c>
      <c r="AJ564" s="335">
        <f t="shared" ref="AJ564:AJ566" si="1619">AI564/AF564</f>
        <v>0.44444444444444442</v>
      </c>
      <c r="AL564"/>
    </row>
    <row r="565" spans="2:38" ht="15.75" thickBot="1" x14ac:dyDescent="0.3">
      <c r="B565" s="284" t="s">
        <v>897</v>
      </c>
      <c r="C565" s="91">
        <v>2016</v>
      </c>
      <c r="D565" s="91">
        <v>3</v>
      </c>
      <c r="E565" s="92" t="s">
        <v>53</v>
      </c>
      <c r="F565" s="93">
        <v>42440</v>
      </c>
      <c r="G565" s="93">
        <v>42443</v>
      </c>
      <c r="H565" s="94">
        <f t="shared" ca="1" si="1607"/>
        <v>0</v>
      </c>
      <c r="I565" s="90" t="s">
        <v>74</v>
      </c>
      <c r="J565" s="90" t="s">
        <v>146</v>
      </c>
      <c r="K565" s="90" t="s">
        <v>896</v>
      </c>
      <c r="L565" s="95" t="str">
        <f t="shared" ca="1" si="1608"/>
        <v>Completed</v>
      </c>
      <c r="M565" s="91" t="s">
        <v>77</v>
      </c>
      <c r="N565" s="91" t="s">
        <v>58</v>
      </c>
      <c r="O565" s="91" t="s">
        <v>78</v>
      </c>
      <c r="P565" s="91" t="s">
        <v>60</v>
      </c>
      <c r="Q565" s="91" t="s">
        <v>79</v>
      </c>
      <c r="R565" s="91" t="s">
        <v>79</v>
      </c>
      <c r="S565" s="111">
        <v>1.5</v>
      </c>
      <c r="T565" s="96">
        <v>4.5</v>
      </c>
      <c r="U565" s="97">
        <v>300000</v>
      </c>
      <c r="V565" s="97">
        <v>300835</v>
      </c>
      <c r="W565" s="95">
        <f t="shared" si="1609"/>
        <v>0</v>
      </c>
      <c r="X565" s="95">
        <f t="shared" si="1610"/>
        <v>300000</v>
      </c>
      <c r="Y565" s="97">
        <v>3512</v>
      </c>
      <c r="Z565" s="98">
        <f t="shared" si="1611"/>
        <v>1.1674173550285039E-2</v>
      </c>
      <c r="AA565" s="99">
        <f t="shared" si="1612"/>
        <v>0.38439635535307515</v>
      </c>
      <c r="AB565" s="100">
        <f t="shared" si="1613"/>
        <v>450</v>
      </c>
      <c r="AC565" s="101">
        <v>0</v>
      </c>
      <c r="AD565" s="100">
        <f t="shared" si="1615"/>
        <v>-450</v>
      </c>
      <c r="AE565" s="102">
        <f t="shared" si="1616"/>
        <v>1350</v>
      </c>
      <c r="AF565" s="291">
        <f>IF((SUMIF($K$10:$K$1048576,K565,$V$10:$V$1048576))&gt;(SUMIF($K$10:$K$1048576,K565,$U$10:$U$1048576)),AE565,(IF(P565="cpv",(V565*T565),(V565*T565/1000))))</f>
        <v>1350</v>
      </c>
      <c r="AG565" s="103">
        <f t="shared" si="1617"/>
        <v>0</v>
      </c>
      <c r="AH565" s="103">
        <v>0</v>
      </c>
      <c r="AI565" s="103">
        <f t="shared" si="1618"/>
        <v>1350</v>
      </c>
      <c r="AJ565" s="336">
        <f t="shared" si="1619"/>
        <v>1</v>
      </c>
      <c r="AL565"/>
    </row>
    <row r="566" spans="2:38" ht="15.75" thickBot="1" x14ac:dyDescent="0.3">
      <c r="B566" s="284" t="s">
        <v>898</v>
      </c>
      <c r="C566" s="91">
        <v>2016</v>
      </c>
      <c r="D566" s="91">
        <v>3</v>
      </c>
      <c r="E566" s="92" t="s">
        <v>53</v>
      </c>
      <c r="F566" s="93">
        <v>42440</v>
      </c>
      <c r="G566" s="93">
        <v>42443</v>
      </c>
      <c r="H566" s="94">
        <f t="shared" ca="1" si="1607"/>
        <v>0</v>
      </c>
      <c r="I566" s="90" t="s">
        <v>74</v>
      </c>
      <c r="J566" s="90" t="s">
        <v>146</v>
      </c>
      <c r="K566" s="90" t="s">
        <v>896</v>
      </c>
      <c r="L566" s="95" t="str">
        <f t="shared" ca="1" si="1608"/>
        <v>Completed</v>
      </c>
      <c r="M566" s="91" t="s">
        <v>82</v>
      </c>
      <c r="N566" s="91" t="s">
        <v>58</v>
      </c>
      <c r="O566" s="91" t="s">
        <v>78</v>
      </c>
      <c r="P566" s="91" t="s">
        <v>60</v>
      </c>
      <c r="Q566" s="91" t="s">
        <v>79</v>
      </c>
      <c r="R566" s="91" t="s">
        <v>79</v>
      </c>
      <c r="S566" s="111">
        <v>0.5</v>
      </c>
      <c r="T566" s="96">
        <v>4.5</v>
      </c>
      <c r="U566" s="97">
        <v>300000</v>
      </c>
      <c r="V566" s="97">
        <v>300843</v>
      </c>
      <c r="W566" s="95">
        <f t="shared" si="1609"/>
        <v>0</v>
      </c>
      <c r="X566" s="95">
        <f t="shared" si="1610"/>
        <v>300000</v>
      </c>
      <c r="Y566" s="97">
        <v>2672</v>
      </c>
      <c r="Z566" s="98">
        <f t="shared" si="1611"/>
        <v>8.8817090641962748E-3</v>
      </c>
      <c r="AA566" s="99">
        <f t="shared" si="1612"/>
        <v>0.4397455089820359</v>
      </c>
      <c r="AB566" s="100">
        <f t="shared" si="1613"/>
        <v>150</v>
      </c>
      <c r="AC566" s="101">
        <f t="shared" si="1614"/>
        <v>150</v>
      </c>
      <c r="AD566" s="100">
        <f t="shared" si="1615"/>
        <v>0</v>
      </c>
      <c r="AE566" s="102">
        <f t="shared" si="1616"/>
        <v>1350</v>
      </c>
      <c r="AF566" s="291">
        <v>1175</v>
      </c>
      <c r="AG566" s="103">
        <f t="shared" si="1617"/>
        <v>-175</v>
      </c>
      <c r="AH566" s="103">
        <v>0</v>
      </c>
      <c r="AI566" s="103">
        <f t="shared" si="1618"/>
        <v>1025</v>
      </c>
      <c r="AJ566" s="336">
        <f t="shared" si="1619"/>
        <v>0.87234042553191493</v>
      </c>
      <c r="AL566"/>
    </row>
    <row r="567" spans="2:38" ht="15.75" thickBot="1" x14ac:dyDescent="0.3">
      <c r="B567" s="285" t="s">
        <v>899</v>
      </c>
      <c r="C567" s="151">
        <v>2016</v>
      </c>
      <c r="D567" s="151">
        <v>3</v>
      </c>
      <c r="E567" s="337" t="s">
        <v>53</v>
      </c>
      <c r="F567" s="153">
        <v>42440</v>
      </c>
      <c r="G567" s="153">
        <v>42443</v>
      </c>
      <c r="H567" s="338">
        <f t="shared" ref="H567:H569" ca="1" si="1620">IF($O$1&gt;G567,0,(G567-$O$1))</f>
        <v>0</v>
      </c>
      <c r="I567" s="150" t="s">
        <v>74</v>
      </c>
      <c r="J567" s="150" t="s">
        <v>146</v>
      </c>
      <c r="K567" s="150" t="s">
        <v>896</v>
      </c>
      <c r="L567" s="339" t="str">
        <f t="shared" ref="L567:L569" ca="1" si="1621">IF(G567=0,$M$3,(IF(H567=0,$M$1,$M$2)))</f>
        <v>Completed</v>
      </c>
      <c r="M567" s="151" t="s">
        <v>64</v>
      </c>
      <c r="N567" s="151" t="s">
        <v>58</v>
      </c>
      <c r="O567" s="151" t="s">
        <v>78</v>
      </c>
      <c r="P567" s="91" t="s">
        <v>60</v>
      </c>
      <c r="Q567" s="151" t="s">
        <v>79</v>
      </c>
      <c r="R567" s="151" t="s">
        <v>79</v>
      </c>
      <c r="S567" s="111">
        <v>2.5</v>
      </c>
      <c r="T567" s="152">
        <v>4.5</v>
      </c>
      <c r="U567" s="340">
        <v>250000</v>
      </c>
      <c r="V567" s="340">
        <v>251546</v>
      </c>
      <c r="W567" s="339">
        <f t="shared" ref="W567:W569" si="1622">IF(V567&gt;U567,0,U567-V567)</f>
        <v>0</v>
      </c>
      <c r="X567" s="339">
        <f t="shared" ref="X567:X569" si="1623">IF(V567&gt;U567,U567,V567)</f>
        <v>250000</v>
      </c>
      <c r="Y567" s="340">
        <v>3134</v>
      </c>
      <c r="Z567" s="341">
        <f t="shared" ref="Z567:Z569" si="1624">Y567/V567</f>
        <v>1.245895382951826E-2</v>
      </c>
      <c r="AA567" s="342">
        <f t="shared" ref="AA567:AA569" si="1625">AF567/Y567</f>
        <v>0.35896617740906189</v>
      </c>
      <c r="AB567" s="343">
        <f t="shared" ref="AB567:AB569" si="1626">IF(P567="cpv",(U567*S567),(U567/1000*S567))</f>
        <v>625</v>
      </c>
      <c r="AC567" s="344">
        <f t="shared" ref="AC567:AC569" si="1627">IF(P567="cpv",(IF(W567&gt;0,V567*S567,AB567)),(IF(W567&gt;0,V567/1000*S567,AB567)))</f>
        <v>625</v>
      </c>
      <c r="AD567" s="343">
        <f t="shared" ref="AD567:AD569" si="1628">AC567-AB567</f>
        <v>0</v>
      </c>
      <c r="AE567" s="345">
        <f t="shared" ref="AE567:AE569" si="1629">IF(P567="cpv",(U567*T567),(U567/1000*T567))</f>
        <v>1125</v>
      </c>
      <c r="AF567" s="346">
        <f>IF((SUMIF($K$10:$K$1048576,K567,$V$10:$V$1048576))&gt;(SUMIF($K$10:$K$1048576,K567,$U$10:$U$1048576)),AE567,(IF(P567="cpv",(V567*T567),(V567*T567/1000))))</f>
        <v>1125</v>
      </c>
      <c r="AG567" s="347">
        <f t="shared" ref="AG567:AG569" si="1630">AF567-AE567</f>
        <v>0</v>
      </c>
      <c r="AH567" s="347">
        <v>0</v>
      </c>
      <c r="AI567" s="347">
        <f t="shared" ref="AI567:AI569" si="1631">AF567-AC567-AH567</f>
        <v>500</v>
      </c>
      <c r="AJ567" s="348">
        <f t="shared" ref="AJ567:AJ569" si="1632">AI567/AF567</f>
        <v>0.44444444444444442</v>
      </c>
      <c r="AL567"/>
    </row>
    <row r="568" spans="2:38" ht="15.75" thickBot="1" x14ac:dyDescent="0.3">
      <c r="B568" s="281" t="s">
        <v>900</v>
      </c>
      <c r="C568" s="105">
        <v>2016</v>
      </c>
      <c r="D568" s="105">
        <v>3</v>
      </c>
      <c r="E568" s="106" t="s">
        <v>53</v>
      </c>
      <c r="F568" s="107">
        <v>42440</v>
      </c>
      <c r="G568" s="107">
        <v>42459</v>
      </c>
      <c r="H568" s="108">
        <f t="shared" ca="1" si="1620"/>
        <v>0</v>
      </c>
      <c r="I568" s="109" t="s">
        <v>54</v>
      </c>
      <c r="J568" s="109" t="s">
        <v>55</v>
      </c>
      <c r="K568" s="109" t="s">
        <v>901</v>
      </c>
      <c r="L568" s="110" t="str">
        <f t="shared" ca="1" si="1621"/>
        <v>Completed</v>
      </c>
      <c r="M568" s="105" t="s">
        <v>77</v>
      </c>
      <c r="N568" s="105" t="s">
        <v>58</v>
      </c>
      <c r="O568" s="105" t="s">
        <v>109</v>
      </c>
      <c r="P568" s="105" t="s">
        <v>110</v>
      </c>
      <c r="Q568" s="105" t="s">
        <v>101</v>
      </c>
      <c r="R568" s="105" t="s">
        <v>102</v>
      </c>
      <c r="S568" s="96">
        <v>0.01</v>
      </c>
      <c r="T568" s="111">
        <v>3.3000000000000002E-2</v>
      </c>
      <c r="U568" s="112">
        <v>100000</v>
      </c>
      <c r="V568" s="112">
        <v>98510</v>
      </c>
      <c r="W568" s="110">
        <f t="shared" si="1622"/>
        <v>1490</v>
      </c>
      <c r="X568" s="110">
        <f t="shared" si="1623"/>
        <v>98510</v>
      </c>
      <c r="Y568" s="112">
        <v>5690</v>
      </c>
      <c r="Z568" s="113">
        <f t="shared" si="1624"/>
        <v>5.7760633438229618E-2</v>
      </c>
      <c r="AA568" s="114">
        <f t="shared" si="1625"/>
        <v>0.1757469244288225</v>
      </c>
      <c r="AB568" s="115">
        <f t="shared" si="1626"/>
        <v>1000</v>
      </c>
      <c r="AC568" s="101">
        <v>0</v>
      </c>
      <c r="AD568" s="115">
        <f t="shared" si="1628"/>
        <v>-1000</v>
      </c>
      <c r="AE568" s="117">
        <f t="shared" si="1629"/>
        <v>3300</v>
      </c>
      <c r="AF568" s="286">
        <v>1000</v>
      </c>
      <c r="AG568" s="118">
        <f t="shared" si="1630"/>
        <v>-2300</v>
      </c>
      <c r="AH568" s="118">
        <v>0</v>
      </c>
      <c r="AI568" s="118">
        <f t="shared" si="1631"/>
        <v>1000</v>
      </c>
      <c r="AJ568" s="335">
        <f t="shared" si="1632"/>
        <v>1</v>
      </c>
      <c r="AL568"/>
    </row>
    <row r="569" spans="2:38" ht="15.75" thickBot="1" x14ac:dyDescent="0.3">
      <c r="B569" s="284" t="s">
        <v>902</v>
      </c>
      <c r="C569" s="91">
        <v>2016</v>
      </c>
      <c r="D569" s="91">
        <v>3</v>
      </c>
      <c r="E569" s="92" t="s">
        <v>53</v>
      </c>
      <c r="F569" s="93">
        <v>42440</v>
      </c>
      <c r="G569" s="93">
        <v>42459</v>
      </c>
      <c r="H569" s="94">
        <f t="shared" ca="1" si="1620"/>
        <v>0</v>
      </c>
      <c r="I569" s="90" t="s">
        <v>54</v>
      </c>
      <c r="J569" s="90" t="s">
        <v>55</v>
      </c>
      <c r="K569" s="90" t="s">
        <v>901</v>
      </c>
      <c r="L569" s="95" t="str">
        <f t="shared" ca="1" si="1621"/>
        <v>Completed</v>
      </c>
      <c r="M569" s="91" t="s">
        <v>420</v>
      </c>
      <c r="N569" s="91" t="s">
        <v>58</v>
      </c>
      <c r="O569" s="91" t="s">
        <v>109</v>
      </c>
      <c r="P569" s="91" t="s">
        <v>110</v>
      </c>
      <c r="Q569" s="91" t="s">
        <v>101</v>
      </c>
      <c r="R569" s="91" t="s">
        <v>102</v>
      </c>
      <c r="S569" s="111">
        <v>0.02</v>
      </c>
      <c r="T569" s="96">
        <v>3.3000000000000002E-2</v>
      </c>
      <c r="U569" s="97">
        <v>30000</v>
      </c>
      <c r="V569" s="97">
        <v>32745</v>
      </c>
      <c r="W569" s="95">
        <f t="shared" si="1622"/>
        <v>0</v>
      </c>
      <c r="X569" s="95">
        <f t="shared" si="1623"/>
        <v>30000</v>
      </c>
      <c r="Y569" s="97"/>
      <c r="Z569" s="98">
        <f t="shared" si="1624"/>
        <v>0</v>
      </c>
      <c r="AA569" s="99" t="e">
        <f t="shared" si="1625"/>
        <v>#DIV/0!</v>
      </c>
      <c r="AB569" s="100">
        <f t="shared" si="1626"/>
        <v>600</v>
      </c>
      <c r="AC569" s="101">
        <f t="shared" si="1627"/>
        <v>600</v>
      </c>
      <c r="AD569" s="100">
        <f t="shared" si="1628"/>
        <v>0</v>
      </c>
      <c r="AE569" s="102">
        <f t="shared" si="1629"/>
        <v>990</v>
      </c>
      <c r="AF569" s="291">
        <v>325</v>
      </c>
      <c r="AG569" s="103">
        <f t="shared" si="1630"/>
        <v>-665</v>
      </c>
      <c r="AH569" s="103">
        <v>0</v>
      </c>
      <c r="AI569" s="103">
        <f t="shared" si="1631"/>
        <v>-275</v>
      </c>
      <c r="AJ569" s="336">
        <f t="shared" si="1632"/>
        <v>-0.84615384615384615</v>
      </c>
      <c r="AL569"/>
    </row>
    <row r="570" spans="2:38" ht="15.75" thickBot="1" x14ac:dyDescent="0.3">
      <c r="B570" s="285" t="s">
        <v>903</v>
      </c>
      <c r="C570" s="151">
        <v>2016</v>
      </c>
      <c r="D570" s="151">
        <v>3</v>
      </c>
      <c r="E570" s="337" t="s">
        <v>53</v>
      </c>
      <c r="F570" s="153">
        <v>42440</v>
      </c>
      <c r="G570" s="153">
        <v>42459</v>
      </c>
      <c r="H570" s="338">
        <f t="shared" ref="H570:H571" ca="1" si="1633">IF($O$1&gt;G570,0,(G570-$O$1))</f>
        <v>0</v>
      </c>
      <c r="I570" s="150" t="s">
        <v>54</v>
      </c>
      <c r="J570" s="150" t="s">
        <v>55</v>
      </c>
      <c r="K570" s="150" t="s">
        <v>901</v>
      </c>
      <c r="L570" s="339" t="str">
        <f t="shared" ref="L570:L571" ca="1" si="1634">IF(G570=0,$M$3,(IF(H570=0,$M$1,$M$2)))</f>
        <v>Completed</v>
      </c>
      <c r="M570" s="151" t="s">
        <v>93</v>
      </c>
      <c r="N570" s="151" t="s">
        <v>58</v>
      </c>
      <c r="O570" s="151" t="s">
        <v>109</v>
      </c>
      <c r="P570" s="151" t="s">
        <v>110</v>
      </c>
      <c r="Q570" s="151" t="s">
        <v>101</v>
      </c>
      <c r="R570" s="151" t="s">
        <v>102</v>
      </c>
      <c r="S570" s="111">
        <v>1.2E-2</v>
      </c>
      <c r="T570" s="152">
        <v>3.3000000000000002E-2</v>
      </c>
      <c r="U570" s="340">
        <v>65000</v>
      </c>
      <c r="V570" s="340">
        <v>60167</v>
      </c>
      <c r="W570" s="339">
        <f t="shared" ref="W570:W571" si="1635">IF(V570&gt;U570,0,U570-V570)</f>
        <v>4833</v>
      </c>
      <c r="X570" s="339">
        <f t="shared" ref="X570:X571" si="1636">IF(V570&gt;U570,U570,V570)</f>
        <v>60167</v>
      </c>
      <c r="Y570" s="340">
        <v>13761</v>
      </c>
      <c r="Z570" s="341">
        <f t="shared" ref="Z570:Z571" si="1637">Y570/V570</f>
        <v>0.22871341433011452</v>
      </c>
      <c r="AA570" s="342">
        <f t="shared" ref="AA570:AA571" si="1638">AF570/Y570</f>
        <v>7.2669137417338853E-2</v>
      </c>
      <c r="AB570" s="343">
        <f t="shared" ref="AB570:AB571" si="1639">IF(P570="cpv",(U570*S570),(U570/1000*S570))</f>
        <v>780</v>
      </c>
      <c r="AC570" s="344">
        <f t="shared" ref="AC570:AC571" si="1640">IF(P570="cpv",(IF(W570&gt;0,V570*S570,AB570)),(IF(W570&gt;0,V570/1000*S570,AB570)))</f>
        <v>722.00400000000002</v>
      </c>
      <c r="AD570" s="343">
        <f t="shared" ref="AD570:AD571" si="1641">AC570-AB570</f>
        <v>-57.995999999999981</v>
      </c>
      <c r="AE570" s="345">
        <f t="shared" ref="AE570:AE571" si="1642">IF(P570="cpv",(U570*T570),(U570/1000*T570))</f>
        <v>2145</v>
      </c>
      <c r="AF570" s="346">
        <v>1000</v>
      </c>
      <c r="AG570" s="347">
        <f t="shared" ref="AG570:AG571" si="1643">AF570-AE570</f>
        <v>-1145</v>
      </c>
      <c r="AH570" s="347">
        <v>0</v>
      </c>
      <c r="AI570" s="347">
        <f t="shared" ref="AI570:AI571" si="1644">AF570-AC570-AH570</f>
        <v>277.99599999999998</v>
      </c>
      <c r="AJ570" s="348">
        <f t="shared" ref="AJ570:AJ571" si="1645">AI570/AF570</f>
        <v>0.27799599999999997</v>
      </c>
      <c r="AL570"/>
    </row>
    <row r="571" spans="2:38" ht="15.75" thickBot="1" x14ac:dyDescent="0.3">
      <c r="B571" s="283" t="s">
        <v>904</v>
      </c>
      <c r="C571" s="135">
        <v>2016</v>
      </c>
      <c r="D571" s="135">
        <v>3</v>
      </c>
      <c r="E571" s="136" t="s">
        <v>53</v>
      </c>
      <c r="F571" s="137">
        <v>42440</v>
      </c>
      <c r="G571" s="137">
        <v>42459</v>
      </c>
      <c r="H571" s="138">
        <f t="shared" ca="1" si="1633"/>
        <v>0</v>
      </c>
      <c r="I571" s="139" t="s">
        <v>54</v>
      </c>
      <c r="J571" s="139" t="s">
        <v>55</v>
      </c>
      <c r="K571" s="139" t="s">
        <v>905</v>
      </c>
      <c r="L571" s="140" t="str">
        <f t="shared" ca="1" si="1634"/>
        <v>Completed</v>
      </c>
      <c r="M571" s="135" t="s">
        <v>99</v>
      </c>
      <c r="N571" s="135" t="s">
        <v>58</v>
      </c>
      <c r="O571" s="135" t="s">
        <v>124</v>
      </c>
      <c r="P571" s="135" t="s">
        <v>110</v>
      </c>
      <c r="Q571" s="135" t="s">
        <v>101</v>
      </c>
      <c r="R571" s="135" t="s">
        <v>102</v>
      </c>
      <c r="S571" s="111">
        <v>4.2000000000000003E-2</v>
      </c>
      <c r="T571" s="141">
        <v>0.06</v>
      </c>
      <c r="U571" s="142">
        <v>190000</v>
      </c>
      <c r="V571" s="142">
        <v>67338</v>
      </c>
      <c r="W571" s="140">
        <f t="shared" si="1635"/>
        <v>122662</v>
      </c>
      <c r="X571" s="140">
        <f t="shared" si="1636"/>
        <v>67338</v>
      </c>
      <c r="Y571" s="142">
        <v>3748</v>
      </c>
      <c r="Z571" s="143">
        <f t="shared" si="1637"/>
        <v>5.565950874691853E-2</v>
      </c>
      <c r="AA571" s="144">
        <f t="shared" si="1638"/>
        <v>3.0370864461045892</v>
      </c>
      <c r="AB571" s="145">
        <f t="shared" si="1639"/>
        <v>7980.0000000000009</v>
      </c>
      <c r="AC571" s="146">
        <f t="shared" si="1640"/>
        <v>2828.1960000000004</v>
      </c>
      <c r="AD571" s="145">
        <f t="shared" si="1641"/>
        <v>-5151.8040000000001</v>
      </c>
      <c r="AE571" s="147">
        <f t="shared" si="1642"/>
        <v>11400</v>
      </c>
      <c r="AF571" s="288">
        <v>11383</v>
      </c>
      <c r="AG571" s="148">
        <f t="shared" si="1643"/>
        <v>-17</v>
      </c>
      <c r="AH571" s="148">
        <v>0</v>
      </c>
      <c r="AI571" s="148">
        <f t="shared" si="1644"/>
        <v>8554.8040000000001</v>
      </c>
      <c r="AJ571" s="349">
        <f t="shared" si="1645"/>
        <v>0.75154212422032862</v>
      </c>
      <c r="AL571"/>
    </row>
    <row r="572" spans="2:38" x14ac:dyDescent="0.25">
      <c r="B572" s="281" t="s">
        <v>906</v>
      </c>
      <c r="C572" s="105">
        <v>2016</v>
      </c>
      <c r="D572" s="105">
        <v>3</v>
      </c>
      <c r="E572" s="106" t="s">
        <v>53</v>
      </c>
      <c r="F572" s="107">
        <v>42440</v>
      </c>
      <c r="G572" s="107">
        <v>42459</v>
      </c>
      <c r="H572" s="108">
        <f t="shared" ref="H572:H574" ca="1" si="1646">IF($O$1&gt;G572,0,(G572-$O$1))</f>
        <v>0</v>
      </c>
      <c r="I572" s="109" t="s">
        <v>54</v>
      </c>
      <c r="J572" s="109" t="s">
        <v>55</v>
      </c>
      <c r="K572" s="109" t="s">
        <v>907</v>
      </c>
      <c r="L572" s="110" t="str">
        <f t="shared" ref="L572:L574" ca="1" si="1647">IF(G572=0,$M$3,(IF(H572=0,$M$1,$M$2)))</f>
        <v>Completed</v>
      </c>
      <c r="M572" s="105" t="s">
        <v>420</v>
      </c>
      <c r="N572" s="105" t="s">
        <v>58</v>
      </c>
      <c r="O572" s="105" t="s">
        <v>109</v>
      </c>
      <c r="P572" s="105" t="s">
        <v>110</v>
      </c>
      <c r="Q572" s="105" t="s">
        <v>101</v>
      </c>
      <c r="R572" s="105" t="s">
        <v>102</v>
      </c>
      <c r="S572" s="111">
        <v>0.02</v>
      </c>
      <c r="T572" s="111">
        <v>3.3000000000000002E-2</v>
      </c>
      <c r="U572" s="112">
        <v>20000</v>
      </c>
      <c r="V572" s="112">
        <v>18745</v>
      </c>
      <c r="W572" s="110">
        <f t="shared" ref="W572:W574" si="1648">IF(V572&gt;U572,0,U572-V572)</f>
        <v>1255</v>
      </c>
      <c r="X572" s="110">
        <f t="shared" ref="X572:X574" si="1649">IF(V572&gt;U572,U572,V572)</f>
        <v>18745</v>
      </c>
      <c r="Y572" s="112"/>
      <c r="Z572" s="113">
        <f t="shared" ref="Z572:Z574" si="1650">Y572/V572</f>
        <v>0</v>
      </c>
      <c r="AA572" s="114" t="e">
        <f t="shared" ref="AA572:AA574" si="1651">AF572/Y572</f>
        <v>#DIV/0!</v>
      </c>
      <c r="AB572" s="115">
        <f t="shared" ref="AB572:AB574" si="1652">IF(P572="cpv",(U572*S572),(U572/1000*S572))</f>
        <v>400</v>
      </c>
      <c r="AC572" s="116">
        <f t="shared" ref="AC572:AC574" si="1653">IF(P572="cpv",(IF(W572&gt;0,V572*S572,AB572)),(IF(W572&gt;0,V572/1000*S572,AB572)))</f>
        <v>374.90000000000003</v>
      </c>
      <c r="AD572" s="115">
        <f t="shared" ref="AD572:AD574" si="1654">AC572-AB572</f>
        <v>-25.099999999999966</v>
      </c>
      <c r="AE572" s="117">
        <f t="shared" ref="AE572:AE574" si="1655">IF(P572="cpv",(U572*T572),(U572/1000*T572))</f>
        <v>660</v>
      </c>
      <c r="AF572" s="286">
        <f>IF((SUMIF($K$10:$K$1048576,K572,$V$10:$V$1048576))&gt;(SUMIF($K$10:$K$1048576,K572,$U$10:$U$1048576)),AE572,(IF(P572="cpv",(V572*T572),(V572*T572/1000))))</f>
        <v>618.58500000000004</v>
      </c>
      <c r="AG572" s="118">
        <f t="shared" ref="AG572:AG574" si="1656">AF572-AE572</f>
        <v>-41.414999999999964</v>
      </c>
      <c r="AH572" s="118">
        <v>0</v>
      </c>
      <c r="AI572" s="118">
        <f t="shared" ref="AI572:AI574" si="1657">AF572-AC572-AH572</f>
        <v>243.685</v>
      </c>
      <c r="AJ572" s="335">
        <f t="shared" ref="AJ572:AJ574" si="1658">AI572/AF572</f>
        <v>0.39393939393939392</v>
      </c>
      <c r="AL572"/>
    </row>
    <row r="573" spans="2:38" ht="15.75" thickBot="1" x14ac:dyDescent="0.3">
      <c r="B573" s="284" t="s">
        <v>908</v>
      </c>
      <c r="C573" s="91">
        <v>2016</v>
      </c>
      <c r="D573" s="91">
        <v>3</v>
      </c>
      <c r="E573" s="92" t="s">
        <v>53</v>
      </c>
      <c r="F573" s="93">
        <v>42440</v>
      </c>
      <c r="G573" s="93">
        <v>42459</v>
      </c>
      <c r="H573" s="94">
        <f t="shared" ca="1" si="1646"/>
        <v>0</v>
      </c>
      <c r="I573" s="90" t="s">
        <v>54</v>
      </c>
      <c r="J573" s="90" t="s">
        <v>55</v>
      </c>
      <c r="K573" s="90" t="s">
        <v>907</v>
      </c>
      <c r="L573" s="95" t="str">
        <f t="shared" ca="1" si="1647"/>
        <v>Completed</v>
      </c>
      <c r="M573" s="91" t="s">
        <v>77</v>
      </c>
      <c r="N573" s="91" t="s">
        <v>58</v>
      </c>
      <c r="O573" s="91" t="s">
        <v>109</v>
      </c>
      <c r="P573" s="91" t="s">
        <v>110</v>
      </c>
      <c r="Q573" s="91" t="s">
        <v>101</v>
      </c>
      <c r="R573" s="91" t="s">
        <v>102</v>
      </c>
      <c r="S573" s="96">
        <v>0.01</v>
      </c>
      <c r="T573" s="96">
        <v>3.3000000000000002E-2</v>
      </c>
      <c r="U573" s="97">
        <v>130000</v>
      </c>
      <c r="V573" s="97">
        <v>100386</v>
      </c>
      <c r="W573" s="95">
        <f t="shared" si="1648"/>
        <v>29614</v>
      </c>
      <c r="X573" s="95">
        <f t="shared" si="1649"/>
        <v>100386</v>
      </c>
      <c r="Y573" s="97">
        <v>20977</v>
      </c>
      <c r="Z573" s="98">
        <f t="shared" si="1650"/>
        <v>0.20896340127109359</v>
      </c>
      <c r="AA573" s="99">
        <f t="shared" si="1651"/>
        <v>9.5342517995900267E-2</v>
      </c>
      <c r="AB573" s="100">
        <f t="shared" si="1652"/>
        <v>1300</v>
      </c>
      <c r="AC573" s="101">
        <v>0</v>
      </c>
      <c r="AD573" s="100">
        <f t="shared" si="1654"/>
        <v>-1300</v>
      </c>
      <c r="AE573" s="102">
        <f t="shared" si="1655"/>
        <v>4290</v>
      </c>
      <c r="AF573" s="291">
        <v>2000</v>
      </c>
      <c r="AG573" s="103">
        <f t="shared" si="1656"/>
        <v>-2290</v>
      </c>
      <c r="AH573" s="103">
        <v>0</v>
      </c>
      <c r="AI573" s="103">
        <f t="shared" si="1657"/>
        <v>2000</v>
      </c>
      <c r="AJ573" s="336">
        <f t="shared" si="1658"/>
        <v>1</v>
      </c>
      <c r="AL573"/>
    </row>
    <row r="574" spans="2:38" ht="15.75" thickBot="1" x14ac:dyDescent="0.3">
      <c r="B574" s="285" t="s">
        <v>909</v>
      </c>
      <c r="C574" s="151">
        <v>2016</v>
      </c>
      <c r="D574" s="151">
        <v>3</v>
      </c>
      <c r="E574" s="337" t="s">
        <v>53</v>
      </c>
      <c r="F574" s="153">
        <v>42440</v>
      </c>
      <c r="G574" s="153">
        <v>42459</v>
      </c>
      <c r="H574" s="338">
        <f t="shared" ca="1" si="1646"/>
        <v>0</v>
      </c>
      <c r="I574" s="150" t="s">
        <v>54</v>
      </c>
      <c r="J574" s="150" t="s">
        <v>55</v>
      </c>
      <c r="K574" s="150" t="s">
        <v>907</v>
      </c>
      <c r="L574" s="339" t="str">
        <f t="shared" ca="1" si="1647"/>
        <v>Completed</v>
      </c>
      <c r="M574" s="151" t="s">
        <v>93</v>
      </c>
      <c r="N574" s="151" t="s">
        <v>58</v>
      </c>
      <c r="O574" s="151" t="s">
        <v>109</v>
      </c>
      <c r="P574" s="151" t="s">
        <v>110</v>
      </c>
      <c r="Q574" s="151" t="s">
        <v>101</v>
      </c>
      <c r="R574" s="151" t="s">
        <v>102</v>
      </c>
      <c r="S574" s="111">
        <v>1.2E-2</v>
      </c>
      <c r="T574" s="152">
        <v>3.3000000000000002E-2</v>
      </c>
      <c r="U574" s="340">
        <v>66000</v>
      </c>
      <c r="V574" s="340">
        <v>66331</v>
      </c>
      <c r="W574" s="339">
        <f t="shared" si="1648"/>
        <v>0</v>
      </c>
      <c r="X574" s="339">
        <f t="shared" si="1649"/>
        <v>66000</v>
      </c>
      <c r="Y574" s="340">
        <v>31141</v>
      </c>
      <c r="Z574" s="341">
        <f t="shared" si="1650"/>
        <v>0.46947882588834783</v>
      </c>
      <c r="AA574" s="342">
        <f t="shared" si="1651"/>
        <v>5.9150316303265789E-2</v>
      </c>
      <c r="AB574" s="343">
        <f t="shared" si="1652"/>
        <v>792</v>
      </c>
      <c r="AC574" s="344">
        <f t="shared" si="1653"/>
        <v>792</v>
      </c>
      <c r="AD574" s="343">
        <f t="shared" si="1654"/>
        <v>0</v>
      </c>
      <c r="AE574" s="345">
        <f t="shared" si="1655"/>
        <v>2178</v>
      </c>
      <c r="AF574" s="346">
        <v>1842</v>
      </c>
      <c r="AG574" s="347">
        <f t="shared" si="1656"/>
        <v>-336</v>
      </c>
      <c r="AH574" s="347">
        <v>0</v>
      </c>
      <c r="AI574" s="347">
        <f t="shared" si="1657"/>
        <v>1050</v>
      </c>
      <c r="AJ574" s="348">
        <f t="shared" si="1658"/>
        <v>0.57003257328990231</v>
      </c>
      <c r="AL574"/>
    </row>
    <row r="575" spans="2:38" ht="15.75" thickBot="1" x14ac:dyDescent="0.3">
      <c r="B575" s="281" t="s">
        <v>910</v>
      </c>
      <c r="C575" s="105">
        <v>2016</v>
      </c>
      <c r="D575" s="105">
        <v>3</v>
      </c>
      <c r="E575" s="106" t="s">
        <v>53</v>
      </c>
      <c r="F575" s="107">
        <v>42440</v>
      </c>
      <c r="G575" s="107">
        <v>42459</v>
      </c>
      <c r="H575" s="108">
        <f t="shared" ref="H575:H577" ca="1" si="1659">IF($O$1&gt;G575,0,(G575-$O$1))</f>
        <v>0</v>
      </c>
      <c r="I575" s="109" t="s">
        <v>54</v>
      </c>
      <c r="J575" s="109" t="s">
        <v>55</v>
      </c>
      <c r="K575" s="109" t="s">
        <v>911</v>
      </c>
      <c r="L575" s="110" t="str">
        <f t="shared" ref="L575:L577" ca="1" si="1660">IF(G575=0,$M$3,(IF(H575=0,$M$1,$M$2)))</f>
        <v>Completed</v>
      </c>
      <c r="M575" s="105" t="s">
        <v>77</v>
      </c>
      <c r="N575" s="105" t="s">
        <v>58</v>
      </c>
      <c r="O575" s="105" t="s">
        <v>109</v>
      </c>
      <c r="P575" s="105" t="s">
        <v>110</v>
      </c>
      <c r="Q575" s="105" t="s">
        <v>101</v>
      </c>
      <c r="R575" s="105" t="s">
        <v>102</v>
      </c>
      <c r="S575" s="96">
        <v>0.01</v>
      </c>
      <c r="T575" s="111">
        <v>3.3000000000000002E-2</v>
      </c>
      <c r="U575" s="112">
        <v>120000</v>
      </c>
      <c r="V575" s="112">
        <v>90685</v>
      </c>
      <c r="W575" s="110">
        <f t="shared" ref="W575:W577" si="1661">IF(V575&gt;U575,0,U575-V575)</f>
        <v>29315</v>
      </c>
      <c r="X575" s="110">
        <f t="shared" ref="X575:X577" si="1662">IF(V575&gt;U575,U575,V575)</f>
        <v>90685</v>
      </c>
      <c r="Y575" s="112">
        <v>13429</v>
      </c>
      <c r="Z575" s="113">
        <f t="shared" ref="Z575:Z577" si="1663">Y575/V575</f>
        <v>0.14808402712686772</v>
      </c>
      <c r="AA575" s="114">
        <f t="shared" ref="AA575:AA577" si="1664">AF575/Y575</f>
        <v>0.14893141708243354</v>
      </c>
      <c r="AB575" s="115">
        <f t="shared" ref="AB575:AB577" si="1665">IF(P575="cpv",(U575*S575),(U575/1000*S575))</f>
        <v>1200</v>
      </c>
      <c r="AC575" s="101">
        <v>0</v>
      </c>
      <c r="AD575" s="115">
        <f t="shared" ref="AD575:AD577" si="1666">AC575-AB575</f>
        <v>-1200</v>
      </c>
      <c r="AE575" s="117">
        <f t="shared" ref="AE575:AE577" si="1667">IF(P575="cpv",(U575*T575),(U575/1000*T575))</f>
        <v>3960</v>
      </c>
      <c r="AF575" s="286">
        <v>2000</v>
      </c>
      <c r="AG575" s="118">
        <f t="shared" ref="AG575:AG577" si="1668">AF575-AE575</f>
        <v>-1960</v>
      </c>
      <c r="AH575" s="118">
        <v>0</v>
      </c>
      <c r="AI575" s="118">
        <f t="shared" ref="AI575:AI577" si="1669">AF575-AC575-AH575</f>
        <v>2000</v>
      </c>
      <c r="AJ575" s="335">
        <f t="shared" ref="AJ575:AJ577" si="1670">AI575/AF575</f>
        <v>1</v>
      </c>
      <c r="AL575"/>
    </row>
    <row r="576" spans="2:38" ht="15.75" thickBot="1" x14ac:dyDescent="0.3">
      <c r="B576" s="284" t="s">
        <v>912</v>
      </c>
      <c r="C576" s="91">
        <v>2016</v>
      </c>
      <c r="D576" s="91">
        <v>3</v>
      </c>
      <c r="E576" s="92" t="s">
        <v>53</v>
      </c>
      <c r="F576" s="93">
        <v>42440</v>
      </c>
      <c r="G576" s="93">
        <v>42459</v>
      </c>
      <c r="H576" s="94">
        <f t="shared" ca="1" si="1659"/>
        <v>0</v>
      </c>
      <c r="I576" s="90" t="s">
        <v>54</v>
      </c>
      <c r="J576" s="90" t="s">
        <v>55</v>
      </c>
      <c r="K576" s="90" t="s">
        <v>911</v>
      </c>
      <c r="L576" s="95" t="str">
        <f t="shared" ca="1" si="1660"/>
        <v>Completed</v>
      </c>
      <c r="M576" s="91" t="s">
        <v>93</v>
      </c>
      <c r="N576" s="91" t="s">
        <v>58</v>
      </c>
      <c r="O576" s="91" t="s">
        <v>109</v>
      </c>
      <c r="P576" s="91" t="s">
        <v>110</v>
      </c>
      <c r="Q576" s="91" t="s">
        <v>101</v>
      </c>
      <c r="R576" s="91" t="s">
        <v>102</v>
      </c>
      <c r="S576" s="111">
        <v>1.2E-2</v>
      </c>
      <c r="T576" s="96">
        <v>3.3000000000000002E-2</v>
      </c>
      <c r="U576" s="97">
        <v>100000</v>
      </c>
      <c r="V576" s="97">
        <v>100244</v>
      </c>
      <c r="W576" s="95">
        <f t="shared" si="1661"/>
        <v>0</v>
      </c>
      <c r="X576" s="95">
        <f t="shared" si="1662"/>
        <v>100000</v>
      </c>
      <c r="Y576" s="97">
        <v>31946</v>
      </c>
      <c r="Z576" s="98">
        <f t="shared" si="1663"/>
        <v>0.31868241490762539</v>
      </c>
      <c r="AA576" s="99">
        <f t="shared" si="1664"/>
        <v>4.6547298566330685E-2</v>
      </c>
      <c r="AB576" s="100">
        <f t="shared" si="1665"/>
        <v>1200</v>
      </c>
      <c r="AC576" s="101">
        <f t="shared" ref="AC576:AC578" si="1671">IF(P576="cpv",(IF(W576&gt;0,V576*S576,AB576)),(IF(W576&gt;0,V576/1000*S576,AB576)))</f>
        <v>1200</v>
      </c>
      <c r="AD576" s="100">
        <f t="shared" si="1666"/>
        <v>0</v>
      </c>
      <c r="AE576" s="102">
        <f t="shared" si="1667"/>
        <v>3300</v>
      </c>
      <c r="AF576" s="291">
        <v>1487</v>
      </c>
      <c r="AG576" s="103">
        <f t="shared" si="1668"/>
        <v>-1813</v>
      </c>
      <c r="AH576" s="103">
        <v>0</v>
      </c>
      <c r="AI576" s="103">
        <f t="shared" si="1669"/>
        <v>287</v>
      </c>
      <c r="AJ576" s="336">
        <f t="shared" si="1670"/>
        <v>0.19300605245460659</v>
      </c>
      <c r="AL576"/>
    </row>
    <row r="577" spans="2:38" ht="15.75" thickBot="1" x14ac:dyDescent="0.3">
      <c r="B577" s="285" t="s">
        <v>913</v>
      </c>
      <c r="C577" s="151">
        <v>2016</v>
      </c>
      <c r="D577" s="151">
        <v>3</v>
      </c>
      <c r="E577" s="337" t="s">
        <v>53</v>
      </c>
      <c r="F577" s="153">
        <v>42440</v>
      </c>
      <c r="G577" s="153">
        <v>42459</v>
      </c>
      <c r="H577" s="338">
        <f t="shared" ca="1" si="1659"/>
        <v>0</v>
      </c>
      <c r="I577" s="150" t="s">
        <v>54</v>
      </c>
      <c r="J577" s="150" t="s">
        <v>55</v>
      </c>
      <c r="K577" s="150" t="s">
        <v>911</v>
      </c>
      <c r="L577" s="339" t="str">
        <f t="shared" ca="1" si="1660"/>
        <v>Completed</v>
      </c>
      <c r="M577" s="151" t="s">
        <v>420</v>
      </c>
      <c r="N577" s="151" t="s">
        <v>58</v>
      </c>
      <c r="O577" s="151" t="s">
        <v>109</v>
      </c>
      <c r="P577" s="151" t="s">
        <v>110</v>
      </c>
      <c r="Q577" s="151" t="s">
        <v>101</v>
      </c>
      <c r="R577" s="151" t="s">
        <v>102</v>
      </c>
      <c r="S577" s="111">
        <v>0.02</v>
      </c>
      <c r="T577" s="152">
        <v>3.3000000000000002E-2</v>
      </c>
      <c r="U577" s="340">
        <v>40000</v>
      </c>
      <c r="V577" s="340">
        <v>95415</v>
      </c>
      <c r="W577" s="339">
        <f t="shared" si="1661"/>
        <v>0</v>
      </c>
      <c r="X577" s="339">
        <f t="shared" si="1662"/>
        <v>40000</v>
      </c>
      <c r="Y577" s="340"/>
      <c r="Z577" s="341">
        <f t="shared" si="1663"/>
        <v>0</v>
      </c>
      <c r="AA577" s="342" t="e">
        <f t="shared" si="1664"/>
        <v>#DIV/0!</v>
      </c>
      <c r="AB577" s="343">
        <f t="shared" si="1665"/>
        <v>800</v>
      </c>
      <c r="AC577" s="344">
        <f t="shared" si="1671"/>
        <v>800</v>
      </c>
      <c r="AD577" s="343">
        <f t="shared" si="1666"/>
        <v>0</v>
      </c>
      <c r="AE577" s="345">
        <f t="shared" si="1667"/>
        <v>1320</v>
      </c>
      <c r="AF577" s="346">
        <f>IF((SUMIF($K$10:$K$1048576,K577,$V$10:$V$1048576))&gt;(SUMIF($K$10:$K$1048576,K577,$U$10:$U$1048576)),AE577,(IF(P577="cpv",(V577*T577),(V577*T577/1000))))</f>
        <v>1320</v>
      </c>
      <c r="AG577" s="347">
        <f t="shared" si="1668"/>
        <v>0</v>
      </c>
      <c r="AH577" s="347">
        <v>0</v>
      </c>
      <c r="AI577" s="347">
        <f t="shared" si="1669"/>
        <v>520</v>
      </c>
      <c r="AJ577" s="348">
        <f t="shared" si="1670"/>
        <v>0.39393939393939392</v>
      </c>
      <c r="AL577"/>
    </row>
    <row r="578" spans="2:38" ht="15.75" thickBot="1" x14ac:dyDescent="0.3">
      <c r="B578" s="283" t="s">
        <v>914</v>
      </c>
      <c r="C578" s="135">
        <v>2016</v>
      </c>
      <c r="D578" s="135">
        <v>3</v>
      </c>
      <c r="E578" s="136" t="s">
        <v>53</v>
      </c>
      <c r="F578" s="137">
        <v>42440</v>
      </c>
      <c r="G578" s="137">
        <v>42459</v>
      </c>
      <c r="H578" s="138">
        <f t="shared" ref="H578:H579" ca="1" si="1672">IF($O$1&gt;G578,0,(G578-$O$1))</f>
        <v>0</v>
      </c>
      <c r="I578" s="139" t="s">
        <v>54</v>
      </c>
      <c r="J578" s="139" t="s">
        <v>55</v>
      </c>
      <c r="K578" s="139" t="s">
        <v>915</v>
      </c>
      <c r="L578" s="140" t="str">
        <f t="shared" ref="L578:L579" ca="1" si="1673">IF(G578=0,$M$3,(IF(H578=0,$M$1,$M$2)))</f>
        <v>Completed</v>
      </c>
      <c r="M578" s="135" t="s">
        <v>99</v>
      </c>
      <c r="N578" s="135" t="s">
        <v>58</v>
      </c>
      <c r="O578" s="135" t="s">
        <v>124</v>
      </c>
      <c r="P578" s="135" t="s">
        <v>110</v>
      </c>
      <c r="Q578" s="135" t="s">
        <v>101</v>
      </c>
      <c r="R578" s="135" t="s">
        <v>102</v>
      </c>
      <c r="S578" s="111">
        <v>4.2000000000000003E-2</v>
      </c>
      <c r="T578" s="141">
        <v>0.06</v>
      </c>
      <c r="U578" s="142">
        <v>238000</v>
      </c>
      <c r="V578" s="142">
        <v>239028</v>
      </c>
      <c r="W578" s="140">
        <f t="shared" ref="W578:W579" si="1674">IF(V578&gt;U578,0,U578-V578)</f>
        <v>0</v>
      </c>
      <c r="X578" s="140">
        <f t="shared" ref="X578:X579" si="1675">IF(V578&gt;U578,U578,V578)</f>
        <v>238000</v>
      </c>
      <c r="Y578" s="142">
        <v>6763</v>
      </c>
      <c r="Z578" s="143">
        <f t="shared" ref="Z578:Z579" si="1676">Y578/V578</f>
        <v>2.829375638000569E-2</v>
      </c>
      <c r="AA578" s="144">
        <f t="shared" ref="AA578:AA579" si="1677">AF578/Y578</f>
        <v>2.0381487505544875</v>
      </c>
      <c r="AB578" s="145">
        <f t="shared" ref="AB578:AB579" si="1678">IF(P578="cpv",(U578*S578),(U578/1000*S578))</f>
        <v>9996</v>
      </c>
      <c r="AC578" s="146">
        <f t="shared" si="1671"/>
        <v>9996</v>
      </c>
      <c r="AD578" s="145">
        <f t="shared" ref="AD578:AD579" si="1679">AC578-AB578</f>
        <v>0</v>
      </c>
      <c r="AE578" s="147">
        <f t="shared" ref="AE578:AE579" si="1680">IF(P578="cpv",(U578*T578),(U578/1000*T578))</f>
        <v>14280</v>
      </c>
      <c r="AF578" s="288">
        <v>13784</v>
      </c>
      <c r="AG578" s="148">
        <f t="shared" ref="AG578:AG579" si="1681">AF578-AE578</f>
        <v>-496</v>
      </c>
      <c r="AH578" s="148">
        <v>0</v>
      </c>
      <c r="AI578" s="148">
        <f t="shared" ref="AI578:AI579" si="1682">AF578-AC578-AH578</f>
        <v>3788</v>
      </c>
      <c r="AJ578" s="349">
        <f t="shared" ref="AJ578:AJ579" si="1683">AI578/AF578</f>
        <v>0.27481137550783519</v>
      </c>
      <c r="AL578"/>
    </row>
    <row r="579" spans="2:38" ht="15.75" thickBot="1" x14ac:dyDescent="0.3">
      <c r="B579" s="281" t="s">
        <v>916</v>
      </c>
      <c r="C579" s="105">
        <v>2016</v>
      </c>
      <c r="D579" s="105">
        <v>3</v>
      </c>
      <c r="E579" s="106" t="s">
        <v>53</v>
      </c>
      <c r="F579" s="107">
        <v>42440</v>
      </c>
      <c r="G579" s="107">
        <v>42459</v>
      </c>
      <c r="H579" s="108">
        <f t="shared" ca="1" si="1672"/>
        <v>0</v>
      </c>
      <c r="I579" s="109" t="s">
        <v>54</v>
      </c>
      <c r="J579" s="109" t="s">
        <v>55</v>
      </c>
      <c r="K579" s="109" t="s">
        <v>917</v>
      </c>
      <c r="L579" s="110" t="str">
        <f t="shared" ca="1" si="1673"/>
        <v>Completed</v>
      </c>
      <c r="M579" s="105" t="s">
        <v>77</v>
      </c>
      <c r="N579" s="105" t="s">
        <v>58</v>
      </c>
      <c r="O579" s="105" t="s">
        <v>109</v>
      </c>
      <c r="P579" s="105" t="s">
        <v>110</v>
      </c>
      <c r="Q579" s="105" t="s">
        <v>101</v>
      </c>
      <c r="R579" s="105" t="s">
        <v>102</v>
      </c>
      <c r="S579" s="96">
        <v>0.01</v>
      </c>
      <c r="T579" s="111">
        <v>3.3000000000000002E-2</v>
      </c>
      <c r="U579" s="112">
        <v>60000</v>
      </c>
      <c r="V579" s="112">
        <v>60322</v>
      </c>
      <c r="W579" s="110">
        <f t="shared" si="1674"/>
        <v>0</v>
      </c>
      <c r="X579" s="110">
        <f t="shared" si="1675"/>
        <v>60000</v>
      </c>
      <c r="Y579" s="112">
        <v>9246</v>
      </c>
      <c r="Z579" s="113">
        <f t="shared" si="1676"/>
        <v>0.15327741122641822</v>
      </c>
      <c r="AA579" s="114">
        <f t="shared" si="1677"/>
        <v>0.1081548777849881</v>
      </c>
      <c r="AB579" s="115">
        <f t="shared" si="1678"/>
        <v>600</v>
      </c>
      <c r="AC579" s="101">
        <v>0</v>
      </c>
      <c r="AD579" s="115">
        <f t="shared" si="1679"/>
        <v>-600</v>
      </c>
      <c r="AE579" s="117">
        <f t="shared" si="1680"/>
        <v>1980</v>
      </c>
      <c r="AF579" s="286">
        <v>1000</v>
      </c>
      <c r="AG579" s="118">
        <f t="shared" si="1681"/>
        <v>-980</v>
      </c>
      <c r="AH579" s="118">
        <v>0</v>
      </c>
      <c r="AI579" s="118">
        <f t="shared" si="1682"/>
        <v>1000</v>
      </c>
      <c r="AJ579" s="335">
        <f t="shared" si="1683"/>
        <v>1</v>
      </c>
      <c r="AL579"/>
    </row>
    <row r="580" spans="2:38" ht="15.75" thickBot="1" x14ac:dyDescent="0.3">
      <c r="B580" s="284" t="s">
        <v>918</v>
      </c>
      <c r="C580" s="91">
        <v>2016</v>
      </c>
      <c r="D580" s="91">
        <v>3</v>
      </c>
      <c r="E580" s="92" t="s">
        <v>53</v>
      </c>
      <c r="F580" s="93">
        <v>42440</v>
      </c>
      <c r="G580" s="93">
        <v>42459</v>
      </c>
      <c r="H580" s="94">
        <f t="shared" ref="H580:H583" ca="1" si="1684">IF($O$1&gt;G580,0,(G580-$O$1))</f>
        <v>0</v>
      </c>
      <c r="I580" s="90" t="s">
        <v>54</v>
      </c>
      <c r="J580" s="90" t="s">
        <v>55</v>
      </c>
      <c r="K580" s="90" t="s">
        <v>917</v>
      </c>
      <c r="L580" s="95" t="str">
        <f t="shared" ref="L580:L583" ca="1" si="1685">IF(G580=0,$M$3,(IF(H580=0,$M$1,$M$2)))</f>
        <v>Completed</v>
      </c>
      <c r="M580" s="91" t="s">
        <v>93</v>
      </c>
      <c r="N580" s="91" t="s">
        <v>58</v>
      </c>
      <c r="O580" s="91" t="s">
        <v>109</v>
      </c>
      <c r="P580" s="91" t="s">
        <v>110</v>
      </c>
      <c r="Q580" s="91" t="s">
        <v>101</v>
      </c>
      <c r="R580" s="91" t="s">
        <v>102</v>
      </c>
      <c r="S580" s="111">
        <v>1.2E-2</v>
      </c>
      <c r="T580" s="96">
        <v>3.3000000000000002E-2</v>
      </c>
      <c r="U580" s="97">
        <v>50000</v>
      </c>
      <c r="V580" s="97">
        <v>50745</v>
      </c>
      <c r="W580" s="95">
        <f t="shared" ref="W580:W583" si="1686">IF(V580&gt;U580,0,U580-V580)</f>
        <v>0</v>
      </c>
      <c r="X580" s="95">
        <f t="shared" ref="X580:X583" si="1687">IF(V580&gt;U580,U580,V580)</f>
        <v>50000</v>
      </c>
      <c r="Y580" s="97">
        <v>11795</v>
      </c>
      <c r="Z580" s="98">
        <f t="shared" ref="Z580:Z583" si="1688">Y580/V580</f>
        <v>0.23243669327027294</v>
      </c>
      <c r="AA580" s="99">
        <f t="shared" ref="AA580:AA583" si="1689">AF580/Y580</f>
        <v>0.13988978380669775</v>
      </c>
      <c r="AB580" s="100">
        <f t="shared" ref="AB580:AB583" si="1690">IF(P580="cpv",(U580*S580),(U580/1000*S580))</f>
        <v>600</v>
      </c>
      <c r="AC580" s="101">
        <f t="shared" ref="AC580:AC583" si="1691">IF(P580="cpv",(IF(W580&gt;0,V580*S580,AB580)),(IF(W580&gt;0,V580/1000*S580,AB580)))</f>
        <v>600</v>
      </c>
      <c r="AD580" s="100">
        <f t="shared" ref="AD580:AD583" si="1692">AC580-AB580</f>
        <v>0</v>
      </c>
      <c r="AE580" s="102">
        <f t="shared" ref="AE580:AE583" si="1693">IF(P580="cpv",(U580*T580),(U580/1000*T580))</f>
        <v>1650</v>
      </c>
      <c r="AF580" s="291">
        <f>IF((SUMIF($K$10:$K$1048576,K580,$V$10:$V$1048576))&gt;(SUMIF($K$10:$K$1048576,K580,$U$10:$U$1048576)),AE580,(IF(P580="cpv",(V580*T580),(V580*T580/1000))))</f>
        <v>1650</v>
      </c>
      <c r="AG580" s="103">
        <f t="shared" ref="AG580:AG583" si="1694">AF580-AE580</f>
        <v>0</v>
      </c>
      <c r="AH580" s="103">
        <v>0</v>
      </c>
      <c r="AI580" s="103">
        <f t="shared" ref="AI580:AI583" si="1695">AF580-AC580-AH580</f>
        <v>1050</v>
      </c>
      <c r="AJ580" s="336">
        <f t="shared" ref="AJ580:AJ583" si="1696">AI580/AF580</f>
        <v>0.63636363636363635</v>
      </c>
      <c r="AL580"/>
    </row>
    <row r="581" spans="2:38" ht="15.75" thickBot="1" x14ac:dyDescent="0.3">
      <c r="B581" s="284" t="s">
        <v>919</v>
      </c>
      <c r="C581" s="91">
        <v>2016</v>
      </c>
      <c r="D581" s="91">
        <v>3</v>
      </c>
      <c r="E581" s="92" t="s">
        <v>53</v>
      </c>
      <c r="F581" s="93">
        <v>42440</v>
      </c>
      <c r="G581" s="93">
        <v>42459</v>
      </c>
      <c r="H581" s="94">
        <f t="shared" ca="1" si="1684"/>
        <v>0</v>
      </c>
      <c r="I581" s="90" t="s">
        <v>54</v>
      </c>
      <c r="J581" s="90" t="s">
        <v>55</v>
      </c>
      <c r="K581" s="90" t="s">
        <v>917</v>
      </c>
      <c r="L581" s="95" t="str">
        <f t="shared" ca="1" si="1685"/>
        <v>Completed</v>
      </c>
      <c r="M581" s="91" t="s">
        <v>830</v>
      </c>
      <c r="N581" s="91" t="s">
        <v>58</v>
      </c>
      <c r="O581" s="91" t="s">
        <v>109</v>
      </c>
      <c r="P581" s="91" t="s">
        <v>110</v>
      </c>
      <c r="Q581" s="91" t="s">
        <v>101</v>
      </c>
      <c r="R581" s="91" t="s">
        <v>102</v>
      </c>
      <c r="S581" s="111">
        <v>0.01</v>
      </c>
      <c r="T581" s="96">
        <v>3.3000000000000002E-2</v>
      </c>
      <c r="U581" s="97">
        <v>60000</v>
      </c>
      <c r="V581" s="97">
        <v>60322</v>
      </c>
      <c r="W581" s="95">
        <f t="shared" si="1686"/>
        <v>0</v>
      </c>
      <c r="X581" s="95">
        <f t="shared" si="1687"/>
        <v>60000</v>
      </c>
      <c r="Y581" s="97">
        <v>9246</v>
      </c>
      <c r="Z581" s="98">
        <f t="shared" si="1688"/>
        <v>0.15327741122641822</v>
      </c>
      <c r="AA581" s="99">
        <f t="shared" si="1689"/>
        <v>0.14233181916504434</v>
      </c>
      <c r="AB581" s="100">
        <f t="shared" si="1690"/>
        <v>600</v>
      </c>
      <c r="AC581" s="101">
        <f t="shared" si="1691"/>
        <v>600</v>
      </c>
      <c r="AD581" s="100">
        <f t="shared" si="1692"/>
        <v>0</v>
      </c>
      <c r="AE581" s="102">
        <f t="shared" si="1693"/>
        <v>1980</v>
      </c>
      <c r="AF581" s="291">
        <v>1316</v>
      </c>
      <c r="AG581" s="103">
        <f t="shared" si="1694"/>
        <v>-664</v>
      </c>
      <c r="AH581" s="103">
        <v>0</v>
      </c>
      <c r="AI581" s="103">
        <f t="shared" si="1695"/>
        <v>716</v>
      </c>
      <c r="AJ581" s="336">
        <f t="shared" si="1696"/>
        <v>0.54407294832826747</v>
      </c>
      <c r="AL581"/>
    </row>
    <row r="582" spans="2:38" ht="15.75" thickBot="1" x14ac:dyDescent="0.3">
      <c r="B582" s="285" t="s">
        <v>920</v>
      </c>
      <c r="C582" s="151">
        <v>2016</v>
      </c>
      <c r="D582" s="151">
        <v>3</v>
      </c>
      <c r="E582" s="337" t="s">
        <v>53</v>
      </c>
      <c r="F582" s="153">
        <v>42440</v>
      </c>
      <c r="G582" s="153">
        <v>42459</v>
      </c>
      <c r="H582" s="338">
        <f t="shared" ca="1" si="1684"/>
        <v>0</v>
      </c>
      <c r="I582" s="150" t="s">
        <v>54</v>
      </c>
      <c r="J582" s="150" t="s">
        <v>55</v>
      </c>
      <c r="K582" s="150" t="s">
        <v>917</v>
      </c>
      <c r="L582" s="339" t="str">
        <f t="shared" ca="1" si="1685"/>
        <v>Completed</v>
      </c>
      <c r="M582" s="151" t="s">
        <v>420</v>
      </c>
      <c r="N582" s="151" t="s">
        <v>58</v>
      </c>
      <c r="O582" s="151" t="s">
        <v>109</v>
      </c>
      <c r="P582" s="151" t="s">
        <v>110</v>
      </c>
      <c r="Q582" s="151" t="s">
        <v>101</v>
      </c>
      <c r="R582" s="151" t="s">
        <v>102</v>
      </c>
      <c r="S582" s="111">
        <v>0.02</v>
      </c>
      <c r="T582" s="152">
        <v>3.3000000000000002E-2</v>
      </c>
      <c r="U582" s="340">
        <v>20000</v>
      </c>
      <c r="V582" s="340">
        <v>19015</v>
      </c>
      <c r="W582" s="339">
        <f t="shared" si="1686"/>
        <v>985</v>
      </c>
      <c r="X582" s="339">
        <f t="shared" si="1687"/>
        <v>19015</v>
      </c>
      <c r="Y582" s="340"/>
      <c r="Z582" s="341">
        <f t="shared" si="1688"/>
        <v>0</v>
      </c>
      <c r="AA582" s="342" t="e">
        <f t="shared" si="1689"/>
        <v>#DIV/0!</v>
      </c>
      <c r="AB582" s="343">
        <f t="shared" si="1690"/>
        <v>400</v>
      </c>
      <c r="AC582" s="344">
        <f t="shared" si="1691"/>
        <v>380.3</v>
      </c>
      <c r="AD582" s="343">
        <f t="shared" si="1692"/>
        <v>-19.699999999999989</v>
      </c>
      <c r="AE582" s="345">
        <f t="shared" si="1693"/>
        <v>660</v>
      </c>
      <c r="AF582" s="346">
        <f>IF((SUMIF($K$10:$K$1048576,K582,$V$10:$V$1048576))&gt;(SUMIF($K$10:$K$1048576,K582,$U$10:$U$1048576)),AE582,(IF(P582="cpv",(V582*T582),(V582*T582/1000))))</f>
        <v>660</v>
      </c>
      <c r="AG582" s="347">
        <f t="shared" si="1694"/>
        <v>0</v>
      </c>
      <c r="AH582" s="347">
        <v>0</v>
      </c>
      <c r="AI582" s="347">
        <f t="shared" si="1695"/>
        <v>279.7</v>
      </c>
      <c r="AJ582" s="348">
        <f t="shared" si="1696"/>
        <v>0.42378787878787877</v>
      </c>
      <c r="AL582"/>
    </row>
    <row r="583" spans="2:38" x14ac:dyDescent="0.25">
      <c r="B583" s="281" t="s">
        <v>921</v>
      </c>
      <c r="C583" s="105">
        <v>2016</v>
      </c>
      <c r="D583" s="105">
        <v>3</v>
      </c>
      <c r="E583" s="106" t="s">
        <v>53</v>
      </c>
      <c r="F583" s="107">
        <v>42440</v>
      </c>
      <c r="G583" s="107">
        <v>42459</v>
      </c>
      <c r="H583" s="108">
        <f t="shared" ca="1" si="1684"/>
        <v>0</v>
      </c>
      <c r="I583" s="109" t="s">
        <v>54</v>
      </c>
      <c r="J583" s="109" t="s">
        <v>55</v>
      </c>
      <c r="K583" s="109" t="s">
        <v>922</v>
      </c>
      <c r="L583" s="110" t="str">
        <f t="shared" ca="1" si="1685"/>
        <v>Completed</v>
      </c>
      <c r="M583" s="105" t="s">
        <v>420</v>
      </c>
      <c r="N583" s="105" t="s">
        <v>58</v>
      </c>
      <c r="O583" s="105" t="s">
        <v>109</v>
      </c>
      <c r="P583" s="105" t="s">
        <v>110</v>
      </c>
      <c r="Q583" s="105" t="s">
        <v>101</v>
      </c>
      <c r="R583" s="105" t="s">
        <v>102</v>
      </c>
      <c r="S583" s="111">
        <v>0.02</v>
      </c>
      <c r="T583" s="111">
        <v>3.3000000000000002E-2</v>
      </c>
      <c r="U583" s="112">
        <v>20000</v>
      </c>
      <c r="V583" s="112">
        <v>21120</v>
      </c>
      <c r="W583" s="110">
        <f t="shared" si="1686"/>
        <v>0</v>
      </c>
      <c r="X583" s="110">
        <f t="shared" si="1687"/>
        <v>20000</v>
      </c>
      <c r="Y583" s="112"/>
      <c r="Z583" s="113">
        <f t="shared" si="1688"/>
        <v>0</v>
      </c>
      <c r="AA583" s="114" t="e">
        <f t="shared" si="1689"/>
        <v>#DIV/0!</v>
      </c>
      <c r="AB583" s="115">
        <f t="shared" si="1690"/>
        <v>400</v>
      </c>
      <c r="AC583" s="116">
        <f t="shared" si="1691"/>
        <v>400</v>
      </c>
      <c r="AD583" s="115">
        <f t="shared" si="1692"/>
        <v>0</v>
      </c>
      <c r="AE583" s="117">
        <f t="shared" si="1693"/>
        <v>660</v>
      </c>
      <c r="AF583" s="286">
        <f>IF((SUMIF($K$10:$K$1048576,K583,$V$10:$V$1048576))&gt;(SUMIF($K$10:$K$1048576,K583,$U$10:$U$1048576)),AE583,(IF(P583="cpv",(V583*T583),(V583*T583/1000))))</f>
        <v>660</v>
      </c>
      <c r="AG583" s="118">
        <f t="shared" si="1694"/>
        <v>0</v>
      </c>
      <c r="AH583" s="118">
        <v>0</v>
      </c>
      <c r="AI583" s="118">
        <f t="shared" si="1695"/>
        <v>260</v>
      </c>
      <c r="AJ583" s="335">
        <f t="shared" si="1696"/>
        <v>0.39393939393939392</v>
      </c>
      <c r="AL583"/>
    </row>
    <row r="584" spans="2:38" ht="15.75" thickBot="1" x14ac:dyDescent="0.3">
      <c r="B584" s="284" t="s">
        <v>923</v>
      </c>
      <c r="C584" s="91">
        <v>2016</v>
      </c>
      <c r="D584" s="91">
        <v>3</v>
      </c>
      <c r="E584" s="92" t="s">
        <v>53</v>
      </c>
      <c r="F584" s="93">
        <v>42440</v>
      </c>
      <c r="G584" s="93">
        <v>42459</v>
      </c>
      <c r="H584" s="94">
        <f t="shared" ref="H584:H585" ca="1" si="1697">IF($O$1&gt;G584,0,(G584-$O$1))</f>
        <v>0</v>
      </c>
      <c r="I584" s="90" t="s">
        <v>54</v>
      </c>
      <c r="J584" s="90" t="s">
        <v>55</v>
      </c>
      <c r="K584" s="90" t="s">
        <v>922</v>
      </c>
      <c r="L584" s="95" t="str">
        <f t="shared" ref="L584:L585" ca="1" si="1698">IF(G584=0,$M$3,(IF(H584=0,$M$1,$M$2)))</f>
        <v>Completed</v>
      </c>
      <c r="M584" s="91" t="s">
        <v>77</v>
      </c>
      <c r="N584" s="91" t="s">
        <v>58</v>
      </c>
      <c r="O584" s="91" t="s">
        <v>109</v>
      </c>
      <c r="P584" s="91" t="s">
        <v>110</v>
      </c>
      <c r="Q584" s="91" t="s">
        <v>101</v>
      </c>
      <c r="R584" s="91" t="s">
        <v>102</v>
      </c>
      <c r="S584" s="96">
        <v>0.01</v>
      </c>
      <c r="T584" s="96">
        <v>3.3000000000000002E-2</v>
      </c>
      <c r="U584" s="97">
        <v>180000</v>
      </c>
      <c r="V584" s="97">
        <v>180700</v>
      </c>
      <c r="W584" s="95">
        <f t="shared" ref="W584:W585" si="1699">IF(V584&gt;U584,0,U584-V584)</f>
        <v>0</v>
      </c>
      <c r="X584" s="95">
        <f t="shared" ref="X584:X585" si="1700">IF(V584&gt;U584,U584,V584)</f>
        <v>180000</v>
      </c>
      <c r="Y584" s="97">
        <v>18884</v>
      </c>
      <c r="Z584" s="98">
        <f t="shared" ref="Z584:Z585" si="1701">Y584/V584</f>
        <v>0.10450470392916436</v>
      </c>
      <c r="AA584" s="99">
        <f t="shared" ref="AA584:AA585" si="1702">AF584/Y584</f>
        <v>9.5742427451811052E-2</v>
      </c>
      <c r="AB584" s="100">
        <f t="shared" ref="AB584:AB585" si="1703">IF(P584="cpv",(U584*S584),(U584/1000*S584))</f>
        <v>1800</v>
      </c>
      <c r="AC584" s="101">
        <v>0</v>
      </c>
      <c r="AD584" s="100">
        <f t="shared" ref="AD584:AD585" si="1704">AC584-AB584</f>
        <v>-1800</v>
      </c>
      <c r="AE584" s="102">
        <f t="shared" ref="AE584:AE585" si="1705">IF(P584="cpv",(U584*T584),(U584/1000*T584))</f>
        <v>5940</v>
      </c>
      <c r="AF584" s="291">
        <v>1808</v>
      </c>
      <c r="AG584" s="103">
        <f t="shared" ref="AG584:AG585" si="1706">AF584-AE584</f>
        <v>-4132</v>
      </c>
      <c r="AH584" s="103">
        <v>0</v>
      </c>
      <c r="AI584" s="103">
        <f t="shared" ref="AI584:AI585" si="1707">AF584-AC584-AH584</f>
        <v>1808</v>
      </c>
      <c r="AJ584" s="336">
        <f t="shared" ref="AJ584:AJ585" si="1708">AI584/AF584</f>
        <v>1</v>
      </c>
      <c r="AL584"/>
    </row>
    <row r="585" spans="2:38" ht="15.75" thickBot="1" x14ac:dyDescent="0.3">
      <c r="B585" s="285" t="s">
        <v>924</v>
      </c>
      <c r="C585" s="151">
        <v>2016</v>
      </c>
      <c r="D585" s="151">
        <v>3</v>
      </c>
      <c r="E585" s="337" t="s">
        <v>53</v>
      </c>
      <c r="F585" s="153">
        <v>42440</v>
      </c>
      <c r="G585" s="153">
        <v>42459</v>
      </c>
      <c r="H585" s="338">
        <f t="shared" ca="1" si="1697"/>
        <v>0</v>
      </c>
      <c r="I585" s="150" t="s">
        <v>54</v>
      </c>
      <c r="J585" s="150" t="s">
        <v>55</v>
      </c>
      <c r="K585" s="150" t="s">
        <v>922</v>
      </c>
      <c r="L585" s="339" t="str">
        <f t="shared" ca="1" si="1698"/>
        <v>Completed</v>
      </c>
      <c r="M585" s="151" t="s">
        <v>93</v>
      </c>
      <c r="N585" s="151" t="s">
        <v>58</v>
      </c>
      <c r="O585" s="151" t="s">
        <v>109</v>
      </c>
      <c r="P585" s="151" t="s">
        <v>110</v>
      </c>
      <c r="Q585" s="151" t="s">
        <v>101</v>
      </c>
      <c r="R585" s="151" t="s">
        <v>102</v>
      </c>
      <c r="S585" s="111">
        <v>1.2E-2</v>
      </c>
      <c r="T585" s="152">
        <v>3.3000000000000002E-2</v>
      </c>
      <c r="U585" s="340">
        <v>45000</v>
      </c>
      <c r="V585" s="340">
        <v>45103</v>
      </c>
      <c r="W585" s="339">
        <f t="shared" si="1699"/>
        <v>0</v>
      </c>
      <c r="X585" s="339">
        <f t="shared" si="1700"/>
        <v>45000</v>
      </c>
      <c r="Y585" s="340">
        <v>7912</v>
      </c>
      <c r="Z585" s="341">
        <f t="shared" si="1701"/>
        <v>0.17542070372259053</v>
      </c>
      <c r="AA585" s="342">
        <f t="shared" si="1702"/>
        <v>0.18768958543983821</v>
      </c>
      <c r="AB585" s="343">
        <f t="shared" si="1703"/>
        <v>540</v>
      </c>
      <c r="AC585" s="344">
        <f t="shared" ref="AC585" si="1709">IF(P585="cpv",(IF(W585&gt;0,V585*S585,AB585)),(IF(W585&gt;0,V585/1000*S585,AB585)))</f>
        <v>540</v>
      </c>
      <c r="AD585" s="343">
        <f t="shared" si="1704"/>
        <v>0</v>
      </c>
      <c r="AE585" s="345">
        <f t="shared" si="1705"/>
        <v>1485</v>
      </c>
      <c r="AF585" s="346">
        <f>IF((SUMIF($K$10:$K$1048576,K585,$V$10:$V$1048576))&gt;(SUMIF($K$10:$K$1048576,K585,$U$10:$U$1048576)),AE585,(IF(P585="cpv",(V585*T585),(V585*T585/1000))))</f>
        <v>1485</v>
      </c>
      <c r="AG585" s="347">
        <f t="shared" si="1706"/>
        <v>0</v>
      </c>
      <c r="AH585" s="347">
        <v>0</v>
      </c>
      <c r="AI585" s="347">
        <f t="shared" si="1707"/>
        <v>945</v>
      </c>
      <c r="AJ585" s="348">
        <f t="shared" si="1708"/>
        <v>0.63636363636363635</v>
      </c>
      <c r="AL585"/>
    </row>
    <row r="586" spans="2:38" x14ac:dyDescent="0.25">
      <c r="B586" s="281" t="s">
        <v>925</v>
      </c>
      <c r="C586" s="105">
        <v>2016</v>
      </c>
      <c r="D586" s="105">
        <v>3</v>
      </c>
      <c r="E586" s="106" t="s">
        <v>53</v>
      </c>
      <c r="F586" s="107">
        <v>42440</v>
      </c>
      <c r="G586" s="107">
        <v>42459</v>
      </c>
      <c r="H586" s="108">
        <f t="shared" ref="H586:H588" ca="1" si="1710">IF($O$1&gt;G586,0,(G586-$O$1))</f>
        <v>0</v>
      </c>
      <c r="I586" s="109" t="s">
        <v>54</v>
      </c>
      <c r="J586" s="109" t="s">
        <v>130</v>
      </c>
      <c r="K586" s="109" t="s">
        <v>926</v>
      </c>
      <c r="L586" s="110" t="str">
        <f t="shared" ref="L586:L588" ca="1" si="1711">IF(G586=0,$M$3,(IF(H586=0,$M$1,$M$2)))</f>
        <v>Completed</v>
      </c>
      <c r="M586" s="105" t="s">
        <v>830</v>
      </c>
      <c r="N586" s="105" t="s">
        <v>58</v>
      </c>
      <c r="O586" s="105" t="s">
        <v>599</v>
      </c>
      <c r="P586" s="105" t="s">
        <v>110</v>
      </c>
      <c r="Q586" s="105" t="s">
        <v>101</v>
      </c>
      <c r="R586" s="105" t="s">
        <v>102</v>
      </c>
      <c r="S586" s="111">
        <v>3.7499999999999999E-2</v>
      </c>
      <c r="T586" s="111">
        <v>0.06</v>
      </c>
      <c r="U586" s="112">
        <v>115000</v>
      </c>
      <c r="V586" s="112">
        <v>125323</v>
      </c>
      <c r="W586" s="110">
        <f t="shared" ref="W586:W588" si="1712">IF(V586&gt;U586,0,U586-V586)</f>
        <v>0</v>
      </c>
      <c r="X586" s="110">
        <f t="shared" ref="X586:X588" si="1713">IF(V586&gt;U586,U586,V586)</f>
        <v>115000</v>
      </c>
      <c r="Y586" s="112">
        <v>5878</v>
      </c>
      <c r="Z586" s="113">
        <f t="shared" ref="Z586:Z588" si="1714">Y586/V586</f>
        <v>4.6902803156643233E-2</v>
      </c>
      <c r="AA586" s="114">
        <f t="shared" ref="AA586:AA588" si="1715">AF586/Y586</f>
        <v>1.1738686628104797</v>
      </c>
      <c r="AB586" s="115">
        <f t="shared" ref="AB586:AB588" si="1716">IF(P586="cpv",(U586*S586),(U586/1000*S586))</f>
        <v>4312.5</v>
      </c>
      <c r="AC586" s="116">
        <f t="shared" ref="AC586:AC588" si="1717">IF(P586="cpv",(IF(W586&gt;0,V586*S586,AB586)),(IF(W586&gt;0,V586/1000*S586,AB586)))</f>
        <v>4312.5</v>
      </c>
      <c r="AD586" s="115">
        <f t="shared" ref="AD586:AD588" si="1718">AC586-AB586</f>
        <v>0</v>
      </c>
      <c r="AE586" s="117">
        <f t="shared" ref="AE586:AE588" si="1719">IF(P586="cpv",(U586*T586),(U586/1000*T586))</f>
        <v>6900</v>
      </c>
      <c r="AF586" s="286">
        <f>IF((SUMIF($K$10:$K$1048576,K586,$V$10:$V$1048576))&gt;(SUMIF($K$10:$K$1048576,K586,$U$10:$U$1048576)),AE586,(IF(P586="cpv",(V586*T586),(V586*T586/1000))))</f>
        <v>6900</v>
      </c>
      <c r="AG586" s="118">
        <f t="shared" ref="AG586:AG588" si="1720">AF586-AE586</f>
        <v>0</v>
      </c>
      <c r="AH586" s="118">
        <v>0</v>
      </c>
      <c r="AI586" s="118">
        <f t="shared" ref="AI586:AI588" si="1721">AF586-AC586-AH586</f>
        <v>2587.5</v>
      </c>
      <c r="AJ586" s="335">
        <f t="shared" ref="AJ586:AJ588" si="1722">AI586/AF586</f>
        <v>0.375</v>
      </c>
      <c r="AL586"/>
    </row>
    <row r="587" spans="2:38" ht="15.75" thickBot="1" x14ac:dyDescent="0.3">
      <c r="B587" s="285" t="s">
        <v>927</v>
      </c>
      <c r="C587" s="151">
        <v>2016</v>
      </c>
      <c r="D587" s="151">
        <v>3</v>
      </c>
      <c r="E587" s="337" t="s">
        <v>53</v>
      </c>
      <c r="F587" s="153">
        <v>42440</v>
      </c>
      <c r="G587" s="153">
        <v>42459</v>
      </c>
      <c r="H587" s="338">
        <f t="shared" ca="1" si="1710"/>
        <v>0</v>
      </c>
      <c r="I587" s="150" t="s">
        <v>54</v>
      </c>
      <c r="J587" s="150" t="s">
        <v>130</v>
      </c>
      <c r="K587" s="150" t="s">
        <v>926</v>
      </c>
      <c r="L587" s="339" t="str">
        <f t="shared" ca="1" si="1711"/>
        <v>Completed</v>
      </c>
      <c r="M587" s="151" t="s">
        <v>77</v>
      </c>
      <c r="N587" s="151" t="s">
        <v>58</v>
      </c>
      <c r="O587" s="151" t="s">
        <v>599</v>
      </c>
      <c r="P587" s="151" t="s">
        <v>110</v>
      </c>
      <c r="Q587" s="151" t="s">
        <v>101</v>
      </c>
      <c r="R587" s="151" t="s">
        <v>102</v>
      </c>
      <c r="S587" s="96">
        <v>0.01</v>
      </c>
      <c r="T587" s="152">
        <v>0.06</v>
      </c>
      <c r="U587" s="340">
        <v>20000</v>
      </c>
      <c r="V587" s="340">
        <v>25181</v>
      </c>
      <c r="W587" s="339">
        <f t="shared" si="1712"/>
        <v>0</v>
      </c>
      <c r="X587" s="339">
        <f t="shared" si="1713"/>
        <v>20000</v>
      </c>
      <c r="Y587" s="340">
        <v>2324</v>
      </c>
      <c r="Z587" s="341">
        <f t="shared" si="1714"/>
        <v>9.2291807315039123E-2</v>
      </c>
      <c r="AA587" s="342">
        <f t="shared" si="1715"/>
        <v>0.25817555938037867</v>
      </c>
      <c r="AB587" s="343">
        <f t="shared" si="1716"/>
        <v>200</v>
      </c>
      <c r="AC587" s="101">
        <v>0</v>
      </c>
      <c r="AD587" s="343">
        <f t="shared" si="1718"/>
        <v>-200</v>
      </c>
      <c r="AE587" s="345">
        <f t="shared" si="1719"/>
        <v>1200</v>
      </c>
      <c r="AF587" s="346">
        <v>600</v>
      </c>
      <c r="AG587" s="347">
        <f t="shared" si="1720"/>
        <v>-600</v>
      </c>
      <c r="AH587" s="347">
        <v>0</v>
      </c>
      <c r="AI587" s="347">
        <f t="shared" si="1721"/>
        <v>600</v>
      </c>
      <c r="AJ587" s="348">
        <f t="shared" si="1722"/>
        <v>1</v>
      </c>
      <c r="AL587"/>
    </row>
    <row r="588" spans="2:38" ht="15.75" thickBot="1" x14ac:dyDescent="0.3">
      <c r="B588" s="283" t="s">
        <v>928</v>
      </c>
      <c r="C588" s="135">
        <v>2016</v>
      </c>
      <c r="D588" s="135">
        <v>3</v>
      </c>
      <c r="E588" s="136" t="s">
        <v>53</v>
      </c>
      <c r="F588" s="137">
        <v>42440</v>
      </c>
      <c r="G588" s="137">
        <v>42459</v>
      </c>
      <c r="H588" s="138">
        <f t="shared" ca="1" si="1710"/>
        <v>0</v>
      </c>
      <c r="I588" s="139" t="s">
        <v>54</v>
      </c>
      <c r="J588" s="139" t="s">
        <v>130</v>
      </c>
      <c r="K588" s="139" t="s">
        <v>929</v>
      </c>
      <c r="L588" s="140" t="str">
        <f t="shared" ca="1" si="1711"/>
        <v>Completed</v>
      </c>
      <c r="M588" s="135" t="s">
        <v>99</v>
      </c>
      <c r="N588" s="135" t="s">
        <v>58</v>
      </c>
      <c r="O588" s="135" t="s">
        <v>124</v>
      </c>
      <c r="P588" s="135" t="s">
        <v>110</v>
      </c>
      <c r="Q588" s="135" t="s">
        <v>101</v>
      </c>
      <c r="R588" s="135" t="s">
        <v>102</v>
      </c>
      <c r="S588" s="111">
        <v>4.2000000000000003E-2</v>
      </c>
      <c r="T588" s="141">
        <v>0.06</v>
      </c>
      <c r="U588" s="142">
        <v>325000</v>
      </c>
      <c r="V588" s="142">
        <v>15239</v>
      </c>
      <c r="W588" s="140">
        <f t="shared" si="1712"/>
        <v>309761</v>
      </c>
      <c r="X588" s="140">
        <f t="shared" si="1713"/>
        <v>15239</v>
      </c>
      <c r="Y588" s="142">
        <v>505</v>
      </c>
      <c r="Z588" s="143">
        <f t="shared" si="1714"/>
        <v>3.3138657392217337E-2</v>
      </c>
      <c r="AA588" s="144">
        <f t="shared" si="1715"/>
        <v>1.8554455445544555</v>
      </c>
      <c r="AB588" s="145">
        <f t="shared" si="1716"/>
        <v>13650</v>
      </c>
      <c r="AC588" s="146">
        <f t="shared" si="1717"/>
        <v>640.03800000000001</v>
      </c>
      <c r="AD588" s="145">
        <f t="shared" si="1718"/>
        <v>-13009.962</v>
      </c>
      <c r="AE588" s="147">
        <f t="shared" si="1719"/>
        <v>19500</v>
      </c>
      <c r="AF588" s="288">
        <v>937</v>
      </c>
      <c r="AG588" s="148">
        <f t="shared" si="1720"/>
        <v>-18563</v>
      </c>
      <c r="AH588" s="148">
        <v>0</v>
      </c>
      <c r="AI588" s="148">
        <f t="shared" si="1721"/>
        <v>296.96199999999999</v>
      </c>
      <c r="AJ588" s="349">
        <f t="shared" si="1722"/>
        <v>0.3169284951974386</v>
      </c>
      <c r="AL588"/>
    </row>
    <row r="589" spans="2:38" x14ac:dyDescent="0.25">
      <c r="B589" s="281" t="s">
        <v>930</v>
      </c>
      <c r="C589" s="105">
        <v>2016</v>
      </c>
      <c r="D589" s="105">
        <v>3</v>
      </c>
      <c r="E589" s="106" t="s">
        <v>53</v>
      </c>
      <c r="F589" s="107">
        <v>42440</v>
      </c>
      <c r="G589" s="107">
        <v>42459</v>
      </c>
      <c r="H589" s="108">
        <f t="shared" ref="H589:H592" ca="1" si="1723">IF($O$1&gt;G589,0,(G589-$O$1))</f>
        <v>0</v>
      </c>
      <c r="I589" s="109" t="s">
        <v>84</v>
      </c>
      <c r="J589" s="109" t="s">
        <v>172</v>
      </c>
      <c r="K589" s="109" t="s">
        <v>931</v>
      </c>
      <c r="L589" s="110" t="str">
        <f t="shared" ref="L589:L592" ca="1" si="1724">IF(G589=0,$M$3,(IF(H589=0,$M$1,$M$2)))</f>
        <v>Completed</v>
      </c>
      <c r="M589" s="105" t="s">
        <v>57</v>
      </c>
      <c r="N589" s="105" t="s">
        <v>58</v>
      </c>
      <c r="O589" s="105" t="s">
        <v>109</v>
      </c>
      <c r="P589" s="105" t="s">
        <v>110</v>
      </c>
      <c r="Q589" s="105" t="s">
        <v>101</v>
      </c>
      <c r="R589" s="105" t="s">
        <v>102</v>
      </c>
      <c r="S589" s="111">
        <v>1.4999999999999999E-2</v>
      </c>
      <c r="T589" s="111">
        <v>0.03</v>
      </c>
      <c r="U589" s="112">
        <v>100000</v>
      </c>
      <c r="V589" s="112">
        <v>97788</v>
      </c>
      <c r="W589" s="110">
        <f t="shared" ref="W589:W592" si="1725">IF(V589&gt;U589,0,U589-V589)</f>
        <v>2212</v>
      </c>
      <c r="X589" s="110">
        <f t="shared" ref="X589:X592" si="1726">IF(V589&gt;U589,U589,V589)</f>
        <v>97788</v>
      </c>
      <c r="Y589" s="112">
        <v>13125</v>
      </c>
      <c r="Z589" s="113">
        <f t="shared" ref="Z589:Z592" si="1727">Y589/V589</f>
        <v>0.13421892256718615</v>
      </c>
      <c r="AA589" s="114">
        <f t="shared" ref="AA589:AA592" si="1728">AF589/Y589</f>
        <v>0.22351542857142856</v>
      </c>
      <c r="AB589" s="115">
        <f t="shared" ref="AB589:AB592" si="1729">IF(P589="cpv",(U589*S589),(U589/1000*S589))</f>
        <v>1500</v>
      </c>
      <c r="AC589" s="116">
        <f t="shared" ref="AC589:AC592" si="1730">IF(P589="cpv",(IF(W589&gt;0,V589*S589,AB589)),(IF(W589&gt;0,V589/1000*S589,AB589)))</f>
        <v>1466.82</v>
      </c>
      <c r="AD589" s="115">
        <f t="shared" ref="AD589:AD592" si="1731">AC589-AB589</f>
        <v>-33.180000000000064</v>
      </c>
      <c r="AE589" s="117">
        <f t="shared" ref="AE589:AE592" si="1732">IF(P589="cpv",(U589*T589),(U589/1000*T589))</f>
        <v>3000</v>
      </c>
      <c r="AF589" s="286">
        <f>IF((SUMIF($K$10:$K$1048576,K589,$V$10:$V$1048576))&gt;(SUMIF($K$10:$K$1048576,K589,$U$10:$U$1048576)),AE589,(IF(P589="cpv",(V589*T589),(V589*T589/1000))))</f>
        <v>2933.64</v>
      </c>
      <c r="AG589" s="118">
        <f t="shared" ref="AG589:AG592" si="1733">AF589-AE589</f>
        <v>-66.360000000000127</v>
      </c>
      <c r="AH589" s="118">
        <v>0</v>
      </c>
      <c r="AI589" s="118">
        <f t="shared" ref="AI589:AI592" si="1734">AF589-AC589-AH589</f>
        <v>1466.82</v>
      </c>
      <c r="AJ589" s="335">
        <f t="shared" ref="AJ589:AJ592" si="1735">AI589/AF589</f>
        <v>0.5</v>
      </c>
      <c r="AL589"/>
    </row>
    <row r="590" spans="2:38" ht="15.75" thickBot="1" x14ac:dyDescent="0.3">
      <c r="B590" s="285" t="s">
        <v>932</v>
      </c>
      <c r="C590" s="151">
        <v>2016</v>
      </c>
      <c r="D590" s="151">
        <v>3</v>
      </c>
      <c r="E590" s="337" t="s">
        <v>53</v>
      </c>
      <c r="F590" s="153">
        <v>42440</v>
      </c>
      <c r="G590" s="153">
        <v>42459</v>
      </c>
      <c r="H590" s="338">
        <f t="shared" ca="1" si="1723"/>
        <v>0</v>
      </c>
      <c r="I590" s="150" t="s">
        <v>84</v>
      </c>
      <c r="J590" s="150" t="s">
        <v>172</v>
      </c>
      <c r="K590" s="150" t="s">
        <v>931</v>
      </c>
      <c r="L590" s="339" t="str">
        <f t="shared" ca="1" si="1724"/>
        <v>Completed</v>
      </c>
      <c r="M590" s="151" t="s">
        <v>77</v>
      </c>
      <c r="N590" s="151" t="s">
        <v>58</v>
      </c>
      <c r="O590" s="151" t="s">
        <v>109</v>
      </c>
      <c r="P590" s="151" t="s">
        <v>110</v>
      </c>
      <c r="Q590" s="151" t="s">
        <v>101</v>
      </c>
      <c r="R590" s="151" t="s">
        <v>102</v>
      </c>
      <c r="S590" s="96">
        <v>0.01</v>
      </c>
      <c r="T590" s="152">
        <v>0.03</v>
      </c>
      <c r="U590" s="340">
        <v>65000</v>
      </c>
      <c r="V590" s="340">
        <v>51640</v>
      </c>
      <c r="W590" s="339">
        <f t="shared" si="1725"/>
        <v>13360</v>
      </c>
      <c r="X590" s="339">
        <f t="shared" si="1726"/>
        <v>51640</v>
      </c>
      <c r="Y590" s="340">
        <v>13274</v>
      </c>
      <c r="Z590" s="341">
        <f t="shared" si="1727"/>
        <v>0.25704879938032532</v>
      </c>
      <c r="AA590" s="342">
        <f t="shared" si="1728"/>
        <v>0.11812565918336598</v>
      </c>
      <c r="AB590" s="343">
        <f t="shared" si="1729"/>
        <v>650</v>
      </c>
      <c r="AC590" s="101">
        <v>0</v>
      </c>
      <c r="AD590" s="343">
        <f t="shared" si="1731"/>
        <v>-650</v>
      </c>
      <c r="AE590" s="345">
        <f t="shared" si="1732"/>
        <v>1950</v>
      </c>
      <c r="AF590" s="346">
        <v>1568</v>
      </c>
      <c r="AG590" s="347">
        <f t="shared" si="1733"/>
        <v>-382</v>
      </c>
      <c r="AH590" s="347">
        <v>0</v>
      </c>
      <c r="AI590" s="347">
        <f t="shared" si="1734"/>
        <v>1568</v>
      </c>
      <c r="AJ590" s="348">
        <f t="shared" si="1735"/>
        <v>1</v>
      </c>
      <c r="AL590"/>
    </row>
    <row r="591" spans="2:38" ht="15.75" thickBot="1" x14ac:dyDescent="0.3">
      <c r="B591" s="281" t="s">
        <v>933</v>
      </c>
      <c r="C591" s="105">
        <v>2016</v>
      </c>
      <c r="D591" s="105">
        <v>3</v>
      </c>
      <c r="E591" s="106" t="s">
        <v>53</v>
      </c>
      <c r="F591" s="107">
        <v>42440</v>
      </c>
      <c r="G591" s="107">
        <v>42452</v>
      </c>
      <c r="H591" s="108">
        <f t="shared" ca="1" si="1723"/>
        <v>0</v>
      </c>
      <c r="I591" s="109" t="s">
        <v>84</v>
      </c>
      <c r="J591" s="109" t="s">
        <v>879</v>
      </c>
      <c r="K591" s="109" t="s">
        <v>934</v>
      </c>
      <c r="L591" s="110" t="str">
        <f t="shared" ca="1" si="1724"/>
        <v>Completed</v>
      </c>
      <c r="M591" s="105" t="s">
        <v>174</v>
      </c>
      <c r="N591" s="105" t="s">
        <v>58</v>
      </c>
      <c r="O591" s="105" t="s">
        <v>59</v>
      </c>
      <c r="P591" s="91" t="s">
        <v>60</v>
      </c>
      <c r="Q591" s="105" t="s">
        <v>61</v>
      </c>
      <c r="R591" s="105" t="s">
        <v>62</v>
      </c>
      <c r="S591" s="111">
        <v>0.15</v>
      </c>
      <c r="T591" s="111">
        <v>1.98</v>
      </c>
      <c r="U591" s="112">
        <v>1000000</v>
      </c>
      <c r="V591" s="112">
        <v>1024478</v>
      </c>
      <c r="W591" s="110">
        <f t="shared" si="1725"/>
        <v>0</v>
      </c>
      <c r="X591" s="110">
        <f t="shared" si="1726"/>
        <v>1000000</v>
      </c>
      <c r="Y591" s="112"/>
      <c r="Z591" s="113">
        <f t="shared" si="1727"/>
        <v>0</v>
      </c>
      <c r="AA591" s="114" t="e">
        <f t="shared" si="1728"/>
        <v>#DIV/0!</v>
      </c>
      <c r="AB591" s="115">
        <f t="shared" si="1729"/>
        <v>150</v>
      </c>
      <c r="AC591" s="116">
        <f t="shared" si="1730"/>
        <v>150</v>
      </c>
      <c r="AD591" s="115">
        <f t="shared" si="1731"/>
        <v>0</v>
      </c>
      <c r="AE591" s="117">
        <f t="shared" si="1732"/>
        <v>1980</v>
      </c>
      <c r="AF591" s="286">
        <f>IF((SUMIF($K$10:$K$1048576,K591,$V$10:$V$1048576))&gt;(SUMIF($K$10:$K$1048576,K591,$U$10:$U$1048576)),AE591,(IF(P591="cpv",(V591*T591),(V591*T591/1000))))</f>
        <v>1980</v>
      </c>
      <c r="AG591" s="118">
        <f t="shared" si="1733"/>
        <v>0</v>
      </c>
      <c r="AH591" s="118">
        <v>0</v>
      </c>
      <c r="AI591" s="118">
        <f t="shared" si="1734"/>
        <v>1830</v>
      </c>
      <c r="AJ591" s="335">
        <f t="shared" si="1735"/>
        <v>0.9242424242424242</v>
      </c>
      <c r="AL591"/>
    </row>
    <row r="592" spans="2:38" ht="15.75" thickBot="1" x14ac:dyDescent="0.3">
      <c r="B592" s="284" t="s">
        <v>935</v>
      </c>
      <c r="C592" s="91">
        <v>2016</v>
      </c>
      <c r="D592" s="91">
        <v>3</v>
      </c>
      <c r="E592" s="92" t="s">
        <v>53</v>
      </c>
      <c r="F592" s="93">
        <v>42440</v>
      </c>
      <c r="G592" s="93">
        <v>42452</v>
      </c>
      <c r="H592" s="94">
        <f t="shared" ca="1" si="1723"/>
        <v>0</v>
      </c>
      <c r="I592" s="90" t="s">
        <v>84</v>
      </c>
      <c r="J592" s="90" t="s">
        <v>879</v>
      </c>
      <c r="K592" s="90" t="s">
        <v>934</v>
      </c>
      <c r="L592" s="95" t="str">
        <f t="shared" ca="1" si="1724"/>
        <v>Completed</v>
      </c>
      <c r="M592" s="91" t="s">
        <v>188</v>
      </c>
      <c r="N592" s="91" t="s">
        <v>58</v>
      </c>
      <c r="O592" s="91" t="s">
        <v>59</v>
      </c>
      <c r="P592" s="91" t="s">
        <v>60</v>
      </c>
      <c r="Q592" s="91" t="s">
        <v>61</v>
      </c>
      <c r="R592" s="91" t="s">
        <v>62</v>
      </c>
      <c r="S592" s="111">
        <v>0.15</v>
      </c>
      <c r="T592" s="96">
        <v>1.98</v>
      </c>
      <c r="U592" s="97">
        <v>1000000</v>
      </c>
      <c r="V592" s="97">
        <v>1100234</v>
      </c>
      <c r="W592" s="95">
        <f t="shared" si="1725"/>
        <v>0</v>
      </c>
      <c r="X592" s="95">
        <f t="shared" si="1726"/>
        <v>1000000</v>
      </c>
      <c r="Y592" s="97"/>
      <c r="Z592" s="98">
        <f t="shared" si="1727"/>
        <v>0</v>
      </c>
      <c r="AA592" s="99" t="e">
        <f t="shared" si="1728"/>
        <v>#DIV/0!</v>
      </c>
      <c r="AB592" s="100">
        <f t="shared" si="1729"/>
        <v>150</v>
      </c>
      <c r="AC592" s="101">
        <f t="shared" si="1730"/>
        <v>150</v>
      </c>
      <c r="AD592" s="100">
        <f t="shared" si="1731"/>
        <v>0</v>
      </c>
      <c r="AE592" s="102">
        <f t="shared" si="1732"/>
        <v>1980</v>
      </c>
      <c r="AF592" s="291">
        <v>1933</v>
      </c>
      <c r="AG592" s="103">
        <f t="shared" si="1733"/>
        <v>-47</v>
      </c>
      <c r="AH592" s="103">
        <v>0</v>
      </c>
      <c r="AI592" s="103">
        <f t="shared" si="1734"/>
        <v>1783</v>
      </c>
      <c r="AJ592" s="336">
        <f t="shared" si="1735"/>
        <v>0.92240041386445937</v>
      </c>
      <c r="AL592"/>
    </row>
    <row r="593" spans="2:38" ht="15.75" thickBot="1" x14ac:dyDescent="0.3">
      <c r="B593" s="284" t="s">
        <v>936</v>
      </c>
      <c r="C593" s="91">
        <v>2016</v>
      </c>
      <c r="D593" s="91">
        <v>3</v>
      </c>
      <c r="E593" s="92" t="s">
        <v>53</v>
      </c>
      <c r="F593" s="93">
        <v>42440</v>
      </c>
      <c r="G593" s="93">
        <v>42452</v>
      </c>
      <c r="H593" s="94">
        <f t="shared" ref="H593:H594" ca="1" si="1736">IF($O$1&gt;G593,0,(G593-$O$1))</f>
        <v>0</v>
      </c>
      <c r="I593" s="90" t="s">
        <v>84</v>
      </c>
      <c r="J593" s="90" t="s">
        <v>879</v>
      </c>
      <c r="K593" s="90" t="s">
        <v>934</v>
      </c>
      <c r="L593" s="95" t="str">
        <f t="shared" ref="L593:L594" ca="1" si="1737">IF(G593=0,$M$3,(IF(H593=0,$M$1,$M$2)))</f>
        <v>Completed</v>
      </c>
      <c r="M593" s="91" t="s">
        <v>64</v>
      </c>
      <c r="N593" s="91" t="s">
        <v>58</v>
      </c>
      <c r="O593" s="91" t="s">
        <v>59</v>
      </c>
      <c r="P593" s="91" t="s">
        <v>60</v>
      </c>
      <c r="Q593" s="91" t="s">
        <v>61</v>
      </c>
      <c r="R593" s="91" t="s">
        <v>62</v>
      </c>
      <c r="S593" s="111">
        <v>0.2</v>
      </c>
      <c r="T593" s="96">
        <v>1.98</v>
      </c>
      <c r="U593" s="97">
        <v>1500000</v>
      </c>
      <c r="V593" s="97">
        <v>1505506</v>
      </c>
      <c r="W593" s="95">
        <f t="shared" ref="W593:W594" si="1738">IF(V593&gt;U593,0,U593-V593)</f>
        <v>0</v>
      </c>
      <c r="X593" s="95">
        <f t="shared" ref="X593:X594" si="1739">IF(V593&gt;U593,U593,V593)</f>
        <v>1500000</v>
      </c>
      <c r="Y593" s="97">
        <v>540</v>
      </c>
      <c r="Z593" s="98">
        <f t="shared" ref="Z593:Z594" si="1740">Y593/V593</f>
        <v>3.5868339282606643E-4</v>
      </c>
      <c r="AA593" s="99">
        <f t="shared" ref="AA593:AA594" si="1741">AF593/Y593</f>
        <v>5.5</v>
      </c>
      <c r="AB593" s="100">
        <f t="shared" ref="AB593:AB594" si="1742">IF(P593="cpv",(U593*S593),(U593/1000*S593))</f>
        <v>300</v>
      </c>
      <c r="AC593" s="101">
        <f t="shared" ref="AC593" si="1743">IF(P593="cpv",(IF(W593&gt;0,V593*S593,AB593)),(IF(W593&gt;0,V593/1000*S593,AB593)))</f>
        <v>300</v>
      </c>
      <c r="AD593" s="100">
        <f t="shared" ref="AD593:AD594" si="1744">AC593-AB593</f>
        <v>0</v>
      </c>
      <c r="AE593" s="102">
        <f t="shared" ref="AE593:AE594" si="1745">IF(P593="cpv",(U593*T593),(U593/1000*T593))</f>
        <v>2970</v>
      </c>
      <c r="AF593" s="291">
        <f>IF((SUMIF($K$10:$K$1048576,K593,$V$10:$V$1048576))&gt;(SUMIF($K$10:$K$1048576,K593,$U$10:$U$1048576)),AE593,(IF(P593="cpv",(V593*T593),(V593*T593/1000))))</f>
        <v>2970</v>
      </c>
      <c r="AG593" s="103">
        <f t="shared" ref="AG593:AG594" si="1746">AF593-AE593</f>
        <v>0</v>
      </c>
      <c r="AH593" s="103">
        <v>0</v>
      </c>
      <c r="AI593" s="103">
        <f t="shared" ref="AI593:AI594" si="1747">AF593-AC593-AH593</f>
        <v>2670</v>
      </c>
      <c r="AJ593" s="336">
        <f t="shared" ref="AJ593:AJ594" si="1748">AI593/AF593</f>
        <v>0.89898989898989901</v>
      </c>
      <c r="AL593"/>
    </row>
    <row r="594" spans="2:38" ht="15.75" thickBot="1" x14ac:dyDescent="0.3">
      <c r="B594" s="284" t="s">
        <v>937</v>
      </c>
      <c r="C594" s="91">
        <v>2016</v>
      </c>
      <c r="D594" s="91">
        <v>3</v>
      </c>
      <c r="E594" s="92" t="s">
        <v>53</v>
      </c>
      <c r="F594" s="93">
        <v>42440</v>
      </c>
      <c r="G594" s="93">
        <v>42452</v>
      </c>
      <c r="H594" s="94">
        <f t="shared" ca="1" si="1736"/>
        <v>0</v>
      </c>
      <c r="I594" s="90" t="s">
        <v>84</v>
      </c>
      <c r="J594" s="90" t="s">
        <v>879</v>
      </c>
      <c r="K594" s="90" t="s">
        <v>934</v>
      </c>
      <c r="L594" s="95" t="str">
        <f t="shared" ca="1" si="1737"/>
        <v>Completed</v>
      </c>
      <c r="M594" s="91" t="s">
        <v>678</v>
      </c>
      <c r="N594" s="91" t="s">
        <v>58</v>
      </c>
      <c r="O594" s="91" t="s">
        <v>59</v>
      </c>
      <c r="P594" s="91" t="s">
        <v>42</v>
      </c>
      <c r="Q594" s="91" t="s">
        <v>61</v>
      </c>
      <c r="R594" s="91" t="s">
        <v>62</v>
      </c>
      <c r="S594" s="111">
        <v>0.3</v>
      </c>
      <c r="T594" s="96">
        <v>1.98</v>
      </c>
      <c r="U594" s="97">
        <v>1000</v>
      </c>
      <c r="V594" s="97">
        <v>1006</v>
      </c>
      <c r="W594" s="95">
        <f t="shared" si="1738"/>
        <v>0</v>
      </c>
      <c r="X594" s="95">
        <f t="shared" si="1739"/>
        <v>1000</v>
      </c>
      <c r="Y594" s="97"/>
      <c r="Z594" s="98">
        <f t="shared" si="1740"/>
        <v>0</v>
      </c>
      <c r="AA594" s="99" t="e">
        <f t="shared" si="1741"/>
        <v>#DIV/0!</v>
      </c>
      <c r="AB594" s="100">
        <f t="shared" si="1742"/>
        <v>0.3</v>
      </c>
      <c r="AC594" s="101">
        <v>300</v>
      </c>
      <c r="AD594" s="100">
        <f t="shared" si="1744"/>
        <v>299.7</v>
      </c>
      <c r="AE594" s="102">
        <f t="shared" si="1745"/>
        <v>1.98</v>
      </c>
      <c r="AF594" s="291">
        <v>200</v>
      </c>
      <c r="AG594" s="103">
        <f t="shared" si="1746"/>
        <v>198.02</v>
      </c>
      <c r="AH594" s="103">
        <v>0</v>
      </c>
      <c r="AI594" s="103">
        <f t="shared" si="1747"/>
        <v>-100</v>
      </c>
      <c r="AJ594" s="336">
        <f t="shared" si="1748"/>
        <v>-0.5</v>
      </c>
      <c r="AL594"/>
    </row>
    <row r="595" spans="2:38" ht="15.75" thickBot="1" x14ac:dyDescent="0.3">
      <c r="B595" s="285" t="s">
        <v>938</v>
      </c>
      <c r="C595" s="151">
        <v>2016</v>
      </c>
      <c r="D595" s="151">
        <v>3</v>
      </c>
      <c r="E595" s="337" t="s">
        <v>53</v>
      </c>
      <c r="F595" s="153">
        <v>42440</v>
      </c>
      <c r="G595" s="153">
        <v>42452</v>
      </c>
      <c r="H595" s="338">
        <f t="shared" ref="H595:H596" ca="1" si="1749">IF($O$1&gt;G595,0,(G595-$O$1))</f>
        <v>0</v>
      </c>
      <c r="I595" s="150" t="s">
        <v>84</v>
      </c>
      <c r="J595" s="150" t="s">
        <v>879</v>
      </c>
      <c r="K595" s="150" t="s">
        <v>934</v>
      </c>
      <c r="L595" s="339" t="str">
        <f t="shared" ref="L595:L596" ca="1" si="1750">IF(G595=0,$M$3,(IF(H595=0,$M$1,$M$2)))</f>
        <v>Completed</v>
      </c>
      <c r="M595" s="151" t="s">
        <v>82</v>
      </c>
      <c r="N595" s="151" t="s">
        <v>58</v>
      </c>
      <c r="O595" s="151" t="s">
        <v>59</v>
      </c>
      <c r="P595" s="91" t="s">
        <v>60</v>
      </c>
      <c r="Q595" s="151" t="s">
        <v>61</v>
      </c>
      <c r="R595" s="151" t="s">
        <v>62</v>
      </c>
      <c r="S595" s="111">
        <v>0.1</v>
      </c>
      <c r="T595" s="152">
        <v>1.98</v>
      </c>
      <c r="U595" s="340">
        <v>1750000</v>
      </c>
      <c r="V595" s="340">
        <v>1751449</v>
      </c>
      <c r="W595" s="339">
        <f t="shared" ref="W595:W596" si="1751">IF(V595&gt;U595,0,U595-V595)</f>
        <v>0</v>
      </c>
      <c r="X595" s="339">
        <f t="shared" ref="X595:X596" si="1752">IF(V595&gt;U595,U595,V595)</f>
        <v>1750000</v>
      </c>
      <c r="Y595" s="340">
        <v>1312</v>
      </c>
      <c r="Z595" s="341">
        <f t="shared" ref="Z595:Z596" si="1753">Y595/V595</f>
        <v>7.4909403585259981E-4</v>
      </c>
      <c r="AA595" s="342">
        <f t="shared" ref="AA595:AA596" si="1754">AF595/Y595</f>
        <v>1.0640243902439024</v>
      </c>
      <c r="AB595" s="343">
        <f t="shared" ref="AB595:AB596" si="1755">IF(P595="cpv",(U595*S595),(U595/1000*S595))</f>
        <v>175</v>
      </c>
      <c r="AC595" s="344">
        <f t="shared" ref="AC595:AC596" si="1756">IF(P595="cpv",(IF(W595&gt;0,V595*S595,AB595)),(IF(W595&gt;0,V595/1000*S595,AB595)))</f>
        <v>175</v>
      </c>
      <c r="AD595" s="343">
        <f t="shared" ref="AD595:AD596" si="1757">AC595-AB595</f>
        <v>0</v>
      </c>
      <c r="AE595" s="345">
        <f t="shared" ref="AE595:AE596" si="1758">IF(P595="cpv",(U595*T595),(U595/1000*T595))</f>
        <v>3465</v>
      </c>
      <c r="AF595" s="346">
        <v>1396</v>
      </c>
      <c r="AG595" s="347">
        <f t="shared" ref="AG595:AG596" si="1759">AF595-AE595</f>
        <v>-2069</v>
      </c>
      <c r="AH595" s="347">
        <v>0</v>
      </c>
      <c r="AI595" s="347">
        <f t="shared" ref="AI595:AI596" si="1760">AF595-AC595-AH595</f>
        <v>1221</v>
      </c>
      <c r="AJ595" s="348">
        <f t="shared" ref="AJ595:AJ596" si="1761">AI595/AF595</f>
        <v>0.87464183381088823</v>
      </c>
      <c r="AL595"/>
    </row>
    <row r="596" spans="2:38" ht="15.75" thickBot="1" x14ac:dyDescent="0.3">
      <c r="B596" s="281" t="s">
        <v>939</v>
      </c>
      <c r="C596" s="105">
        <v>2016</v>
      </c>
      <c r="D596" s="105">
        <v>3</v>
      </c>
      <c r="E596" s="106" t="s">
        <v>53</v>
      </c>
      <c r="F596" s="107">
        <v>42440</v>
      </c>
      <c r="G596" s="107">
        <v>42447</v>
      </c>
      <c r="H596" s="108">
        <f t="shared" ca="1" si="1749"/>
        <v>0</v>
      </c>
      <c r="I596" s="109" t="s">
        <v>54</v>
      </c>
      <c r="J596" s="109" t="s">
        <v>141</v>
      </c>
      <c r="K596" s="109" t="s">
        <v>941</v>
      </c>
      <c r="L596" s="110" t="str">
        <f t="shared" ca="1" si="1750"/>
        <v>Completed</v>
      </c>
      <c r="M596" s="105" t="s">
        <v>64</v>
      </c>
      <c r="N596" s="105" t="s">
        <v>58</v>
      </c>
      <c r="O596" s="105" t="s">
        <v>59</v>
      </c>
      <c r="P596" s="91" t="s">
        <v>60</v>
      </c>
      <c r="Q596" s="105" t="s">
        <v>61</v>
      </c>
      <c r="R596" s="105" t="s">
        <v>62</v>
      </c>
      <c r="S596" s="111">
        <v>0.2</v>
      </c>
      <c r="T596" s="111">
        <v>0.8</v>
      </c>
      <c r="U596" s="112">
        <v>2000000</v>
      </c>
      <c r="V596" s="112">
        <v>2002255</v>
      </c>
      <c r="W596" s="110">
        <f t="shared" si="1751"/>
        <v>0</v>
      </c>
      <c r="X596" s="110">
        <f t="shared" si="1752"/>
        <v>2000000</v>
      </c>
      <c r="Y596" s="112"/>
      <c r="Z596" s="113">
        <f t="shared" si="1753"/>
        <v>0</v>
      </c>
      <c r="AA596" s="114" t="e">
        <f t="shared" si="1754"/>
        <v>#DIV/0!</v>
      </c>
      <c r="AB596" s="115">
        <f t="shared" si="1755"/>
        <v>400</v>
      </c>
      <c r="AC596" s="116">
        <f t="shared" si="1756"/>
        <v>400</v>
      </c>
      <c r="AD596" s="115">
        <f t="shared" si="1757"/>
        <v>0</v>
      </c>
      <c r="AE596" s="117">
        <f t="shared" si="1758"/>
        <v>1600</v>
      </c>
      <c r="AF596" s="286">
        <v>1000</v>
      </c>
      <c r="AG596" s="118">
        <f t="shared" si="1759"/>
        <v>-600</v>
      </c>
      <c r="AH596" s="118">
        <v>0</v>
      </c>
      <c r="AI596" s="118">
        <f t="shared" si="1760"/>
        <v>600</v>
      </c>
      <c r="AJ596" s="335">
        <f t="shared" si="1761"/>
        <v>0.6</v>
      </c>
      <c r="AL596"/>
    </row>
    <row r="597" spans="2:38" ht="15.75" thickBot="1" x14ac:dyDescent="0.3">
      <c r="B597" s="285" t="s">
        <v>940</v>
      </c>
      <c r="C597" s="151">
        <v>2016</v>
      </c>
      <c r="D597" s="151">
        <v>3</v>
      </c>
      <c r="E597" s="337" t="s">
        <v>53</v>
      </c>
      <c r="F597" s="153">
        <v>42440</v>
      </c>
      <c r="G597" s="153">
        <v>42447</v>
      </c>
      <c r="H597" s="338">
        <f t="shared" ref="H597:H599" ca="1" si="1762">IF($O$1&gt;G597,0,(G597-$O$1))</f>
        <v>0</v>
      </c>
      <c r="I597" s="150" t="s">
        <v>54</v>
      </c>
      <c r="J597" s="150" t="s">
        <v>141</v>
      </c>
      <c r="K597" s="150" t="s">
        <v>941</v>
      </c>
      <c r="L597" s="339" t="str">
        <f t="shared" ref="L597:L599" ca="1" si="1763">IF(G597=0,$M$3,(IF(H597=0,$M$1,$M$2)))</f>
        <v>Completed</v>
      </c>
      <c r="M597" s="151" t="s">
        <v>82</v>
      </c>
      <c r="N597" s="151" t="s">
        <v>58</v>
      </c>
      <c r="O597" s="151" t="s">
        <v>59</v>
      </c>
      <c r="P597" s="91" t="s">
        <v>60</v>
      </c>
      <c r="Q597" s="151" t="s">
        <v>61</v>
      </c>
      <c r="R597" s="151" t="s">
        <v>62</v>
      </c>
      <c r="S597" s="111">
        <v>0.1</v>
      </c>
      <c r="T597" s="152">
        <v>0.8</v>
      </c>
      <c r="U597" s="340">
        <v>2500000</v>
      </c>
      <c r="V597" s="340">
        <v>2544516</v>
      </c>
      <c r="W597" s="339">
        <f t="shared" ref="W597:W599" si="1764">IF(V597&gt;U597,0,U597-V597)</f>
        <v>0</v>
      </c>
      <c r="X597" s="339">
        <f t="shared" ref="X597:X599" si="1765">IF(V597&gt;U597,U597,V597)</f>
        <v>2500000</v>
      </c>
      <c r="Y597" s="340"/>
      <c r="Z597" s="341">
        <f t="shared" ref="Z597:Z599" si="1766">Y597/V597</f>
        <v>0</v>
      </c>
      <c r="AA597" s="342" t="e">
        <f t="shared" ref="AA597:AA599" si="1767">AF597/Y597</f>
        <v>#DIV/0!</v>
      </c>
      <c r="AB597" s="343">
        <f t="shared" ref="AB597:AB599" si="1768">IF(P597="cpv",(U597*S597),(U597/1000*S597))</f>
        <v>250</v>
      </c>
      <c r="AC597" s="344">
        <v>254.59</v>
      </c>
      <c r="AD597" s="343">
        <f t="shared" ref="AD597:AD599" si="1769">AC597-AB597</f>
        <v>4.5900000000000034</v>
      </c>
      <c r="AE597" s="345">
        <f t="shared" ref="AE597:AE599" si="1770">IF(P597="cpv",(U597*T597),(U597/1000*T597))</f>
        <v>2000</v>
      </c>
      <c r="AF597" s="346">
        <f>IF((SUMIF($K$10:$K$1048576,K597,$V$10:$V$1048576))&gt;(SUMIF($K$10:$K$1048576,K597,$U$10:$U$1048576)),AE597,(IF(P597="cpv",(V597*T597),(V597*T597/1000))))</f>
        <v>2000</v>
      </c>
      <c r="AG597" s="347">
        <f t="shared" ref="AG597:AG599" si="1771">AF597-AE597</f>
        <v>0</v>
      </c>
      <c r="AH597" s="347">
        <v>0</v>
      </c>
      <c r="AI597" s="347">
        <f t="shared" ref="AI597:AI599" si="1772">AF597-AC597-AH597</f>
        <v>1745.41</v>
      </c>
      <c r="AJ597" s="348">
        <f t="shared" ref="AJ597:AJ599" si="1773">AI597/AF597</f>
        <v>0.87270500000000006</v>
      </c>
      <c r="AL597"/>
    </row>
    <row r="598" spans="2:38" ht="15.75" thickBot="1" x14ac:dyDescent="0.3">
      <c r="B598" s="283" t="s">
        <v>942</v>
      </c>
      <c r="C598" s="135">
        <v>2016</v>
      </c>
      <c r="D598" s="135">
        <v>3</v>
      </c>
      <c r="E598" s="136" t="s">
        <v>53</v>
      </c>
      <c r="F598" s="137">
        <v>42445</v>
      </c>
      <c r="G598" s="137">
        <v>42448</v>
      </c>
      <c r="H598" s="138">
        <f t="shared" ca="1" si="1762"/>
        <v>0</v>
      </c>
      <c r="I598" s="139" t="s">
        <v>54</v>
      </c>
      <c r="J598" s="139" t="s">
        <v>263</v>
      </c>
      <c r="K598" s="139" t="s">
        <v>943</v>
      </c>
      <c r="L598" s="140" t="str">
        <f t="shared" ca="1" si="1763"/>
        <v>Completed</v>
      </c>
      <c r="M598" s="135" t="s">
        <v>99</v>
      </c>
      <c r="N598" s="135" t="s">
        <v>58</v>
      </c>
      <c r="O598" s="135" t="s">
        <v>124</v>
      </c>
      <c r="P598" s="135" t="s">
        <v>110</v>
      </c>
      <c r="Q598" s="135" t="s">
        <v>101</v>
      </c>
      <c r="R598" s="135" t="s">
        <v>102</v>
      </c>
      <c r="S598" s="111">
        <v>4.2000000000000003E-2</v>
      </c>
      <c r="T598" s="141">
        <v>0.06</v>
      </c>
      <c r="U598" s="142">
        <v>250000</v>
      </c>
      <c r="V598" s="142">
        <v>230970</v>
      </c>
      <c r="W598" s="140">
        <f t="shared" si="1764"/>
        <v>19030</v>
      </c>
      <c r="X598" s="140">
        <f t="shared" si="1765"/>
        <v>230970</v>
      </c>
      <c r="Y598" s="142">
        <v>14572</v>
      </c>
      <c r="Z598" s="143">
        <f t="shared" si="1766"/>
        <v>6.3090444646490884E-2</v>
      </c>
      <c r="AA598" s="144">
        <f t="shared" si="1767"/>
        <v>1.0293713972001097</v>
      </c>
      <c r="AB598" s="145">
        <f t="shared" si="1768"/>
        <v>10500</v>
      </c>
      <c r="AC598" s="146">
        <f t="shared" ref="AC598:AC599" si="1774">IF(P598="cpv",(IF(W598&gt;0,V598*S598,AB598)),(IF(W598&gt;0,V598/1000*S598,AB598)))</f>
        <v>9700.74</v>
      </c>
      <c r="AD598" s="145">
        <f t="shared" si="1769"/>
        <v>-799.26000000000022</v>
      </c>
      <c r="AE598" s="147">
        <f t="shared" si="1770"/>
        <v>15000</v>
      </c>
      <c r="AF598" s="288">
        <v>15000</v>
      </c>
      <c r="AG598" s="148">
        <f t="shared" si="1771"/>
        <v>0</v>
      </c>
      <c r="AH598" s="148">
        <v>0</v>
      </c>
      <c r="AI598" s="148">
        <f t="shared" si="1772"/>
        <v>5299.26</v>
      </c>
      <c r="AJ598" s="349">
        <f t="shared" si="1773"/>
        <v>0.35328399999999999</v>
      </c>
      <c r="AL598"/>
    </row>
    <row r="599" spans="2:38" ht="15.75" thickBot="1" x14ac:dyDescent="0.3">
      <c r="B599" s="283" t="s">
        <v>944</v>
      </c>
      <c r="C599" s="135">
        <v>2016</v>
      </c>
      <c r="D599" s="135">
        <v>3</v>
      </c>
      <c r="E599" s="136" t="s">
        <v>53</v>
      </c>
      <c r="F599" s="137">
        <v>42440</v>
      </c>
      <c r="G599" s="137">
        <v>42456</v>
      </c>
      <c r="H599" s="138">
        <f t="shared" ca="1" si="1762"/>
        <v>0</v>
      </c>
      <c r="I599" s="139" t="s">
        <v>74</v>
      </c>
      <c r="J599" s="139" t="s">
        <v>152</v>
      </c>
      <c r="K599" s="139" t="s">
        <v>945</v>
      </c>
      <c r="L599" s="140" t="str">
        <f t="shared" ca="1" si="1763"/>
        <v>Completed</v>
      </c>
      <c r="M599" s="135" t="s">
        <v>99</v>
      </c>
      <c r="N599" s="135" t="s">
        <v>58</v>
      </c>
      <c r="O599" s="135" t="s">
        <v>124</v>
      </c>
      <c r="P599" s="135" t="s">
        <v>110</v>
      </c>
      <c r="Q599" s="135" t="s">
        <v>101</v>
      </c>
      <c r="R599" s="135" t="s">
        <v>102</v>
      </c>
      <c r="S599" s="111">
        <v>4.2000000000000003E-2</v>
      </c>
      <c r="T599" s="141">
        <v>5.5E-2</v>
      </c>
      <c r="U599" s="142">
        <v>181818</v>
      </c>
      <c r="V599" s="142">
        <v>190010</v>
      </c>
      <c r="W599" s="140">
        <f t="shared" si="1764"/>
        <v>0</v>
      </c>
      <c r="X599" s="140">
        <f t="shared" si="1765"/>
        <v>181818</v>
      </c>
      <c r="Y599" s="142">
        <v>11898</v>
      </c>
      <c r="Z599" s="143">
        <f t="shared" si="1766"/>
        <v>6.261775696015999E-2</v>
      </c>
      <c r="AA599" s="144">
        <f t="shared" si="1767"/>
        <v>0.84047655068078664</v>
      </c>
      <c r="AB599" s="145">
        <f t="shared" si="1768"/>
        <v>7636.3560000000007</v>
      </c>
      <c r="AC599" s="146">
        <f t="shared" si="1774"/>
        <v>7636.3560000000007</v>
      </c>
      <c r="AD599" s="145">
        <f t="shared" si="1769"/>
        <v>0</v>
      </c>
      <c r="AE599" s="147">
        <f t="shared" si="1770"/>
        <v>9999.99</v>
      </c>
      <c r="AF599" s="288">
        <f>IF((SUMIF($K$10:$K$1048576,K599,$V$10:$V$1048576))&gt;(SUMIF($K$10:$K$1048576,K599,$U$10:$U$1048576)),AE599,(IF(P599="cpv",(V599*T599),(V599*T599/1000))))</f>
        <v>9999.99</v>
      </c>
      <c r="AG599" s="148">
        <f t="shared" si="1771"/>
        <v>0</v>
      </c>
      <c r="AH599" s="148">
        <v>0</v>
      </c>
      <c r="AI599" s="148">
        <f t="shared" si="1772"/>
        <v>2363.6339999999991</v>
      </c>
      <c r="AJ599" s="349">
        <f t="shared" si="1773"/>
        <v>0.23636363636363628</v>
      </c>
      <c r="AL599"/>
    </row>
    <row r="600" spans="2:38" ht="15.75" thickBot="1" x14ac:dyDescent="0.3">
      <c r="B600" s="283" t="s">
        <v>946</v>
      </c>
      <c r="C600" s="135">
        <v>2016</v>
      </c>
      <c r="D600" s="135">
        <v>3</v>
      </c>
      <c r="E600" s="136" t="s">
        <v>53</v>
      </c>
      <c r="F600" s="137">
        <v>42430</v>
      </c>
      <c r="G600" s="137">
        <v>42459</v>
      </c>
      <c r="H600" s="138">
        <f t="shared" ref="H600:H601" ca="1" si="1775">IF($O$1&gt;G600,0,(G600-$O$1))</f>
        <v>0</v>
      </c>
      <c r="I600" s="139" t="s">
        <v>84</v>
      </c>
      <c r="J600" s="139" t="s">
        <v>487</v>
      </c>
      <c r="K600" s="139" t="s">
        <v>947</v>
      </c>
      <c r="L600" s="140" t="str">
        <f t="shared" ref="L600:L601" ca="1" si="1776">IF(G600=0,$M$3,(IF(H600=0,$M$1,$M$2)))</f>
        <v>Completed</v>
      </c>
      <c r="M600" s="135" t="s">
        <v>99</v>
      </c>
      <c r="N600" s="135" t="s">
        <v>58</v>
      </c>
      <c r="O600" s="135" t="s">
        <v>100</v>
      </c>
      <c r="P600" s="135" t="s">
        <v>110</v>
      </c>
      <c r="Q600" s="135" t="s">
        <v>101</v>
      </c>
      <c r="R600" s="135" t="s">
        <v>102</v>
      </c>
      <c r="S600" s="111">
        <v>0.45</v>
      </c>
      <c r="T600" s="141">
        <v>0.6</v>
      </c>
      <c r="U600" s="142">
        <v>18750</v>
      </c>
      <c r="V600" s="142">
        <v>12500</v>
      </c>
      <c r="W600" s="140">
        <f t="shared" ref="W600:W601" si="1777">IF(V600&gt;U600,0,U600-V600)</f>
        <v>6250</v>
      </c>
      <c r="X600" s="140">
        <f t="shared" ref="X600:X601" si="1778">IF(V600&gt;U600,U600,V600)</f>
        <v>12500</v>
      </c>
      <c r="Y600" s="142"/>
      <c r="Z600" s="143">
        <f t="shared" ref="Z600:Z601" si="1779">Y600/V600</f>
        <v>0</v>
      </c>
      <c r="AA600" s="144" t="e">
        <f t="shared" ref="AA600:AA601" si="1780">AF600/Y600</f>
        <v>#DIV/0!</v>
      </c>
      <c r="AB600" s="145">
        <f t="shared" ref="AB600:AB601" si="1781">IF(P600="cpv",(U600*S600),(U600/1000*S600))</f>
        <v>8437.5</v>
      </c>
      <c r="AC600" s="146">
        <f t="shared" ref="AC600:AC601" si="1782">IF(P600="cpv",(IF(W600&gt;0,V600*S600,AB600)),(IF(W600&gt;0,V600/1000*S600,AB600)))</f>
        <v>5625</v>
      </c>
      <c r="AD600" s="145">
        <f t="shared" ref="AD600:AD601" si="1783">AC600-AB600</f>
        <v>-2812.5</v>
      </c>
      <c r="AE600" s="147">
        <f t="shared" ref="AE600:AE601" si="1784">IF(P600="cpv",(U600*T600),(U600/1000*T600))</f>
        <v>11250</v>
      </c>
      <c r="AF600" s="288">
        <f>IF((SUMIF($K$10:$K$1048576,K600,$V$10:$V$1048576))&gt;(SUMIF($K$10:$K$1048576,K600,$U$10:$U$1048576)),AE600,(IF(P600="cpv",(V600*T600),(V600*T600/1000))))</f>
        <v>7500</v>
      </c>
      <c r="AG600" s="148">
        <f t="shared" ref="AG600:AG601" si="1785">AF600-AE600</f>
        <v>-3750</v>
      </c>
      <c r="AH600" s="148">
        <v>0</v>
      </c>
      <c r="AI600" s="148">
        <f t="shared" ref="AI600:AI601" si="1786">AF600-AC600-AH600</f>
        <v>1875</v>
      </c>
      <c r="AJ600" s="349">
        <f t="shared" ref="AJ600:AJ601" si="1787">AI600/AF600</f>
        <v>0.25</v>
      </c>
      <c r="AL600"/>
    </row>
    <row r="601" spans="2:38" ht="15.75" thickBot="1" x14ac:dyDescent="0.3">
      <c r="B601" s="281" t="s">
        <v>948</v>
      </c>
      <c r="C601" s="105">
        <v>2016</v>
      </c>
      <c r="D601" s="105">
        <v>3</v>
      </c>
      <c r="E601" s="106" t="s">
        <v>53</v>
      </c>
      <c r="F601" s="107">
        <v>42446</v>
      </c>
      <c r="G601" s="107">
        <v>42459</v>
      </c>
      <c r="H601" s="108">
        <f t="shared" ca="1" si="1775"/>
        <v>0</v>
      </c>
      <c r="I601" s="109" t="s">
        <v>84</v>
      </c>
      <c r="J601" s="109" t="s">
        <v>172</v>
      </c>
      <c r="K601" s="109" t="s">
        <v>951</v>
      </c>
      <c r="L601" s="110" t="str">
        <f t="shared" ca="1" si="1776"/>
        <v>Completed</v>
      </c>
      <c r="M601" s="105" t="s">
        <v>64</v>
      </c>
      <c r="N601" s="105" t="s">
        <v>58</v>
      </c>
      <c r="O601" s="105" t="s">
        <v>59</v>
      </c>
      <c r="P601" s="91" t="s">
        <v>60</v>
      </c>
      <c r="Q601" s="105" t="s">
        <v>61</v>
      </c>
      <c r="R601" s="105" t="s">
        <v>62</v>
      </c>
      <c r="S601" s="111">
        <v>0.2</v>
      </c>
      <c r="T601" s="111">
        <v>0.8</v>
      </c>
      <c r="U601" s="112">
        <v>6000000</v>
      </c>
      <c r="V601" s="112">
        <v>6010763</v>
      </c>
      <c r="W601" s="110">
        <f t="shared" si="1777"/>
        <v>0</v>
      </c>
      <c r="X601" s="110">
        <f t="shared" si="1778"/>
        <v>6000000</v>
      </c>
      <c r="Y601" s="112">
        <v>2837</v>
      </c>
      <c r="Z601" s="113">
        <f t="shared" si="1779"/>
        <v>4.7198666791553752E-4</v>
      </c>
      <c r="AA601" s="114">
        <f t="shared" si="1780"/>
        <v>1.6760662671836446</v>
      </c>
      <c r="AB601" s="115">
        <f t="shared" si="1781"/>
        <v>1200</v>
      </c>
      <c r="AC601" s="116">
        <f t="shared" si="1782"/>
        <v>1200</v>
      </c>
      <c r="AD601" s="115">
        <f t="shared" si="1783"/>
        <v>0</v>
      </c>
      <c r="AE601" s="117">
        <f t="shared" si="1784"/>
        <v>4800</v>
      </c>
      <c r="AF601" s="286">
        <v>4755</v>
      </c>
      <c r="AG601" s="118">
        <f t="shared" si="1785"/>
        <v>-45</v>
      </c>
      <c r="AH601" s="118">
        <v>0</v>
      </c>
      <c r="AI601" s="118">
        <f t="shared" si="1786"/>
        <v>3555</v>
      </c>
      <c r="AJ601" s="335">
        <f t="shared" si="1787"/>
        <v>0.74763406940063093</v>
      </c>
      <c r="AL601"/>
    </row>
    <row r="602" spans="2:38" ht="15.75" thickBot="1" x14ac:dyDescent="0.3">
      <c r="B602" s="284" t="s">
        <v>949</v>
      </c>
      <c r="C602" s="91">
        <v>2016</v>
      </c>
      <c r="D602" s="91">
        <v>3</v>
      </c>
      <c r="E602" s="92" t="s">
        <v>53</v>
      </c>
      <c r="F602" s="93">
        <v>42446</v>
      </c>
      <c r="G602" s="93">
        <v>42459</v>
      </c>
      <c r="H602" s="94">
        <f t="shared" ref="H602:H603" ca="1" si="1788">IF($O$1&gt;G602,0,(G602-$O$1))</f>
        <v>0</v>
      </c>
      <c r="I602" s="90" t="s">
        <v>84</v>
      </c>
      <c r="J602" s="90" t="s">
        <v>172</v>
      </c>
      <c r="K602" s="90" t="s">
        <v>951</v>
      </c>
      <c r="L602" s="95" t="str">
        <f t="shared" ref="L602:L603" ca="1" si="1789">IF(G602=0,$M$3,(IF(H602=0,$M$1,$M$2)))</f>
        <v>Completed</v>
      </c>
      <c r="M602" s="91" t="s">
        <v>57</v>
      </c>
      <c r="N602" s="91" t="s">
        <v>58</v>
      </c>
      <c r="O602" s="91" t="s">
        <v>59</v>
      </c>
      <c r="P602" s="91" t="s">
        <v>60</v>
      </c>
      <c r="Q602" s="91" t="s">
        <v>61</v>
      </c>
      <c r="R602" s="91" t="s">
        <v>62</v>
      </c>
      <c r="S602" s="111">
        <v>0.75</v>
      </c>
      <c r="T602" s="96">
        <v>0.8</v>
      </c>
      <c r="U602" s="97">
        <v>2000000</v>
      </c>
      <c r="V602" s="97">
        <v>57031</v>
      </c>
      <c r="W602" s="95">
        <f t="shared" ref="W602:W603" si="1790">IF(V602&gt;U602,0,U602-V602)</f>
        <v>1942969</v>
      </c>
      <c r="X602" s="95">
        <f t="shared" ref="X602:X603" si="1791">IF(V602&gt;U602,U602,V602)</f>
        <v>57031</v>
      </c>
      <c r="Y602" s="97"/>
      <c r="Z602" s="98">
        <f t="shared" ref="Z602:Z603" si="1792">Y602/V602</f>
        <v>0</v>
      </c>
      <c r="AA602" s="99" t="e">
        <f t="shared" ref="AA602:AA603" si="1793">AF602/Y602</f>
        <v>#DIV/0!</v>
      </c>
      <c r="AB602" s="100">
        <f t="shared" ref="AB602:AB603" si="1794">IF(P602="cpv",(U602*S602),(U602/1000*S602))</f>
        <v>1500</v>
      </c>
      <c r="AC602" s="101">
        <f t="shared" ref="AC602:AC603" si="1795">IF(P602="cpv",(IF(W602&gt;0,V602*S602,AB602)),(IF(W602&gt;0,V602/1000*S602,AB602)))</f>
        <v>42.773249999999997</v>
      </c>
      <c r="AD602" s="100">
        <f t="shared" ref="AD602:AD603" si="1796">AC602-AB602</f>
        <v>-1457.22675</v>
      </c>
      <c r="AE602" s="102">
        <f t="shared" ref="AE602:AE603" si="1797">IF(P602="cpv",(U602*T602),(U602/1000*T602))</f>
        <v>1600</v>
      </c>
      <c r="AF602" s="291">
        <f>IF((SUMIF($K$10:$K$1048576,K602,$V$10:$V$1048576))&gt;(SUMIF($K$10:$K$1048576,K602,$U$10:$U$1048576)),AE602,(IF(P602="cpv",(V602*T602),(V602*T602/1000))))</f>
        <v>45.6248</v>
      </c>
      <c r="AG602" s="103">
        <f t="shared" ref="AG602:AG603" si="1798">AF602-AE602</f>
        <v>-1554.3751999999999</v>
      </c>
      <c r="AH602" s="103">
        <v>0</v>
      </c>
      <c r="AI602" s="103">
        <f t="shared" ref="AI602:AI603" si="1799">AF602-AC602-AH602</f>
        <v>2.8515500000000031</v>
      </c>
      <c r="AJ602" s="336">
        <f t="shared" ref="AJ602:AJ603" si="1800">AI602/AF602</f>
        <v>6.2500000000000069E-2</v>
      </c>
      <c r="AL602"/>
    </row>
    <row r="603" spans="2:38" ht="15.75" thickBot="1" x14ac:dyDescent="0.3">
      <c r="B603" s="285" t="s">
        <v>950</v>
      </c>
      <c r="C603" s="151">
        <v>2016</v>
      </c>
      <c r="D603" s="151">
        <v>3</v>
      </c>
      <c r="E603" s="337" t="s">
        <v>53</v>
      </c>
      <c r="F603" s="153">
        <v>42446</v>
      </c>
      <c r="G603" s="153">
        <v>42459</v>
      </c>
      <c r="H603" s="338">
        <f t="shared" ca="1" si="1788"/>
        <v>0</v>
      </c>
      <c r="I603" s="150" t="s">
        <v>84</v>
      </c>
      <c r="J603" s="150" t="s">
        <v>172</v>
      </c>
      <c r="K603" s="150" t="s">
        <v>951</v>
      </c>
      <c r="L603" s="339" t="str">
        <f t="shared" ca="1" si="1789"/>
        <v>Completed</v>
      </c>
      <c r="M603" s="151" t="s">
        <v>318</v>
      </c>
      <c r="N603" s="151" t="s">
        <v>58</v>
      </c>
      <c r="O603" s="151" t="s">
        <v>59</v>
      </c>
      <c r="P603" s="91" t="s">
        <v>60</v>
      </c>
      <c r="Q603" s="151" t="s">
        <v>61</v>
      </c>
      <c r="R603" s="151" t="s">
        <v>62</v>
      </c>
      <c r="S603" s="111">
        <v>0.35</v>
      </c>
      <c r="T603" s="152">
        <v>0.8</v>
      </c>
      <c r="U603" s="340">
        <v>2000000</v>
      </c>
      <c r="V603" s="340">
        <v>2000450</v>
      </c>
      <c r="W603" s="339">
        <f t="shared" si="1790"/>
        <v>0</v>
      </c>
      <c r="X603" s="339">
        <f t="shared" si="1791"/>
        <v>2000000</v>
      </c>
      <c r="Y603" s="340">
        <v>2428</v>
      </c>
      <c r="Z603" s="341">
        <f t="shared" si="1792"/>
        <v>1.213726911444925E-3</v>
      </c>
      <c r="AA603" s="342">
        <f t="shared" si="1793"/>
        <v>0.65912685337726518</v>
      </c>
      <c r="AB603" s="343">
        <f t="shared" si="1794"/>
        <v>700</v>
      </c>
      <c r="AC603" s="344">
        <f t="shared" si="1795"/>
        <v>700</v>
      </c>
      <c r="AD603" s="343">
        <f t="shared" si="1796"/>
        <v>0</v>
      </c>
      <c r="AE603" s="345">
        <f t="shared" si="1797"/>
        <v>1600</v>
      </c>
      <c r="AF603" s="346">
        <f>IF((SUMIF($K$10:$K$1048576,K603,$V$10:$V$1048576))&gt;(SUMIF($K$10:$K$1048576,K603,$U$10:$U$1048576)),AE603,(IF(P603="cpv",(V603*T603),(V603*T603/1000))))</f>
        <v>1600.36</v>
      </c>
      <c r="AG603" s="347">
        <f t="shared" si="1798"/>
        <v>0.35999999999989996</v>
      </c>
      <c r="AH603" s="347">
        <v>0</v>
      </c>
      <c r="AI603" s="347">
        <f t="shared" si="1799"/>
        <v>900.3599999999999</v>
      </c>
      <c r="AJ603" s="348">
        <f t="shared" si="1800"/>
        <v>0.56259841535654476</v>
      </c>
      <c r="AL603"/>
    </row>
    <row r="604" spans="2:38" ht="15.75" thickBot="1" x14ac:dyDescent="0.3">
      <c r="B604" s="283" t="s">
        <v>952</v>
      </c>
      <c r="C604" s="135">
        <v>2016</v>
      </c>
      <c r="D604" s="135">
        <v>3</v>
      </c>
      <c r="E604" s="136" t="s">
        <v>53</v>
      </c>
      <c r="F604" s="137">
        <v>42447</v>
      </c>
      <c r="G604" s="137">
        <v>42459</v>
      </c>
      <c r="H604" s="138">
        <f t="shared" ref="H604" ca="1" si="1801">IF($O$1&gt;G604,0,(G604-$O$1))</f>
        <v>0</v>
      </c>
      <c r="I604" s="139" t="s">
        <v>74</v>
      </c>
      <c r="J604" s="139" t="s">
        <v>953</v>
      </c>
      <c r="K604" s="139" t="s">
        <v>954</v>
      </c>
      <c r="L604" s="140" t="str">
        <f t="shared" ref="L604" ca="1" si="1802">IF(G604=0,$M$3,(IF(H604=0,$M$1,$M$2)))</f>
        <v>Completed</v>
      </c>
      <c r="M604" s="135" t="s">
        <v>830</v>
      </c>
      <c r="N604" s="135" t="s">
        <v>58</v>
      </c>
      <c r="O604" s="135" t="s">
        <v>599</v>
      </c>
      <c r="P604" s="135" t="s">
        <v>110</v>
      </c>
      <c r="Q604" s="135" t="s">
        <v>101</v>
      </c>
      <c r="R604" s="135" t="s">
        <v>102</v>
      </c>
      <c r="S604" s="111">
        <v>3.7499999999999999E-2</v>
      </c>
      <c r="T604" s="141">
        <v>0.06</v>
      </c>
      <c r="U604" s="142">
        <v>100000</v>
      </c>
      <c r="V604" s="142">
        <v>102669</v>
      </c>
      <c r="W604" s="140">
        <f t="shared" ref="W604" si="1803">IF(V604&gt;U604,0,U604-V604)</f>
        <v>0</v>
      </c>
      <c r="X604" s="140">
        <f t="shared" ref="X604" si="1804">IF(V604&gt;U604,U604,V604)</f>
        <v>100000</v>
      </c>
      <c r="Y604" s="142">
        <v>6439</v>
      </c>
      <c r="Z604" s="143">
        <f t="shared" ref="Z604" si="1805">Y604/V604</f>
        <v>6.2716107101461985E-2</v>
      </c>
      <c r="AA604" s="144">
        <f t="shared" ref="AA604" si="1806">AF604/Y604</f>
        <v>0.93182171144587667</v>
      </c>
      <c r="AB604" s="145">
        <f t="shared" ref="AB604" si="1807">IF(P604="cpv",(U604*S604),(U604/1000*S604))</f>
        <v>3750</v>
      </c>
      <c r="AC604" s="146">
        <f t="shared" ref="AC604" si="1808">IF(P604="cpv",(IF(W604&gt;0,V604*S604,AB604)),(IF(W604&gt;0,V604/1000*S604,AB604)))</f>
        <v>3750</v>
      </c>
      <c r="AD604" s="145">
        <f t="shared" ref="AD604" si="1809">AC604-AB604</f>
        <v>0</v>
      </c>
      <c r="AE604" s="147">
        <f t="shared" ref="AE604" si="1810">IF(P604="cpv",(U604*T604),(U604/1000*T604))</f>
        <v>6000</v>
      </c>
      <c r="AF604" s="288">
        <f>IF((SUMIF($K$10:$K$1048576,K604,$V$10:$V$1048576))&gt;(SUMIF($K$10:$K$1048576,K604,$U$10:$U$1048576)),AE604,(IF(P604="cpv",(V604*T604),(V604*T604/1000))))</f>
        <v>6000</v>
      </c>
      <c r="AG604" s="148">
        <f t="shared" ref="AG604" si="1811">AF604-AE604</f>
        <v>0</v>
      </c>
      <c r="AH604" s="148">
        <v>0</v>
      </c>
      <c r="AI604" s="148">
        <f t="shared" ref="AI604" si="1812">AF604-AC604-AH604</f>
        <v>2250</v>
      </c>
      <c r="AJ604" s="349">
        <f t="shared" ref="AJ604" si="1813">AI604/AF604</f>
        <v>0.375</v>
      </c>
      <c r="AL604"/>
    </row>
    <row r="605" spans="2:38" x14ac:dyDescent="0.25">
      <c r="B605" s="281" t="s">
        <v>955</v>
      </c>
      <c r="C605" s="105">
        <v>2016</v>
      </c>
      <c r="D605" s="105">
        <v>3</v>
      </c>
      <c r="E605" s="106" t="s">
        <v>53</v>
      </c>
      <c r="F605" s="107">
        <v>42447</v>
      </c>
      <c r="G605" s="107">
        <v>42459</v>
      </c>
      <c r="H605" s="108">
        <f t="shared" ref="H605:H608" ca="1" si="1814">IF($O$1&gt;G605,0,(G605-$O$1))</f>
        <v>0</v>
      </c>
      <c r="I605" s="109" t="s">
        <v>74</v>
      </c>
      <c r="J605" s="109" t="s">
        <v>953</v>
      </c>
      <c r="K605" s="109" t="s">
        <v>956</v>
      </c>
      <c r="L605" s="110" t="str">
        <f t="shared" ref="L605:L608" ca="1" si="1815">IF(G605=0,$M$3,(IF(H605=0,$M$1,$M$2)))</f>
        <v>Completed</v>
      </c>
      <c r="M605" s="105" t="s">
        <v>57</v>
      </c>
      <c r="N605" s="105" t="s">
        <v>58</v>
      </c>
      <c r="O605" s="105" t="s">
        <v>109</v>
      </c>
      <c r="P605" s="105" t="s">
        <v>110</v>
      </c>
      <c r="Q605" s="105" t="s">
        <v>101</v>
      </c>
      <c r="R605" s="105" t="s">
        <v>102</v>
      </c>
      <c r="S605" s="111">
        <v>1.4999999999999999E-2</v>
      </c>
      <c r="T605" s="111">
        <v>3.3000000000000002E-2</v>
      </c>
      <c r="U605" s="112">
        <v>100000</v>
      </c>
      <c r="V605" s="112">
        <v>78588</v>
      </c>
      <c r="W605" s="110">
        <f t="shared" ref="W605:W608" si="1816">IF(V605&gt;U605,0,U605-V605)</f>
        <v>21412</v>
      </c>
      <c r="X605" s="110">
        <f t="shared" ref="X605:X608" si="1817">IF(V605&gt;U605,U605,V605)</f>
        <v>78588</v>
      </c>
      <c r="Y605" s="112"/>
      <c r="Z605" s="113">
        <f t="shared" ref="Z605:Z608" si="1818">Y605/V605</f>
        <v>0</v>
      </c>
      <c r="AA605" s="114" t="e">
        <f t="shared" ref="AA605:AA608" si="1819">AF605/Y605</f>
        <v>#DIV/0!</v>
      </c>
      <c r="AB605" s="115">
        <f t="shared" ref="AB605:AB608" si="1820">IF(P605="cpv",(U605*S605),(U605/1000*S605))</f>
        <v>1500</v>
      </c>
      <c r="AC605" s="116">
        <f t="shared" ref="AC605:AC608" si="1821">IF(P605="cpv",(IF(W605&gt;0,V605*S605,AB605)),(IF(W605&gt;0,V605/1000*S605,AB605)))</f>
        <v>1178.82</v>
      </c>
      <c r="AD605" s="115">
        <f t="shared" ref="AD605:AD608" si="1822">AC605-AB605</f>
        <v>-321.18000000000006</v>
      </c>
      <c r="AE605" s="117">
        <f t="shared" ref="AE605:AE608" si="1823">IF(P605="cpv",(U605*T605),(U605/1000*T605))</f>
        <v>3300</v>
      </c>
      <c r="AF605" s="286">
        <v>2335</v>
      </c>
      <c r="AG605" s="118">
        <f t="shared" ref="AG605:AG608" si="1824">AF605-AE605</f>
        <v>-965</v>
      </c>
      <c r="AH605" s="118">
        <v>0</v>
      </c>
      <c r="AI605" s="118">
        <f t="shared" ref="AI605:AI608" si="1825">AF605-AC605-AH605</f>
        <v>1156.18</v>
      </c>
      <c r="AJ605" s="335">
        <f t="shared" ref="AJ605:AJ608" si="1826">AI605/AF605</f>
        <v>0.49515203426124199</v>
      </c>
      <c r="AL605"/>
    </row>
    <row r="606" spans="2:38" ht="15.75" thickBot="1" x14ac:dyDescent="0.3">
      <c r="B606" s="284" t="s">
        <v>957</v>
      </c>
      <c r="C606" s="91">
        <v>2016</v>
      </c>
      <c r="D606" s="91">
        <v>3</v>
      </c>
      <c r="E606" s="92" t="s">
        <v>53</v>
      </c>
      <c r="F606" s="93">
        <v>42447</v>
      </c>
      <c r="G606" s="93">
        <v>42459</v>
      </c>
      <c r="H606" s="94">
        <f t="shared" ca="1" si="1814"/>
        <v>0</v>
      </c>
      <c r="I606" s="90" t="s">
        <v>74</v>
      </c>
      <c r="J606" s="90" t="s">
        <v>953</v>
      </c>
      <c r="K606" s="90" t="s">
        <v>956</v>
      </c>
      <c r="L606" s="95" t="str">
        <f t="shared" ca="1" si="1815"/>
        <v>Completed</v>
      </c>
      <c r="M606" s="91" t="s">
        <v>77</v>
      </c>
      <c r="N606" s="91" t="s">
        <v>58</v>
      </c>
      <c r="O606" s="91" t="s">
        <v>109</v>
      </c>
      <c r="P606" s="91" t="s">
        <v>110</v>
      </c>
      <c r="Q606" s="91" t="s">
        <v>101</v>
      </c>
      <c r="R606" s="91" t="s">
        <v>102</v>
      </c>
      <c r="S606" s="96">
        <v>0.01</v>
      </c>
      <c r="T606" s="96">
        <v>3.3000000000000002E-2</v>
      </c>
      <c r="U606" s="97">
        <v>75000</v>
      </c>
      <c r="V606" s="97">
        <v>75376</v>
      </c>
      <c r="W606" s="95">
        <f t="shared" si="1816"/>
        <v>0</v>
      </c>
      <c r="X606" s="95">
        <f t="shared" si="1817"/>
        <v>75000</v>
      </c>
      <c r="Y606" s="97">
        <v>2533</v>
      </c>
      <c r="Z606" s="98">
        <f t="shared" si="1818"/>
        <v>3.3604860963701973E-2</v>
      </c>
      <c r="AA606" s="99">
        <f t="shared" si="1819"/>
        <v>0.98200078957757597</v>
      </c>
      <c r="AB606" s="100">
        <f t="shared" si="1820"/>
        <v>750</v>
      </c>
      <c r="AC606" s="101">
        <v>0</v>
      </c>
      <c r="AD606" s="100">
        <f t="shared" si="1822"/>
        <v>-750</v>
      </c>
      <c r="AE606" s="102">
        <f t="shared" si="1823"/>
        <v>2475</v>
      </c>
      <c r="AF606" s="291">
        <f>IF((SUMIF($K$10:$K$1048576,K606,$V$10:$V$1048576))&gt;(SUMIF($K$10:$K$1048576,K606,$U$10:$U$1048576)),AE606,(IF(P606="cpv",(V606*T606),(V606*T606/1000))))</f>
        <v>2487.4079999999999</v>
      </c>
      <c r="AG606" s="103">
        <f t="shared" si="1824"/>
        <v>12.407999999999902</v>
      </c>
      <c r="AH606" s="103">
        <v>0</v>
      </c>
      <c r="AI606" s="103">
        <f t="shared" si="1825"/>
        <v>2487.4079999999999</v>
      </c>
      <c r="AJ606" s="336">
        <f t="shared" si="1826"/>
        <v>1</v>
      </c>
      <c r="AL606"/>
    </row>
    <row r="607" spans="2:38" ht="15.75" thickBot="1" x14ac:dyDescent="0.3">
      <c r="B607" s="284" t="s">
        <v>958</v>
      </c>
      <c r="C607" s="91">
        <v>2016</v>
      </c>
      <c r="D607" s="91">
        <v>3</v>
      </c>
      <c r="E607" s="92" t="s">
        <v>53</v>
      </c>
      <c r="F607" s="93">
        <v>42447</v>
      </c>
      <c r="G607" s="93">
        <v>42459</v>
      </c>
      <c r="H607" s="94">
        <f t="shared" ca="1" si="1814"/>
        <v>0</v>
      </c>
      <c r="I607" s="90" t="s">
        <v>74</v>
      </c>
      <c r="J607" s="90" t="s">
        <v>953</v>
      </c>
      <c r="K607" s="90" t="s">
        <v>956</v>
      </c>
      <c r="L607" s="95" t="str">
        <f t="shared" ca="1" si="1815"/>
        <v>Completed</v>
      </c>
      <c r="M607" s="91" t="s">
        <v>134</v>
      </c>
      <c r="N607" s="91" t="s">
        <v>58</v>
      </c>
      <c r="O607" s="91" t="s">
        <v>109</v>
      </c>
      <c r="P607" s="91" t="s">
        <v>110</v>
      </c>
      <c r="Q607" s="91" t="s">
        <v>101</v>
      </c>
      <c r="R607" s="91" t="s">
        <v>102</v>
      </c>
      <c r="S607" s="111">
        <v>5.0000000000000001E-3</v>
      </c>
      <c r="T607" s="96">
        <v>3.3000000000000002E-2</v>
      </c>
      <c r="U607" s="97">
        <v>100000</v>
      </c>
      <c r="V607" s="97">
        <v>101155</v>
      </c>
      <c r="W607" s="95">
        <f t="shared" si="1816"/>
        <v>0</v>
      </c>
      <c r="X607" s="95">
        <f t="shared" si="1817"/>
        <v>100000</v>
      </c>
      <c r="Y607" s="97">
        <v>3979</v>
      </c>
      <c r="Z607" s="98">
        <f t="shared" si="1818"/>
        <v>3.9335672977114329E-2</v>
      </c>
      <c r="AA607" s="99">
        <f t="shared" si="1819"/>
        <v>0.83893314903242022</v>
      </c>
      <c r="AB607" s="100">
        <f t="shared" si="1820"/>
        <v>500</v>
      </c>
      <c r="AC607" s="101">
        <f t="shared" si="1821"/>
        <v>500</v>
      </c>
      <c r="AD607" s="100">
        <f t="shared" si="1822"/>
        <v>0</v>
      </c>
      <c r="AE607" s="102">
        <f t="shared" si="1823"/>
        <v>3300</v>
      </c>
      <c r="AF607" s="291">
        <f>IF((SUMIF($K$10:$K$1048576,K607,$V$10:$V$1048576))&gt;(SUMIF($K$10:$K$1048576,K607,$U$10:$U$1048576)),AE607,(IF(P607="cpv",(V607*T607),(V607*T607/1000))))</f>
        <v>3338.1150000000002</v>
      </c>
      <c r="AG607" s="103">
        <f t="shared" si="1824"/>
        <v>38.115000000000236</v>
      </c>
      <c r="AH607" s="103">
        <v>0</v>
      </c>
      <c r="AI607" s="103">
        <f t="shared" si="1825"/>
        <v>2838.1150000000002</v>
      </c>
      <c r="AJ607" s="336">
        <f t="shared" si="1826"/>
        <v>0.85021486677361324</v>
      </c>
      <c r="AL607"/>
    </row>
    <row r="608" spans="2:38" ht="15.75" thickBot="1" x14ac:dyDescent="0.3">
      <c r="B608" s="284" t="s">
        <v>959</v>
      </c>
      <c r="C608" s="91">
        <v>2016</v>
      </c>
      <c r="D608" s="91">
        <v>3</v>
      </c>
      <c r="E608" s="92" t="s">
        <v>53</v>
      </c>
      <c r="F608" s="93">
        <v>42447</v>
      </c>
      <c r="G608" s="93">
        <v>42459</v>
      </c>
      <c r="H608" s="94">
        <f t="shared" ca="1" si="1814"/>
        <v>0</v>
      </c>
      <c r="I608" s="90" t="s">
        <v>74</v>
      </c>
      <c r="J608" s="90" t="s">
        <v>953</v>
      </c>
      <c r="K608" s="90" t="s">
        <v>956</v>
      </c>
      <c r="L608" s="95" t="str">
        <f t="shared" ca="1" si="1815"/>
        <v>Completed</v>
      </c>
      <c r="M608" s="91" t="s">
        <v>64</v>
      </c>
      <c r="N608" s="91" t="s">
        <v>58</v>
      </c>
      <c r="O608" s="91" t="s">
        <v>109</v>
      </c>
      <c r="P608" s="91" t="s">
        <v>110</v>
      </c>
      <c r="Q608" s="91" t="s">
        <v>101</v>
      </c>
      <c r="R608" s="91" t="s">
        <v>102</v>
      </c>
      <c r="S608" s="111">
        <v>6.0000000000000001E-3</v>
      </c>
      <c r="T608" s="96">
        <v>3.3000000000000002E-2</v>
      </c>
      <c r="U608" s="97">
        <v>100000</v>
      </c>
      <c r="V608" s="97">
        <v>92718</v>
      </c>
      <c r="W608" s="95">
        <f t="shared" si="1816"/>
        <v>7282</v>
      </c>
      <c r="X608" s="95">
        <f t="shared" si="1817"/>
        <v>92718</v>
      </c>
      <c r="Y608" s="97">
        <v>3251</v>
      </c>
      <c r="Z608" s="98">
        <f t="shared" si="1818"/>
        <v>3.5063310252593884E-2</v>
      </c>
      <c r="AA608" s="99">
        <f t="shared" si="1819"/>
        <v>0.94115472162411562</v>
      </c>
      <c r="AB608" s="100">
        <f t="shared" si="1820"/>
        <v>600</v>
      </c>
      <c r="AC608" s="101">
        <f t="shared" si="1821"/>
        <v>556.30799999999999</v>
      </c>
      <c r="AD608" s="100">
        <f t="shared" si="1822"/>
        <v>-43.692000000000007</v>
      </c>
      <c r="AE608" s="102">
        <f t="shared" si="1823"/>
        <v>3300</v>
      </c>
      <c r="AF608" s="291">
        <f>IF((SUMIF($K$10:$K$1048576,K608,$V$10:$V$1048576))&gt;(SUMIF($K$10:$K$1048576,K608,$U$10:$U$1048576)),AE608,(IF(P608="cpv",(V608*T608),(V608*T608/1000))))</f>
        <v>3059.694</v>
      </c>
      <c r="AG608" s="103">
        <f t="shared" si="1824"/>
        <v>-240.30600000000004</v>
      </c>
      <c r="AH608" s="103">
        <v>0</v>
      </c>
      <c r="AI608" s="103">
        <f t="shared" si="1825"/>
        <v>2503.386</v>
      </c>
      <c r="AJ608" s="336">
        <f t="shared" si="1826"/>
        <v>0.81818181818181823</v>
      </c>
      <c r="AL608"/>
    </row>
    <row r="609" spans="2:38" ht="15.75" thickBot="1" x14ac:dyDescent="0.3">
      <c r="B609" s="285" t="s">
        <v>960</v>
      </c>
      <c r="C609" s="151">
        <v>2016</v>
      </c>
      <c r="D609" s="151">
        <v>3</v>
      </c>
      <c r="E609" s="337" t="s">
        <v>53</v>
      </c>
      <c r="F609" s="153">
        <v>42447</v>
      </c>
      <c r="G609" s="153">
        <v>42459</v>
      </c>
      <c r="H609" s="338">
        <f t="shared" ref="H609:H611" ca="1" si="1827">IF($O$1&gt;G609,0,(G609-$O$1))</f>
        <v>0</v>
      </c>
      <c r="I609" s="150" t="s">
        <v>74</v>
      </c>
      <c r="J609" s="150" t="s">
        <v>953</v>
      </c>
      <c r="K609" s="150" t="s">
        <v>956</v>
      </c>
      <c r="L609" s="339" t="str">
        <f t="shared" ref="L609:L611" ca="1" si="1828">IF(G609=0,$M$3,(IF(H609=0,$M$1,$M$2)))</f>
        <v>Completed</v>
      </c>
      <c r="M609" s="151" t="s">
        <v>647</v>
      </c>
      <c r="N609" s="151" t="s">
        <v>58</v>
      </c>
      <c r="O609" s="151" t="s">
        <v>109</v>
      </c>
      <c r="P609" s="151" t="s">
        <v>110</v>
      </c>
      <c r="Q609" s="151" t="s">
        <v>101</v>
      </c>
      <c r="R609" s="151" t="s">
        <v>102</v>
      </c>
      <c r="S609" s="111">
        <v>2.2499999999999999E-2</v>
      </c>
      <c r="T609" s="152">
        <v>3.3000000000000002E-2</v>
      </c>
      <c r="U609" s="340">
        <v>50000</v>
      </c>
      <c r="V609" s="340">
        <v>60020</v>
      </c>
      <c r="W609" s="339">
        <f t="shared" ref="W609:W611" si="1829">IF(V609&gt;U609,0,U609-V609)</f>
        <v>0</v>
      </c>
      <c r="X609" s="339">
        <f t="shared" ref="X609:X611" si="1830">IF(V609&gt;U609,U609,V609)</f>
        <v>50000</v>
      </c>
      <c r="Y609" s="340">
        <v>3463</v>
      </c>
      <c r="Z609" s="341">
        <f t="shared" ref="Z609:Z611" si="1831">Y609/V609</f>
        <v>5.7697434188603798E-2</v>
      </c>
      <c r="AA609" s="342">
        <f t="shared" ref="AA609:AA611" si="1832">AF609/Y609</f>
        <v>0.5719491770141496</v>
      </c>
      <c r="AB609" s="343">
        <f t="shared" ref="AB609:AB611" si="1833">IF(P609="cpv",(U609*S609),(U609/1000*S609))</f>
        <v>1125</v>
      </c>
      <c r="AC609" s="344">
        <f t="shared" ref="AC609:AC611" si="1834">IF(P609="cpv",(IF(W609&gt;0,V609*S609,AB609)),(IF(W609&gt;0,V609/1000*S609,AB609)))</f>
        <v>1125</v>
      </c>
      <c r="AD609" s="343">
        <f t="shared" ref="AD609:AD611" si="1835">AC609-AB609</f>
        <v>0</v>
      </c>
      <c r="AE609" s="345">
        <f t="shared" ref="AE609:AE611" si="1836">IF(P609="cpv",(U609*T609),(U609/1000*T609))</f>
        <v>1650</v>
      </c>
      <c r="AF609" s="346">
        <f>IF((SUMIF($K$10:$K$1048576,K609,$V$10:$V$1048576))&gt;(SUMIF($K$10:$K$1048576,K609,$U$10:$U$1048576)),AE609,(IF(P609="cpv",(V609*T609),(V609*T609/1000))))</f>
        <v>1980.66</v>
      </c>
      <c r="AG609" s="347">
        <f t="shared" ref="AG609:AG611" si="1837">AF609-AE609</f>
        <v>330.66000000000008</v>
      </c>
      <c r="AH609" s="347">
        <v>0</v>
      </c>
      <c r="AI609" s="347">
        <f t="shared" ref="AI609:AI611" si="1838">AF609-AC609-AH609</f>
        <v>855.66000000000008</v>
      </c>
      <c r="AJ609" s="348">
        <f t="shared" ref="AJ609:AJ611" si="1839">AI609/AF609</f>
        <v>0.43200751264729942</v>
      </c>
      <c r="AL609"/>
    </row>
    <row r="610" spans="2:38" ht="15.75" thickBot="1" x14ac:dyDescent="0.3">
      <c r="B610" s="281" t="s">
        <v>961</v>
      </c>
      <c r="C610" s="105">
        <v>2016</v>
      </c>
      <c r="D610" s="105">
        <v>3</v>
      </c>
      <c r="E610" s="106" t="s">
        <v>53</v>
      </c>
      <c r="F610" s="107">
        <v>42447</v>
      </c>
      <c r="G610" s="107">
        <v>42450</v>
      </c>
      <c r="H610" s="108">
        <f t="shared" ca="1" si="1827"/>
        <v>0</v>
      </c>
      <c r="I610" s="109" t="s">
        <v>54</v>
      </c>
      <c r="J610" s="109" t="s">
        <v>116</v>
      </c>
      <c r="K610" s="109" t="s">
        <v>962</v>
      </c>
      <c r="L610" s="110" t="str">
        <f t="shared" ca="1" si="1828"/>
        <v>Completed</v>
      </c>
      <c r="M610" s="105" t="s">
        <v>77</v>
      </c>
      <c r="N610" s="105" t="s">
        <v>58</v>
      </c>
      <c r="O610" s="105" t="s">
        <v>78</v>
      </c>
      <c r="P610" s="105" t="s">
        <v>60</v>
      </c>
      <c r="Q610" s="105" t="s">
        <v>79</v>
      </c>
      <c r="R610" s="105" t="s">
        <v>79</v>
      </c>
      <c r="S610" s="111">
        <v>1.5</v>
      </c>
      <c r="T610" s="111">
        <v>4.25</v>
      </c>
      <c r="U610" s="112">
        <v>200000</v>
      </c>
      <c r="V610" s="112">
        <v>179404</v>
      </c>
      <c r="W610" s="110">
        <f t="shared" si="1829"/>
        <v>20596</v>
      </c>
      <c r="X610" s="110">
        <f t="shared" si="1830"/>
        <v>179404</v>
      </c>
      <c r="Y610" s="112">
        <v>1692</v>
      </c>
      <c r="Z610" s="113">
        <f t="shared" si="1831"/>
        <v>9.4312278433033823E-3</v>
      </c>
      <c r="AA610" s="114">
        <f t="shared" si="1832"/>
        <v>0.17553191489361702</v>
      </c>
      <c r="AB610" s="115">
        <f t="shared" si="1833"/>
        <v>300</v>
      </c>
      <c r="AC610" s="101">
        <v>0</v>
      </c>
      <c r="AD610" s="115">
        <f t="shared" si="1835"/>
        <v>-300</v>
      </c>
      <c r="AE610" s="117">
        <f t="shared" si="1836"/>
        <v>850</v>
      </c>
      <c r="AF610" s="286">
        <v>297</v>
      </c>
      <c r="AG610" s="118">
        <f t="shared" si="1837"/>
        <v>-553</v>
      </c>
      <c r="AH610" s="118">
        <v>0</v>
      </c>
      <c r="AI610" s="118">
        <f t="shared" si="1838"/>
        <v>297</v>
      </c>
      <c r="AJ610" s="335">
        <f t="shared" si="1839"/>
        <v>1</v>
      </c>
      <c r="AL610"/>
    </row>
    <row r="611" spans="2:38" ht="15.75" thickBot="1" x14ac:dyDescent="0.3">
      <c r="B611" s="284" t="s">
        <v>963</v>
      </c>
      <c r="C611" s="91">
        <v>2016</v>
      </c>
      <c r="D611" s="91">
        <v>3</v>
      </c>
      <c r="E611" s="92" t="s">
        <v>53</v>
      </c>
      <c r="F611" s="93">
        <v>42447</v>
      </c>
      <c r="G611" s="93">
        <v>42450</v>
      </c>
      <c r="H611" s="94">
        <f t="shared" ca="1" si="1827"/>
        <v>0</v>
      </c>
      <c r="I611" s="90" t="s">
        <v>54</v>
      </c>
      <c r="J611" s="90" t="s">
        <v>116</v>
      </c>
      <c r="K611" s="90" t="s">
        <v>962</v>
      </c>
      <c r="L611" s="95" t="str">
        <f t="shared" ca="1" si="1828"/>
        <v>Completed</v>
      </c>
      <c r="M611" s="91" t="s">
        <v>82</v>
      </c>
      <c r="N611" s="91" t="s">
        <v>58</v>
      </c>
      <c r="O611" s="91" t="s">
        <v>78</v>
      </c>
      <c r="P611" s="91" t="s">
        <v>60</v>
      </c>
      <c r="Q611" s="91" t="s">
        <v>79</v>
      </c>
      <c r="R611" s="91" t="s">
        <v>79</v>
      </c>
      <c r="S611" s="111">
        <v>0.5</v>
      </c>
      <c r="T611" s="96">
        <v>4.25</v>
      </c>
      <c r="U611" s="97">
        <v>200000</v>
      </c>
      <c r="V611" s="97">
        <v>85692</v>
      </c>
      <c r="W611" s="95">
        <f t="shared" si="1829"/>
        <v>114308</v>
      </c>
      <c r="X611" s="95">
        <f t="shared" si="1830"/>
        <v>85692</v>
      </c>
      <c r="Y611" s="97">
        <v>1199</v>
      </c>
      <c r="Z611" s="98">
        <f t="shared" si="1831"/>
        <v>1.3991971245857257E-2</v>
      </c>
      <c r="AA611" s="99">
        <f t="shared" si="1832"/>
        <v>0.30374562135112593</v>
      </c>
      <c r="AB611" s="100">
        <f t="shared" si="1833"/>
        <v>100</v>
      </c>
      <c r="AC611" s="101">
        <f t="shared" si="1834"/>
        <v>42.845999999999997</v>
      </c>
      <c r="AD611" s="100">
        <f t="shared" si="1835"/>
        <v>-57.154000000000003</v>
      </c>
      <c r="AE611" s="102">
        <f t="shared" si="1836"/>
        <v>850</v>
      </c>
      <c r="AF611" s="291">
        <f>IF((SUMIF($K$10:$K$1048576,K611,$V$10:$V$1048576))&gt;(SUMIF($K$10:$K$1048576,K611,$U$10:$U$1048576)),AE611,(IF(P611="cpv",(V611*T611),(V611*T611/1000))))</f>
        <v>364.19099999999997</v>
      </c>
      <c r="AG611" s="103">
        <f t="shared" si="1837"/>
        <v>-485.80900000000003</v>
      </c>
      <c r="AH611" s="103">
        <v>0</v>
      </c>
      <c r="AI611" s="103">
        <f t="shared" si="1838"/>
        <v>321.34499999999997</v>
      </c>
      <c r="AJ611" s="336">
        <f t="shared" si="1839"/>
        <v>0.88235294117647056</v>
      </c>
      <c r="AL611"/>
    </row>
    <row r="612" spans="2:38" ht="15.75" thickBot="1" x14ac:dyDescent="0.3">
      <c r="B612" s="284" t="s">
        <v>964</v>
      </c>
      <c r="C612" s="91">
        <v>2016</v>
      </c>
      <c r="D612" s="91">
        <v>3</v>
      </c>
      <c r="E612" s="92" t="s">
        <v>53</v>
      </c>
      <c r="F612" s="93">
        <v>42447</v>
      </c>
      <c r="G612" s="93">
        <v>42450</v>
      </c>
      <c r="H612" s="94">
        <f t="shared" ref="H612:H613" ca="1" si="1840">IF($O$1&gt;G612,0,(G612-$O$1))</f>
        <v>0</v>
      </c>
      <c r="I612" s="90" t="s">
        <v>54</v>
      </c>
      <c r="J612" s="90" t="s">
        <v>116</v>
      </c>
      <c r="K612" s="90" t="s">
        <v>962</v>
      </c>
      <c r="L612" s="95" t="str">
        <f t="shared" ref="L612:L613" ca="1" si="1841">IF(G612=0,$M$3,(IF(H612=0,$M$1,$M$2)))</f>
        <v>Completed</v>
      </c>
      <c r="M612" s="91" t="s">
        <v>57</v>
      </c>
      <c r="N612" s="91" t="s">
        <v>58</v>
      </c>
      <c r="O612" s="91" t="s">
        <v>78</v>
      </c>
      <c r="P612" s="91" t="s">
        <v>60</v>
      </c>
      <c r="Q612" s="91" t="s">
        <v>79</v>
      </c>
      <c r="R612" s="91" t="s">
        <v>79</v>
      </c>
      <c r="S612" s="111">
        <v>2.5</v>
      </c>
      <c r="T612" s="96">
        <v>4.25</v>
      </c>
      <c r="U612" s="97">
        <v>200000</v>
      </c>
      <c r="V612" s="97">
        <v>132510</v>
      </c>
      <c r="W612" s="95">
        <f t="shared" ref="W612:W613" si="1842">IF(V612&gt;U612,0,U612-V612)</f>
        <v>67490</v>
      </c>
      <c r="X612" s="95">
        <f t="shared" ref="X612:X613" si="1843">IF(V612&gt;U612,U612,V612)</f>
        <v>132510</v>
      </c>
      <c r="Y612" s="97"/>
      <c r="Z612" s="98">
        <f t="shared" ref="Z612:Z613" si="1844">Y612/V612</f>
        <v>0</v>
      </c>
      <c r="AA612" s="99" t="e">
        <f t="shared" ref="AA612:AA613" si="1845">AF612/Y612</f>
        <v>#DIV/0!</v>
      </c>
      <c r="AB612" s="100">
        <f t="shared" ref="AB612:AB613" si="1846">IF(P612="cpv",(U612*S612),(U612/1000*S612))</f>
        <v>500</v>
      </c>
      <c r="AC612" s="101">
        <f t="shared" ref="AC612:AC613" si="1847">IF(P612="cpv",(IF(W612&gt;0,V612*S612,AB612)),(IF(W612&gt;0,V612/1000*S612,AB612)))</f>
        <v>331.27499999999998</v>
      </c>
      <c r="AD612" s="100">
        <f t="shared" ref="AD612:AD613" si="1848">AC612-AB612</f>
        <v>-168.72500000000002</v>
      </c>
      <c r="AE612" s="102">
        <f t="shared" ref="AE612:AE613" si="1849">IF(P612="cpv",(U612*T612),(U612/1000*T612))</f>
        <v>850</v>
      </c>
      <c r="AF612" s="291">
        <f>IF((SUMIF($K$10:$K$1048576,K612,$V$10:$V$1048576))&gt;(SUMIF($K$10:$K$1048576,K612,$U$10:$U$1048576)),AE612,(IF(P612="cpv",(V612*T612),(V612*T612/1000))))</f>
        <v>563.16750000000002</v>
      </c>
      <c r="AG612" s="103">
        <f t="shared" ref="AG612:AG613" si="1850">AF612-AE612</f>
        <v>-286.83249999999998</v>
      </c>
      <c r="AH612" s="103">
        <v>0</v>
      </c>
      <c r="AI612" s="103">
        <f t="shared" ref="AI612:AI613" si="1851">AF612-AC612-AH612</f>
        <v>231.89250000000004</v>
      </c>
      <c r="AJ612" s="336">
        <f t="shared" ref="AJ612:AJ613" si="1852">AI612/AF612</f>
        <v>0.41176470588235298</v>
      </c>
      <c r="AL612"/>
    </row>
    <row r="613" spans="2:38" ht="15.75" thickBot="1" x14ac:dyDescent="0.3">
      <c r="B613" s="285" t="s">
        <v>965</v>
      </c>
      <c r="C613" s="151">
        <v>2016</v>
      </c>
      <c r="D613" s="151">
        <v>3</v>
      </c>
      <c r="E613" s="337" t="s">
        <v>53</v>
      </c>
      <c r="F613" s="153">
        <v>42447</v>
      </c>
      <c r="G613" s="153">
        <v>42450</v>
      </c>
      <c r="H613" s="338">
        <f t="shared" ca="1" si="1840"/>
        <v>0</v>
      </c>
      <c r="I613" s="150" t="s">
        <v>54</v>
      </c>
      <c r="J613" s="150" t="s">
        <v>116</v>
      </c>
      <c r="K613" s="150" t="s">
        <v>962</v>
      </c>
      <c r="L613" s="339" t="str">
        <f t="shared" ca="1" si="1841"/>
        <v>Completed</v>
      </c>
      <c r="M613" s="151" t="s">
        <v>64</v>
      </c>
      <c r="N613" s="151" t="s">
        <v>58</v>
      </c>
      <c r="O613" s="151" t="s">
        <v>78</v>
      </c>
      <c r="P613" s="91" t="s">
        <v>60</v>
      </c>
      <c r="Q613" s="151" t="s">
        <v>79</v>
      </c>
      <c r="R613" s="151" t="s">
        <v>79</v>
      </c>
      <c r="S613" s="111">
        <v>2.5</v>
      </c>
      <c r="T613" s="152">
        <v>4.25</v>
      </c>
      <c r="U613" s="340">
        <v>200000</v>
      </c>
      <c r="V613" s="340">
        <v>86089</v>
      </c>
      <c r="W613" s="339">
        <f t="shared" si="1842"/>
        <v>113911</v>
      </c>
      <c r="X613" s="339">
        <f t="shared" si="1843"/>
        <v>86089</v>
      </c>
      <c r="Y613" s="340">
        <v>1221</v>
      </c>
      <c r="Z613" s="341">
        <f t="shared" si="1844"/>
        <v>1.4182996666240752E-2</v>
      </c>
      <c r="AA613" s="342">
        <f t="shared" si="1845"/>
        <v>0.29965458640458636</v>
      </c>
      <c r="AB613" s="343">
        <f t="shared" si="1846"/>
        <v>500</v>
      </c>
      <c r="AC613" s="344">
        <f t="shared" si="1847"/>
        <v>215.2225</v>
      </c>
      <c r="AD613" s="343">
        <f t="shared" si="1848"/>
        <v>-284.77750000000003</v>
      </c>
      <c r="AE613" s="345">
        <f t="shared" si="1849"/>
        <v>850</v>
      </c>
      <c r="AF613" s="346">
        <f>IF((SUMIF($K$10:$K$1048576,K613,$V$10:$V$1048576))&gt;(SUMIF($K$10:$K$1048576,K613,$U$10:$U$1048576)),AE613,(IF(P613="cpv",(V613*T613),(V613*T613/1000))))</f>
        <v>365.87824999999998</v>
      </c>
      <c r="AG613" s="347">
        <f t="shared" si="1850"/>
        <v>-484.12175000000002</v>
      </c>
      <c r="AH613" s="347">
        <v>0</v>
      </c>
      <c r="AI613" s="347">
        <f t="shared" si="1851"/>
        <v>150.65574999999998</v>
      </c>
      <c r="AJ613" s="348">
        <f t="shared" si="1852"/>
        <v>0.41176470588235292</v>
      </c>
      <c r="AL613"/>
    </row>
    <row r="614" spans="2:38" ht="15.75" thickBot="1" x14ac:dyDescent="0.3">
      <c r="B614" s="281" t="s">
        <v>966</v>
      </c>
      <c r="C614" s="105">
        <v>2016</v>
      </c>
      <c r="D614" s="105">
        <v>3</v>
      </c>
      <c r="E614" s="106" t="s">
        <v>53</v>
      </c>
      <c r="F614" s="107">
        <v>42447</v>
      </c>
      <c r="G614" s="107">
        <v>42456</v>
      </c>
      <c r="H614" s="108">
        <f t="shared" ref="H614:H615" ca="1" si="1853">IF($O$1&gt;G614,0,(G614-$O$1))</f>
        <v>0</v>
      </c>
      <c r="I614" s="109" t="s">
        <v>74</v>
      </c>
      <c r="J614" s="109" t="s">
        <v>146</v>
      </c>
      <c r="K614" s="109" t="s">
        <v>967</v>
      </c>
      <c r="L614" s="110" t="str">
        <f t="shared" ref="L614:L615" ca="1" si="1854">IF(G614=0,$M$3,(IF(H614=0,$M$1,$M$2)))</f>
        <v>Completed</v>
      </c>
      <c r="M614" s="105" t="s">
        <v>77</v>
      </c>
      <c r="N614" s="105" t="s">
        <v>58</v>
      </c>
      <c r="O614" s="105" t="s">
        <v>78</v>
      </c>
      <c r="P614" s="105" t="s">
        <v>60</v>
      </c>
      <c r="Q614" s="105" t="s">
        <v>79</v>
      </c>
      <c r="R614" s="105" t="s">
        <v>79</v>
      </c>
      <c r="S614" s="111">
        <v>1.5</v>
      </c>
      <c r="T614" s="111">
        <v>4.5</v>
      </c>
      <c r="U614" s="112">
        <v>400000</v>
      </c>
      <c r="V614" s="112">
        <v>400367</v>
      </c>
      <c r="W614" s="110">
        <f t="shared" ref="W614:W615" si="1855">IF(V614&gt;U614,0,U614-V614)</f>
        <v>0</v>
      </c>
      <c r="X614" s="110">
        <f t="shared" ref="X614:X615" si="1856">IF(V614&gt;U614,U614,V614)</f>
        <v>400000</v>
      </c>
      <c r="Y614" s="112">
        <v>2414</v>
      </c>
      <c r="Z614" s="113">
        <f t="shared" ref="Z614:Z615" si="1857">Y614/V614</f>
        <v>6.0294679631438157E-3</v>
      </c>
      <c r="AA614" s="114">
        <f t="shared" ref="AA614:AA615" si="1858">AF614/Y614</f>
        <v>0.67398508699254345</v>
      </c>
      <c r="AB614" s="115">
        <f t="shared" ref="AB614:AB615" si="1859">IF(P614="cpv",(U614*S614),(U614/1000*S614))</f>
        <v>600</v>
      </c>
      <c r="AC614" s="101">
        <v>0</v>
      </c>
      <c r="AD614" s="115">
        <f t="shared" ref="AD614:AD615" si="1860">AC614-AB614</f>
        <v>-600</v>
      </c>
      <c r="AE614" s="117">
        <f t="shared" ref="AE614:AE615" si="1861">IF(P614="cpv",(U614*T614),(U614/1000*T614))</f>
        <v>1800</v>
      </c>
      <c r="AF614" s="286">
        <v>1627</v>
      </c>
      <c r="AG614" s="118">
        <f t="shared" ref="AG614:AG615" si="1862">AF614-AE614</f>
        <v>-173</v>
      </c>
      <c r="AH614" s="118">
        <v>0</v>
      </c>
      <c r="AI614" s="118">
        <f t="shared" ref="AI614:AI615" si="1863">AF614-AC614-AH614</f>
        <v>1627</v>
      </c>
      <c r="AJ614" s="335">
        <f t="shared" ref="AJ614:AJ615" si="1864">AI614/AF614</f>
        <v>1</v>
      </c>
      <c r="AL614"/>
    </row>
    <row r="615" spans="2:38" ht="15.75" thickBot="1" x14ac:dyDescent="0.3">
      <c r="B615" s="284" t="s">
        <v>968</v>
      </c>
      <c r="C615" s="91">
        <v>2016</v>
      </c>
      <c r="D615" s="91">
        <v>3</v>
      </c>
      <c r="E615" s="92" t="s">
        <v>53</v>
      </c>
      <c r="F615" s="93">
        <v>42447</v>
      </c>
      <c r="G615" s="93">
        <v>42456</v>
      </c>
      <c r="H615" s="94">
        <f t="shared" ca="1" si="1853"/>
        <v>0</v>
      </c>
      <c r="I615" s="90" t="s">
        <v>74</v>
      </c>
      <c r="J615" s="90" t="s">
        <v>146</v>
      </c>
      <c r="K615" s="90" t="s">
        <v>967</v>
      </c>
      <c r="L615" s="95" t="str">
        <f t="shared" ca="1" si="1854"/>
        <v>Completed</v>
      </c>
      <c r="M615" s="91" t="s">
        <v>57</v>
      </c>
      <c r="N615" s="91" t="s">
        <v>58</v>
      </c>
      <c r="O615" s="91" t="s">
        <v>78</v>
      </c>
      <c r="P615" s="91" t="s">
        <v>60</v>
      </c>
      <c r="Q615" s="91" t="s">
        <v>79</v>
      </c>
      <c r="R615" s="91" t="s">
        <v>79</v>
      </c>
      <c r="S615" s="111">
        <v>2.5</v>
      </c>
      <c r="T615" s="96">
        <v>4.5</v>
      </c>
      <c r="U615" s="97">
        <v>250000</v>
      </c>
      <c r="V615" s="97">
        <v>250635</v>
      </c>
      <c r="W615" s="95">
        <f t="shared" si="1855"/>
        <v>0</v>
      </c>
      <c r="X615" s="95">
        <f t="shared" si="1856"/>
        <v>250000</v>
      </c>
      <c r="Y615" s="97">
        <v>2848</v>
      </c>
      <c r="Z615" s="98">
        <f t="shared" si="1857"/>
        <v>1.1363137630418737E-2</v>
      </c>
      <c r="AA615" s="99">
        <f t="shared" si="1858"/>
        <v>0.39601738061797753</v>
      </c>
      <c r="AB615" s="100">
        <f t="shared" si="1859"/>
        <v>625</v>
      </c>
      <c r="AC615" s="101">
        <f t="shared" ref="AC615" si="1865">IF(P615="cpv",(IF(W615&gt;0,V615*S615,AB615)),(IF(W615&gt;0,V615/1000*S615,AB615)))</f>
        <v>625</v>
      </c>
      <c r="AD615" s="100">
        <f t="shared" si="1860"/>
        <v>0</v>
      </c>
      <c r="AE615" s="102">
        <f t="shared" si="1861"/>
        <v>1125</v>
      </c>
      <c r="AF615" s="291">
        <f>IF((SUMIF($K$10:$K$1048576,K615,$V$10:$V$1048576))&gt;(SUMIF($K$10:$K$1048576,K615,$U$10:$U$1048576)),AE615,(IF(P615="cpv",(V615*T615),(V615*T615/1000))))</f>
        <v>1127.8575000000001</v>
      </c>
      <c r="AG615" s="103">
        <f t="shared" si="1862"/>
        <v>2.8575000000000728</v>
      </c>
      <c r="AH615" s="103">
        <v>0</v>
      </c>
      <c r="AI615" s="103">
        <f t="shared" si="1863"/>
        <v>502.85750000000007</v>
      </c>
      <c r="AJ615" s="336">
        <f t="shared" si="1864"/>
        <v>0.44585198041419244</v>
      </c>
      <c r="AL615"/>
    </row>
    <row r="616" spans="2:38" ht="15.75" thickBot="1" x14ac:dyDescent="0.3">
      <c r="B616" s="284" t="s">
        <v>969</v>
      </c>
      <c r="C616" s="91">
        <v>2016</v>
      </c>
      <c r="D616" s="91">
        <v>3</v>
      </c>
      <c r="E616" s="92" t="s">
        <v>53</v>
      </c>
      <c r="F616" s="93">
        <v>42447</v>
      </c>
      <c r="G616" s="93">
        <v>42456</v>
      </c>
      <c r="H616" s="94">
        <f t="shared" ref="H616:H617" ca="1" si="1866">IF($O$1&gt;G616,0,(G616-$O$1))</f>
        <v>0</v>
      </c>
      <c r="I616" s="90" t="s">
        <v>74</v>
      </c>
      <c r="J616" s="90" t="s">
        <v>146</v>
      </c>
      <c r="K616" s="90" t="s">
        <v>967</v>
      </c>
      <c r="L616" s="95" t="str">
        <f t="shared" ref="L616:L617" ca="1" si="1867">IF(G616=0,$M$3,(IF(H616=0,$M$1,$M$2)))</f>
        <v>Completed</v>
      </c>
      <c r="M616" s="91" t="s">
        <v>82</v>
      </c>
      <c r="N616" s="91" t="s">
        <v>58</v>
      </c>
      <c r="O616" s="91" t="s">
        <v>78</v>
      </c>
      <c r="P616" s="91" t="s">
        <v>60</v>
      </c>
      <c r="Q616" s="91" t="s">
        <v>79</v>
      </c>
      <c r="R616" s="91" t="s">
        <v>79</v>
      </c>
      <c r="S616" s="111">
        <v>0.5</v>
      </c>
      <c r="T616" s="96">
        <v>4.5</v>
      </c>
      <c r="U616" s="97">
        <v>250000</v>
      </c>
      <c r="V616" s="97">
        <v>250229</v>
      </c>
      <c r="W616" s="95">
        <f t="shared" ref="W616:W617" si="1868">IF(V616&gt;U616,0,U616-V616)</f>
        <v>0</v>
      </c>
      <c r="X616" s="95">
        <f t="shared" ref="X616:X617" si="1869">IF(V616&gt;U616,U616,V616)</f>
        <v>250000</v>
      </c>
      <c r="Y616" s="97">
        <v>2121</v>
      </c>
      <c r="Z616" s="98">
        <f t="shared" ref="Z616:Z617" si="1870">Y616/V616</f>
        <v>8.4762357680364785E-3</v>
      </c>
      <c r="AA616" s="99">
        <f t="shared" ref="AA616:AA617" si="1871">AF616/Y616</f>
        <v>0.53089603960396048</v>
      </c>
      <c r="AB616" s="100">
        <f t="shared" ref="AB616:AB617" si="1872">IF(P616="cpv",(U616*S616),(U616/1000*S616))</f>
        <v>125</v>
      </c>
      <c r="AC616" s="101">
        <f t="shared" ref="AC616" si="1873">IF(P616="cpv",(IF(W616&gt;0,V616*S616,AB616)),(IF(W616&gt;0,V616/1000*S616,AB616)))</f>
        <v>125</v>
      </c>
      <c r="AD616" s="100">
        <f t="shared" ref="AD616:AD617" si="1874">AC616-AB616</f>
        <v>0</v>
      </c>
      <c r="AE616" s="102">
        <f t="shared" ref="AE616:AE617" si="1875">IF(P616="cpv",(U616*T616),(U616/1000*T616))</f>
        <v>1125</v>
      </c>
      <c r="AF616" s="291">
        <f>IF((SUMIF($K$10:$K$1048576,K616,$V$10:$V$1048576))&gt;(SUMIF($K$10:$K$1048576,K616,$U$10:$U$1048576)),AE616,(IF(P616="cpv",(V616*T616),(V616*T616/1000))))</f>
        <v>1126.0305000000001</v>
      </c>
      <c r="AG616" s="103">
        <f t="shared" ref="AG616:AG617" si="1876">AF616-AE616</f>
        <v>1.0305000000000746</v>
      </c>
      <c r="AH616" s="103">
        <v>0</v>
      </c>
      <c r="AI616" s="103">
        <f t="shared" ref="AI616:AI617" si="1877">AF616-AC616-AH616</f>
        <v>1001.0305000000001</v>
      </c>
      <c r="AJ616" s="336">
        <f t="shared" ref="AJ616:AJ617" si="1878">AI616/AF616</f>
        <v>0.88899057352354138</v>
      </c>
      <c r="AL616"/>
    </row>
    <row r="617" spans="2:38" ht="15.75" thickBot="1" x14ac:dyDescent="0.3">
      <c r="B617" s="285" t="s">
        <v>970</v>
      </c>
      <c r="C617" s="151">
        <v>2016</v>
      </c>
      <c r="D617" s="151">
        <v>3</v>
      </c>
      <c r="E617" s="337" t="s">
        <v>53</v>
      </c>
      <c r="F617" s="153">
        <v>42447</v>
      </c>
      <c r="G617" s="153">
        <v>42456</v>
      </c>
      <c r="H617" s="338">
        <f t="shared" ca="1" si="1866"/>
        <v>0</v>
      </c>
      <c r="I617" s="150" t="s">
        <v>74</v>
      </c>
      <c r="J617" s="150" t="s">
        <v>146</v>
      </c>
      <c r="K617" s="150" t="s">
        <v>967</v>
      </c>
      <c r="L617" s="339" t="str">
        <f t="shared" ca="1" si="1867"/>
        <v>Completed</v>
      </c>
      <c r="M617" s="151" t="s">
        <v>66</v>
      </c>
      <c r="N617" s="151" t="s">
        <v>58</v>
      </c>
      <c r="O617" s="151" t="s">
        <v>78</v>
      </c>
      <c r="P617" s="91" t="s">
        <v>60</v>
      </c>
      <c r="Q617" s="151" t="s">
        <v>79</v>
      </c>
      <c r="R617" s="151" t="s">
        <v>79</v>
      </c>
      <c r="S617" s="111">
        <v>1.5</v>
      </c>
      <c r="T617" s="152">
        <v>4.5</v>
      </c>
      <c r="U617" s="340">
        <v>2000</v>
      </c>
      <c r="V617" s="340">
        <v>27</v>
      </c>
      <c r="W617" s="339">
        <f t="shared" si="1868"/>
        <v>1973</v>
      </c>
      <c r="X617" s="339">
        <f t="shared" si="1869"/>
        <v>27</v>
      </c>
      <c r="Y617" s="340"/>
      <c r="Z617" s="341">
        <f t="shared" si="1870"/>
        <v>0</v>
      </c>
      <c r="AA617" s="342" t="e">
        <f t="shared" si="1871"/>
        <v>#DIV/0!</v>
      </c>
      <c r="AB617" s="343">
        <f t="shared" si="1872"/>
        <v>3</v>
      </c>
      <c r="AC617" s="344">
        <v>0</v>
      </c>
      <c r="AD617" s="343">
        <f t="shared" si="1874"/>
        <v>-3</v>
      </c>
      <c r="AE617" s="345">
        <f t="shared" si="1875"/>
        <v>9</v>
      </c>
      <c r="AF617" s="346">
        <v>120</v>
      </c>
      <c r="AG617" s="347">
        <f t="shared" si="1876"/>
        <v>111</v>
      </c>
      <c r="AH617" s="347">
        <v>0</v>
      </c>
      <c r="AI617" s="347">
        <f t="shared" si="1877"/>
        <v>120</v>
      </c>
      <c r="AJ617" s="348">
        <f t="shared" si="1878"/>
        <v>1</v>
      </c>
      <c r="AL617"/>
    </row>
    <row r="618" spans="2:38" ht="15.75" thickBot="1" x14ac:dyDescent="0.3">
      <c r="B618" s="281" t="s">
        <v>971</v>
      </c>
      <c r="C618" s="105">
        <v>2016</v>
      </c>
      <c r="D618" s="105">
        <v>3</v>
      </c>
      <c r="E618" s="106" t="s">
        <v>53</v>
      </c>
      <c r="F618" s="107">
        <v>42447</v>
      </c>
      <c r="G618" s="107">
        <v>42459</v>
      </c>
      <c r="H618" s="108">
        <f t="shared" ref="H618:H620" ca="1" si="1879">IF($O$1&gt;G618,0,(G618-$O$1))</f>
        <v>0</v>
      </c>
      <c r="I618" s="109" t="s">
        <v>54</v>
      </c>
      <c r="J618" s="109" t="s">
        <v>116</v>
      </c>
      <c r="K618" s="109" t="s">
        <v>972</v>
      </c>
      <c r="L618" s="110" t="str">
        <f t="shared" ref="L618:L620" ca="1" si="1880">IF(G618=0,$M$3,(IF(H618=0,$M$1,$M$2)))</f>
        <v>Completed</v>
      </c>
      <c r="M618" s="105" t="s">
        <v>57</v>
      </c>
      <c r="N618" s="105" t="s">
        <v>58</v>
      </c>
      <c r="O618" s="105" t="s">
        <v>78</v>
      </c>
      <c r="P618" s="91" t="s">
        <v>60</v>
      </c>
      <c r="Q618" s="105" t="s">
        <v>79</v>
      </c>
      <c r="R618" s="105" t="s">
        <v>79</v>
      </c>
      <c r="S618" s="111">
        <v>2.5</v>
      </c>
      <c r="T618" s="111">
        <v>4.25</v>
      </c>
      <c r="U618" s="112">
        <v>500000</v>
      </c>
      <c r="V618" s="112">
        <v>488277</v>
      </c>
      <c r="W618" s="110">
        <f t="shared" ref="W618:W620" si="1881">IF(V618&gt;U618,0,U618-V618)</f>
        <v>11723</v>
      </c>
      <c r="X618" s="110">
        <f t="shared" ref="X618:X620" si="1882">IF(V618&gt;U618,U618,V618)</f>
        <v>488277</v>
      </c>
      <c r="Y618" s="112"/>
      <c r="Z618" s="113">
        <f t="shared" ref="Z618:Z620" si="1883">Y618/V618</f>
        <v>0</v>
      </c>
      <c r="AA618" s="114" t="e">
        <f t="shared" ref="AA618:AA620" si="1884">AF618/Y618</f>
        <v>#DIV/0!</v>
      </c>
      <c r="AB618" s="115">
        <f t="shared" ref="AB618:AB620" si="1885">IF(P618="cpv",(U618*S618),(U618/1000*S618))</f>
        <v>1250</v>
      </c>
      <c r="AC618" s="116">
        <f t="shared" ref="AC618:AC620" si="1886">IF(P618="cpv",(IF(W618&gt;0,V618*S618,AB618)),(IF(W618&gt;0,V618/1000*S618,AB618)))</f>
        <v>1220.6924999999999</v>
      </c>
      <c r="AD618" s="115">
        <f t="shared" ref="AD618:AD620" si="1887">AC618-AB618</f>
        <v>-29.307500000000118</v>
      </c>
      <c r="AE618" s="117">
        <f t="shared" ref="AE618:AE620" si="1888">IF(P618="cpv",(U618*T618),(U618/1000*T618))</f>
        <v>2125</v>
      </c>
      <c r="AF618" s="286">
        <f>IF((SUMIF($K$10:$K$1048576,K618,$V$10:$V$1048576))&gt;(SUMIF($K$10:$K$1048576,K618,$U$10:$U$1048576)),AE618,(IF(P618="cpv",(V618*T618),(V618*T618/1000))))</f>
        <v>2075.1772500000002</v>
      </c>
      <c r="AG618" s="118">
        <f t="shared" ref="AG618:AG620" si="1889">AF618-AE618</f>
        <v>-49.822749999999814</v>
      </c>
      <c r="AH618" s="118">
        <v>0</v>
      </c>
      <c r="AI618" s="118">
        <f t="shared" ref="AI618:AI620" si="1890">AF618-AC618-AH618</f>
        <v>854.4847500000003</v>
      </c>
      <c r="AJ618" s="335">
        <f t="shared" ref="AJ618:AJ620" si="1891">AI618/AF618</f>
        <v>0.41176470588235303</v>
      </c>
      <c r="AL618"/>
    </row>
    <row r="619" spans="2:38" ht="15.75" thickBot="1" x14ac:dyDescent="0.3">
      <c r="B619" s="284" t="s">
        <v>973</v>
      </c>
      <c r="C619" s="91">
        <v>2016</v>
      </c>
      <c r="D619" s="91">
        <v>3</v>
      </c>
      <c r="E619" s="92" t="s">
        <v>53</v>
      </c>
      <c r="F619" s="93">
        <v>42447</v>
      </c>
      <c r="G619" s="93">
        <v>42459</v>
      </c>
      <c r="H619" s="94">
        <f t="shared" ca="1" si="1879"/>
        <v>0</v>
      </c>
      <c r="I619" s="90" t="s">
        <v>54</v>
      </c>
      <c r="J619" s="90" t="s">
        <v>116</v>
      </c>
      <c r="K619" s="90" t="s">
        <v>972</v>
      </c>
      <c r="L619" s="95" t="str">
        <f t="shared" ca="1" si="1880"/>
        <v>Completed</v>
      </c>
      <c r="M619" s="91" t="s">
        <v>77</v>
      </c>
      <c r="N619" s="91" t="s">
        <v>58</v>
      </c>
      <c r="O619" s="91" t="s">
        <v>78</v>
      </c>
      <c r="P619" s="91" t="s">
        <v>60</v>
      </c>
      <c r="Q619" s="91" t="s">
        <v>79</v>
      </c>
      <c r="R619" s="91" t="s">
        <v>79</v>
      </c>
      <c r="S619" s="111">
        <v>1.5</v>
      </c>
      <c r="T619" s="96">
        <v>4.25</v>
      </c>
      <c r="U619" s="97">
        <v>750000</v>
      </c>
      <c r="V619" s="97">
        <v>750403</v>
      </c>
      <c r="W619" s="95">
        <f t="shared" si="1881"/>
        <v>0</v>
      </c>
      <c r="X619" s="95">
        <f t="shared" si="1882"/>
        <v>750000</v>
      </c>
      <c r="Y619" s="97">
        <v>4839</v>
      </c>
      <c r="Z619" s="98">
        <f t="shared" si="1883"/>
        <v>6.448534987200211E-3</v>
      </c>
      <c r="AA619" s="99">
        <f t="shared" si="1884"/>
        <v>0.65906442446786528</v>
      </c>
      <c r="AB619" s="100">
        <f t="shared" si="1885"/>
        <v>1125</v>
      </c>
      <c r="AC619" s="101">
        <v>0</v>
      </c>
      <c r="AD619" s="100">
        <f t="shared" si="1887"/>
        <v>-1125</v>
      </c>
      <c r="AE619" s="102">
        <f t="shared" si="1888"/>
        <v>3187.5</v>
      </c>
      <c r="AF619" s="291">
        <f>IF((SUMIF($K$10:$K$1048576,K619,$V$10:$V$1048576))&gt;(SUMIF($K$10:$K$1048576,K619,$U$10:$U$1048576)),AE619,(IF(P619="cpv",(V619*T619),(V619*T619/1000))))</f>
        <v>3189.2127500000001</v>
      </c>
      <c r="AG619" s="103">
        <f t="shared" si="1889"/>
        <v>1.7127500000001419</v>
      </c>
      <c r="AH619" s="103">
        <v>0</v>
      </c>
      <c r="AI619" s="103">
        <f t="shared" si="1890"/>
        <v>3189.2127500000001</v>
      </c>
      <c r="AJ619" s="336">
        <f t="shared" si="1891"/>
        <v>1</v>
      </c>
      <c r="AL619"/>
    </row>
    <row r="620" spans="2:38" ht="15.75" thickBot="1" x14ac:dyDescent="0.3">
      <c r="B620" s="284" t="s">
        <v>974</v>
      </c>
      <c r="C620" s="91">
        <v>2016</v>
      </c>
      <c r="D620" s="91">
        <v>3</v>
      </c>
      <c r="E620" s="92" t="s">
        <v>53</v>
      </c>
      <c r="F620" s="93">
        <v>42447</v>
      </c>
      <c r="G620" s="93">
        <v>42459</v>
      </c>
      <c r="H620" s="94">
        <f t="shared" ca="1" si="1879"/>
        <v>0</v>
      </c>
      <c r="I620" s="90" t="s">
        <v>54</v>
      </c>
      <c r="J620" s="90" t="s">
        <v>116</v>
      </c>
      <c r="K620" s="90" t="s">
        <v>972</v>
      </c>
      <c r="L620" s="95" t="str">
        <f t="shared" ca="1" si="1880"/>
        <v>Completed</v>
      </c>
      <c r="M620" s="91" t="s">
        <v>64</v>
      </c>
      <c r="N620" s="91" t="s">
        <v>58</v>
      </c>
      <c r="O620" s="91" t="s">
        <v>78</v>
      </c>
      <c r="P620" s="91" t="s">
        <v>60</v>
      </c>
      <c r="Q620" s="91" t="s">
        <v>79</v>
      </c>
      <c r="R620" s="91" t="s">
        <v>79</v>
      </c>
      <c r="S620" s="111">
        <v>2.5</v>
      </c>
      <c r="T620" s="96">
        <v>4.25</v>
      </c>
      <c r="U620" s="97">
        <v>500000</v>
      </c>
      <c r="V620" s="97">
        <v>504699</v>
      </c>
      <c r="W620" s="95">
        <f t="shared" si="1881"/>
        <v>0</v>
      </c>
      <c r="X620" s="95">
        <f t="shared" si="1882"/>
        <v>500000</v>
      </c>
      <c r="Y620" s="97">
        <v>6712</v>
      </c>
      <c r="Z620" s="98">
        <f t="shared" si="1883"/>
        <v>1.3299015849050622E-2</v>
      </c>
      <c r="AA620" s="99">
        <f t="shared" si="1884"/>
        <v>0.31957251936829556</v>
      </c>
      <c r="AB620" s="100">
        <f t="shared" si="1885"/>
        <v>1250</v>
      </c>
      <c r="AC620" s="101">
        <f t="shared" si="1886"/>
        <v>1250</v>
      </c>
      <c r="AD620" s="100">
        <f t="shared" si="1887"/>
        <v>0</v>
      </c>
      <c r="AE620" s="102">
        <f t="shared" si="1888"/>
        <v>2125</v>
      </c>
      <c r="AF620" s="291">
        <f>IF((SUMIF($K$10:$K$1048576,K620,$V$10:$V$1048576))&gt;(SUMIF($K$10:$K$1048576,K620,$U$10:$U$1048576)),AE620,(IF(P620="cpv",(V620*T620),(V620*T620/1000))))</f>
        <v>2144.97075</v>
      </c>
      <c r="AG620" s="103">
        <f t="shared" si="1889"/>
        <v>19.970749999999953</v>
      </c>
      <c r="AH620" s="103">
        <v>0</v>
      </c>
      <c r="AI620" s="103">
        <f t="shared" si="1890"/>
        <v>894.97074999999995</v>
      </c>
      <c r="AJ620" s="336">
        <f t="shared" si="1891"/>
        <v>0.41724147054219735</v>
      </c>
      <c r="AL620"/>
    </row>
    <row r="621" spans="2:38" ht="15.75" thickBot="1" x14ac:dyDescent="0.3">
      <c r="B621" s="284" t="s">
        <v>975</v>
      </c>
      <c r="C621" s="91">
        <v>2016</v>
      </c>
      <c r="D621" s="91">
        <v>3</v>
      </c>
      <c r="E621" s="92" t="s">
        <v>53</v>
      </c>
      <c r="F621" s="93">
        <v>42447</v>
      </c>
      <c r="G621" s="93">
        <v>42459</v>
      </c>
      <c r="H621" s="94">
        <f t="shared" ref="H621:H622" ca="1" si="1892">IF($O$1&gt;G621,0,(G621-$O$1))</f>
        <v>0</v>
      </c>
      <c r="I621" s="90" t="s">
        <v>54</v>
      </c>
      <c r="J621" s="90" t="s">
        <v>116</v>
      </c>
      <c r="K621" s="90" t="s">
        <v>972</v>
      </c>
      <c r="L621" s="95" t="str">
        <f t="shared" ref="L621:L622" ca="1" si="1893">IF(G621=0,$M$3,(IF(H621=0,$M$1,$M$2)))</f>
        <v>Completed</v>
      </c>
      <c r="M621" s="91" t="s">
        <v>82</v>
      </c>
      <c r="N621" s="91" t="s">
        <v>58</v>
      </c>
      <c r="O621" s="91" t="s">
        <v>78</v>
      </c>
      <c r="P621" s="91" t="s">
        <v>60</v>
      </c>
      <c r="Q621" s="91" t="s">
        <v>79</v>
      </c>
      <c r="R621" s="91" t="s">
        <v>79</v>
      </c>
      <c r="S621" s="111">
        <v>0.5</v>
      </c>
      <c r="T621" s="96">
        <v>4.25</v>
      </c>
      <c r="U621" s="97">
        <v>500000</v>
      </c>
      <c r="V621" s="97">
        <v>501351</v>
      </c>
      <c r="W621" s="95">
        <f t="shared" ref="W621:W622" si="1894">IF(V621&gt;U621,0,U621-V621)</f>
        <v>0</v>
      </c>
      <c r="X621" s="95">
        <f t="shared" ref="X621:X622" si="1895">IF(V621&gt;U621,U621,V621)</f>
        <v>500000</v>
      </c>
      <c r="Y621" s="97">
        <v>5768</v>
      </c>
      <c r="Z621" s="98">
        <f t="shared" ref="Z621:Z622" si="1896">Y621/V621</f>
        <v>1.150491372312013E-2</v>
      </c>
      <c r="AA621" s="99">
        <f t="shared" ref="AA621:AA622" si="1897">AF621/Y621</f>
        <v>0.36940737690707354</v>
      </c>
      <c r="AB621" s="100">
        <f t="shared" ref="AB621:AB622" si="1898">IF(P621="cpv",(U621*S621),(U621/1000*S621))</f>
        <v>250</v>
      </c>
      <c r="AC621" s="101">
        <f t="shared" ref="AC621:AC622" si="1899">IF(P621="cpv",(IF(W621&gt;0,V621*S621,AB621)),(IF(W621&gt;0,V621/1000*S621,AB621)))</f>
        <v>250</v>
      </c>
      <c r="AD621" s="100">
        <f t="shared" ref="AD621:AD622" si="1900">AC621-AB621</f>
        <v>0</v>
      </c>
      <c r="AE621" s="102">
        <f t="shared" ref="AE621:AE622" si="1901">IF(P621="cpv",(U621*T621),(U621/1000*T621))</f>
        <v>2125</v>
      </c>
      <c r="AF621" s="291">
        <f>IF((SUMIF($K$10:$K$1048576,K621,$V$10:$V$1048576))&gt;(SUMIF($K$10:$K$1048576,K621,$U$10:$U$1048576)),AE621,(IF(P621="cpv",(V621*T621),(V621*T621/1000))))</f>
        <v>2130.7417500000001</v>
      </c>
      <c r="AG621" s="103">
        <f t="shared" ref="AG621:AG622" si="1902">AF621-AE621</f>
        <v>5.7417500000001382</v>
      </c>
      <c r="AH621" s="103">
        <v>0</v>
      </c>
      <c r="AI621" s="103">
        <f t="shared" ref="AI621:AI622" si="1903">AF621-AC621-AH621</f>
        <v>1880.7417500000001</v>
      </c>
      <c r="AJ621" s="336">
        <f t="shared" ref="AJ621:AJ622" si="1904">AI621/AF621</f>
        <v>0.88266996692583699</v>
      </c>
      <c r="AL621"/>
    </row>
    <row r="622" spans="2:38" ht="15.75" thickBot="1" x14ac:dyDescent="0.3">
      <c r="B622" s="285" t="s">
        <v>976</v>
      </c>
      <c r="C622" s="151">
        <v>2016</v>
      </c>
      <c r="D622" s="151">
        <v>3</v>
      </c>
      <c r="E622" s="337" t="s">
        <v>53</v>
      </c>
      <c r="F622" s="153">
        <v>42447</v>
      </c>
      <c r="G622" s="153">
        <v>42459</v>
      </c>
      <c r="H622" s="338">
        <f t="shared" ca="1" si="1892"/>
        <v>0</v>
      </c>
      <c r="I622" s="150" t="s">
        <v>54</v>
      </c>
      <c r="J622" s="150" t="s">
        <v>116</v>
      </c>
      <c r="K622" s="150" t="s">
        <v>972</v>
      </c>
      <c r="L622" s="339" t="str">
        <f t="shared" ca="1" si="1893"/>
        <v>Completed</v>
      </c>
      <c r="M622" s="151" t="s">
        <v>379</v>
      </c>
      <c r="N622" s="151" t="s">
        <v>58</v>
      </c>
      <c r="O622" s="151" t="s">
        <v>78</v>
      </c>
      <c r="P622" s="91" t="s">
        <v>60</v>
      </c>
      <c r="Q622" s="151" t="s">
        <v>79</v>
      </c>
      <c r="R622" s="151" t="s">
        <v>79</v>
      </c>
      <c r="S622" s="111">
        <v>2.5</v>
      </c>
      <c r="T622" s="152">
        <v>4.25</v>
      </c>
      <c r="U622" s="340">
        <v>250000</v>
      </c>
      <c r="V622" s="340">
        <v>204538</v>
      </c>
      <c r="W622" s="339">
        <f t="shared" si="1894"/>
        <v>45462</v>
      </c>
      <c r="X622" s="339">
        <f t="shared" si="1895"/>
        <v>204538</v>
      </c>
      <c r="Y622" s="340">
        <v>4655</v>
      </c>
      <c r="Z622" s="341">
        <f t="shared" si="1896"/>
        <v>2.2758607202573604E-2</v>
      </c>
      <c r="AA622" s="342">
        <f t="shared" si="1897"/>
        <v>9.8818474758324379E-2</v>
      </c>
      <c r="AB622" s="343">
        <f t="shared" si="1898"/>
        <v>625</v>
      </c>
      <c r="AC622" s="344">
        <f t="shared" si="1899"/>
        <v>511.34500000000003</v>
      </c>
      <c r="AD622" s="343">
        <f t="shared" si="1900"/>
        <v>-113.65499999999997</v>
      </c>
      <c r="AE622" s="345">
        <f t="shared" si="1901"/>
        <v>1062.5</v>
      </c>
      <c r="AF622" s="346">
        <v>460</v>
      </c>
      <c r="AG622" s="347">
        <f t="shared" si="1902"/>
        <v>-602.5</v>
      </c>
      <c r="AH622" s="347">
        <v>0</v>
      </c>
      <c r="AI622" s="347">
        <f t="shared" si="1903"/>
        <v>-51.345000000000027</v>
      </c>
      <c r="AJ622" s="348">
        <f t="shared" si="1904"/>
        <v>-0.11161956521739136</v>
      </c>
      <c r="AL622"/>
    </row>
    <row r="623" spans="2:38" ht="15.75" thickBot="1" x14ac:dyDescent="0.3">
      <c r="B623" s="281" t="s">
        <v>977</v>
      </c>
      <c r="C623" s="105">
        <v>2016</v>
      </c>
      <c r="D623" s="105">
        <v>3</v>
      </c>
      <c r="E623" s="106" t="s">
        <v>53</v>
      </c>
      <c r="F623" s="107">
        <v>42447</v>
      </c>
      <c r="G623" s="107">
        <v>42459</v>
      </c>
      <c r="H623" s="108">
        <f t="shared" ref="H623:H624" ca="1" si="1905">IF($O$1&gt;G623,0,(G623-$O$1))</f>
        <v>0</v>
      </c>
      <c r="I623" s="109" t="s">
        <v>54</v>
      </c>
      <c r="J623" s="109" t="s">
        <v>116</v>
      </c>
      <c r="K623" s="109" t="s">
        <v>978</v>
      </c>
      <c r="L623" s="110" t="str">
        <f t="shared" ref="L623:L624" ca="1" si="1906">IF(G623=0,$M$3,(IF(H623=0,$M$1,$M$2)))</f>
        <v>Completed</v>
      </c>
      <c r="M623" s="105" t="s">
        <v>64</v>
      </c>
      <c r="N623" s="105" t="s">
        <v>58</v>
      </c>
      <c r="O623" s="105" t="s">
        <v>59</v>
      </c>
      <c r="P623" s="91" t="s">
        <v>60</v>
      </c>
      <c r="Q623" s="105" t="s">
        <v>61</v>
      </c>
      <c r="R623" s="105" t="s">
        <v>62</v>
      </c>
      <c r="S623" s="111">
        <v>0.2</v>
      </c>
      <c r="T623" s="111">
        <v>1</v>
      </c>
      <c r="U623" s="112">
        <v>1000000</v>
      </c>
      <c r="V623" s="112">
        <v>1004850</v>
      </c>
      <c r="W623" s="110">
        <f t="shared" ref="W623:W624" si="1907">IF(V623&gt;U623,0,U623-V623)</f>
        <v>0</v>
      </c>
      <c r="X623" s="110">
        <f t="shared" ref="X623:X624" si="1908">IF(V623&gt;U623,U623,V623)</f>
        <v>1000000</v>
      </c>
      <c r="Y623" s="112"/>
      <c r="Z623" s="113">
        <f t="shared" ref="Z623:Z624" si="1909">Y623/V623</f>
        <v>0</v>
      </c>
      <c r="AA623" s="114" t="e">
        <f t="shared" ref="AA623:AA624" si="1910">AF623/Y623</f>
        <v>#DIV/0!</v>
      </c>
      <c r="AB623" s="115">
        <f t="shared" ref="AB623:AB624" si="1911">IF(P623="cpv",(U623*S623),(U623/1000*S623))</f>
        <v>200</v>
      </c>
      <c r="AC623" s="116">
        <f t="shared" ref="AC623" si="1912">IF(P623="cpv",(IF(W623&gt;0,V623*S623,AB623)),(IF(W623&gt;0,V623/1000*S623,AB623)))</f>
        <v>200</v>
      </c>
      <c r="AD623" s="115">
        <f t="shared" ref="AD623:AD624" si="1913">AC623-AB623</f>
        <v>0</v>
      </c>
      <c r="AE623" s="117">
        <f t="shared" ref="AE623:AE624" si="1914">IF(P623="cpv",(U623*T623),(U623/1000*T623))</f>
        <v>1000</v>
      </c>
      <c r="AF623" s="286">
        <f>IF((SUMIF($K$10:$K$1048576,K623,$V$10:$V$1048576))&gt;(SUMIF($K$10:$K$1048576,K623,$U$10:$U$1048576)),AE623,(IF(P623="cpv",(V623*T623),(V623*T623/1000))))</f>
        <v>1000</v>
      </c>
      <c r="AG623" s="118">
        <f t="shared" ref="AG623:AG624" si="1915">AF623-AE623</f>
        <v>0</v>
      </c>
      <c r="AH623" s="118">
        <v>0</v>
      </c>
      <c r="AI623" s="118">
        <f t="shared" ref="AI623:AI624" si="1916">AF623-AC623-AH623</f>
        <v>800</v>
      </c>
      <c r="AJ623" s="335">
        <f t="shared" ref="AJ623:AJ624" si="1917">AI623/AF623</f>
        <v>0.8</v>
      </c>
      <c r="AL623"/>
    </row>
    <row r="624" spans="2:38" ht="15.75" thickBot="1" x14ac:dyDescent="0.3">
      <c r="B624" s="285" t="s">
        <v>979</v>
      </c>
      <c r="C624" s="151">
        <v>2016</v>
      </c>
      <c r="D624" s="151">
        <v>3</v>
      </c>
      <c r="E624" s="337" t="s">
        <v>53</v>
      </c>
      <c r="F624" s="153">
        <v>42447</v>
      </c>
      <c r="G624" s="153">
        <v>42459</v>
      </c>
      <c r="H624" s="338">
        <f t="shared" ca="1" si="1905"/>
        <v>0</v>
      </c>
      <c r="I624" s="150" t="s">
        <v>54</v>
      </c>
      <c r="J624" s="150" t="s">
        <v>116</v>
      </c>
      <c r="K624" s="150" t="s">
        <v>978</v>
      </c>
      <c r="L624" s="339" t="str">
        <f t="shared" ca="1" si="1906"/>
        <v>Completed</v>
      </c>
      <c r="M624" s="151" t="s">
        <v>57</v>
      </c>
      <c r="N624" s="151" t="s">
        <v>58</v>
      </c>
      <c r="O624" s="151" t="s">
        <v>59</v>
      </c>
      <c r="P624" s="91" t="s">
        <v>60</v>
      </c>
      <c r="Q624" s="151" t="s">
        <v>61</v>
      </c>
      <c r="R624" s="151" t="s">
        <v>62</v>
      </c>
      <c r="S624" s="111">
        <v>0.5</v>
      </c>
      <c r="T624" s="152">
        <v>1</v>
      </c>
      <c r="U624" s="340">
        <v>1000000</v>
      </c>
      <c r="V624" s="340">
        <v>1000157</v>
      </c>
      <c r="W624" s="339">
        <f t="shared" si="1907"/>
        <v>0</v>
      </c>
      <c r="X624" s="339">
        <f t="shared" si="1908"/>
        <v>1000000</v>
      </c>
      <c r="Y624" s="340"/>
      <c r="Z624" s="341">
        <f t="shared" si="1909"/>
        <v>0</v>
      </c>
      <c r="AA624" s="342" t="e">
        <f t="shared" si="1910"/>
        <v>#DIV/0!</v>
      </c>
      <c r="AB624" s="343">
        <f t="shared" si="1911"/>
        <v>500</v>
      </c>
      <c r="AC624" s="344">
        <v>1123</v>
      </c>
      <c r="AD624" s="343">
        <f t="shared" si="1913"/>
        <v>623</v>
      </c>
      <c r="AE624" s="345">
        <f t="shared" si="1914"/>
        <v>1000</v>
      </c>
      <c r="AF624" s="346">
        <v>500</v>
      </c>
      <c r="AG624" s="347">
        <f t="shared" si="1915"/>
        <v>-500</v>
      </c>
      <c r="AH624" s="347">
        <v>0</v>
      </c>
      <c r="AI624" s="347">
        <f t="shared" si="1916"/>
        <v>-623</v>
      </c>
      <c r="AJ624" s="348">
        <f t="shared" si="1917"/>
        <v>-1.246</v>
      </c>
      <c r="AL624"/>
    </row>
    <row r="625" spans="2:38" ht="15.75" thickBot="1" x14ac:dyDescent="0.3">
      <c r="B625" s="281" t="s">
        <v>980</v>
      </c>
      <c r="C625" s="105">
        <v>2016</v>
      </c>
      <c r="D625" s="105">
        <v>3</v>
      </c>
      <c r="E625" s="106" t="s">
        <v>53</v>
      </c>
      <c r="F625" s="107">
        <v>42447</v>
      </c>
      <c r="G625" s="107">
        <v>42459</v>
      </c>
      <c r="H625" s="108">
        <f t="shared" ref="H625:H626" ca="1" si="1918">IF($O$1&gt;G625,0,(G625-$O$1))</f>
        <v>0</v>
      </c>
      <c r="I625" s="109" t="s">
        <v>54</v>
      </c>
      <c r="J625" s="109" t="s">
        <v>141</v>
      </c>
      <c r="K625" s="109" t="s">
        <v>982</v>
      </c>
      <c r="L625" s="110" t="str">
        <f t="shared" ref="L625:L626" ca="1" si="1919">IF(G625=0,$M$3,(IF(H625=0,$M$1,$M$2)))</f>
        <v>Completed</v>
      </c>
      <c r="M625" s="105" t="s">
        <v>57</v>
      </c>
      <c r="N625" s="105" t="s">
        <v>58</v>
      </c>
      <c r="O625" s="105" t="s">
        <v>59</v>
      </c>
      <c r="P625" s="91" t="s">
        <v>60</v>
      </c>
      <c r="Q625" s="105" t="s">
        <v>61</v>
      </c>
      <c r="R625" s="105" t="s">
        <v>62</v>
      </c>
      <c r="S625" s="111">
        <v>0.5</v>
      </c>
      <c r="T625" s="111">
        <v>1</v>
      </c>
      <c r="U625" s="112">
        <v>1500000</v>
      </c>
      <c r="V625" s="112">
        <v>1500017</v>
      </c>
      <c r="W625" s="110">
        <f t="shared" ref="W625:W626" si="1920">IF(V625&gt;U625,0,U625-V625)</f>
        <v>0</v>
      </c>
      <c r="X625" s="110">
        <f t="shared" ref="X625:X626" si="1921">IF(V625&gt;U625,U625,V625)</f>
        <v>1500000</v>
      </c>
      <c r="Y625" s="112"/>
      <c r="Z625" s="113">
        <f t="shared" ref="Z625:Z626" si="1922">Y625/V625</f>
        <v>0</v>
      </c>
      <c r="AA625" s="114" t="e">
        <f t="shared" ref="AA625:AA626" si="1923">AF625/Y625</f>
        <v>#DIV/0!</v>
      </c>
      <c r="AB625" s="115">
        <f t="shared" ref="AB625:AB626" si="1924">IF(P625="cpv",(U625*S625),(U625/1000*S625))</f>
        <v>750</v>
      </c>
      <c r="AC625" s="116">
        <f t="shared" ref="AC625:AC626" si="1925">IF(P625="cpv",(IF(W625&gt;0,V625*S625,AB625)),(IF(W625&gt;0,V625/1000*S625,AB625)))</f>
        <v>750</v>
      </c>
      <c r="AD625" s="115">
        <f t="shared" ref="AD625:AD626" si="1926">AC625-AB625</f>
        <v>0</v>
      </c>
      <c r="AE625" s="117">
        <f t="shared" ref="AE625:AE626" si="1927">IF(P625="cpv",(U625*T625),(U625/1000*T625))</f>
        <v>1500</v>
      </c>
      <c r="AF625" s="286">
        <v>1189</v>
      </c>
      <c r="AG625" s="118">
        <f t="shared" ref="AG625:AG626" si="1928">AF625-AE625</f>
        <v>-311</v>
      </c>
      <c r="AH625" s="118">
        <v>0</v>
      </c>
      <c r="AI625" s="118">
        <f t="shared" ref="AI625:AI626" si="1929">AF625-AC625-AH625</f>
        <v>439</v>
      </c>
      <c r="AJ625" s="335">
        <f t="shared" ref="AJ625:AJ626" si="1930">AI625/AF625</f>
        <v>0.36921783010933557</v>
      </c>
      <c r="AL625"/>
    </row>
    <row r="626" spans="2:38" ht="15.75" thickBot="1" x14ac:dyDescent="0.3">
      <c r="B626" s="285" t="s">
        <v>981</v>
      </c>
      <c r="C626" s="151">
        <v>2016</v>
      </c>
      <c r="D626" s="151">
        <v>3</v>
      </c>
      <c r="E626" s="337" t="s">
        <v>53</v>
      </c>
      <c r="F626" s="153">
        <v>42447</v>
      </c>
      <c r="G626" s="153">
        <v>42459</v>
      </c>
      <c r="H626" s="338">
        <f t="shared" ca="1" si="1918"/>
        <v>0</v>
      </c>
      <c r="I626" s="150" t="s">
        <v>54</v>
      </c>
      <c r="J626" s="150" t="s">
        <v>141</v>
      </c>
      <c r="K626" s="150" t="s">
        <v>982</v>
      </c>
      <c r="L626" s="339" t="str">
        <f t="shared" ca="1" si="1919"/>
        <v>Completed</v>
      </c>
      <c r="M626" s="151" t="s">
        <v>64</v>
      </c>
      <c r="N626" s="151" t="s">
        <v>58</v>
      </c>
      <c r="O626" s="151" t="s">
        <v>59</v>
      </c>
      <c r="P626" s="91" t="s">
        <v>60</v>
      </c>
      <c r="Q626" s="151" t="s">
        <v>61</v>
      </c>
      <c r="R626" s="151" t="s">
        <v>62</v>
      </c>
      <c r="S626" s="111">
        <v>0.2</v>
      </c>
      <c r="T626" s="152">
        <v>1</v>
      </c>
      <c r="U626" s="340">
        <v>1500000</v>
      </c>
      <c r="V626" s="340">
        <v>1503972</v>
      </c>
      <c r="W626" s="339">
        <f t="shared" si="1920"/>
        <v>0</v>
      </c>
      <c r="X626" s="339">
        <f t="shared" si="1921"/>
        <v>1500000</v>
      </c>
      <c r="Y626" s="340">
        <v>359</v>
      </c>
      <c r="Z626" s="341">
        <f t="shared" si="1922"/>
        <v>2.3870125241693329E-4</v>
      </c>
      <c r="AA626" s="342">
        <f t="shared" si="1923"/>
        <v>4.1782729805013927</v>
      </c>
      <c r="AB626" s="343">
        <f t="shared" si="1924"/>
        <v>300</v>
      </c>
      <c r="AC626" s="344">
        <f t="shared" si="1925"/>
        <v>300</v>
      </c>
      <c r="AD626" s="343">
        <f t="shared" si="1926"/>
        <v>0</v>
      </c>
      <c r="AE626" s="345">
        <f t="shared" si="1927"/>
        <v>1500</v>
      </c>
      <c r="AF626" s="346">
        <f>IF((SUMIF($K$10:$K$1048576,K626,$V$10:$V$1048576))&gt;(SUMIF($K$10:$K$1048576,K626,$U$10:$U$1048576)),AE626,(IF(P626="cpv",(V626*T626),(V626*T626/1000))))</f>
        <v>1500</v>
      </c>
      <c r="AG626" s="347">
        <f t="shared" si="1928"/>
        <v>0</v>
      </c>
      <c r="AH626" s="347">
        <v>0</v>
      </c>
      <c r="AI626" s="347">
        <f t="shared" si="1929"/>
        <v>1200</v>
      </c>
      <c r="AJ626" s="348">
        <f t="shared" si="1930"/>
        <v>0.8</v>
      </c>
      <c r="AL626"/>
    </row>
    <row r="627" spans="2:38" ht="15.75" thickBot="1" x14ac:dyDescent="0.3">
      <c r="B627" s="283" t="s">
        <v>983</v>
      </c>
      <c r="C627" s="135">
        <v>2016</v>
      </c>
      <c r="D627" s="135">
        <v>3</v>
      </c>
      <c r="E627" s="136" t="s">
        <v>53</v>
      </c>
      <c r="F627" s="137">
        <v>42447</v>
      </c>
      <c r="G627" s="137">
        <v>42459</v>
      </c>
      <c r="H627" s="138">
        <f t="shared" ref="H627:H629" ca="1" si="1931">IF($O$1&gt;G627,0,(G627-$O$1))</f>
        <v>0</v>
      </c>
      <c r="I627" s="139" t="s">
        <v>74</v>
      </c>
      <c r="J627" s="139" t="s">
        <v>362</v>
      </c>
      <c r="K627" s="139" t="s">
        <v>984</v>
      </c>
      <c r="L627" s="140" t="str">
        <f t="shared" ref="L627:L629" ca="1" si="1932">IF(G627=0,$M$3,(IF(H627=0,$M$1,$M$2)))</f>
        <v>Completed</v>
      </c>
      <c r="M627" s="135" t="s">
        <v>64</v>
      </c>
      <c r="N627" s="135" t="s">
        <v>58</v>
      </c>
      <c r="O627" s="135" t="s">
        <v>59</v>
      </c>
      <c r="P627" s="91" t="s">
        <v>60</v>
      </c>
      <c r="Q627" s="135" t="s">
        <v>61</v>
      </c>
      <c r="R627" s="135" t="s">
        <v>62</v>
      </c>
      <c r="S627" s="111">
        <v>0.2</v>
      </c>
      <c r="T627" s="141">
        <v>1.6</v>
      </c>
      <c r="U627" s="142">
        <v>2500000</v>
      </c>
      <c r="V627" s="142">
        <v>2508455</v>
      </c>
      <c r="W627" s="140">
        <f t="shared" ref="W627:W629" si="1933">IF(V627&gt;U627,0,U627-V627)</f>
        <v>0</v>
      </c>
      <c r="X627" s="140">
        <f t="shared" ref="X627:X629" si="1934">IF(V627&gt;U627,U627,V627)</f>
        <v>2500000</v>
      </c>
      <c r="Y627" s="142">
        <v>1079</v>
      </c>
      <c r="Z627" s="143">
        <f t="shared" ref="Z627:Z629" si="1935">Y627/V627</f>
        <v>4.3014524876866436E-4</v>
      </c>
      <c r="AA627" s="144">
        <f t="shared" ref="AA627:AA629" si="1936">AF627/Y627</f>
        <v>3.7071362372567194</v>
      </c>
      <c r="AB627" s="145">
        <f t="shared" ref="AB627:AB629" si="1937">IF(P627="cpv",(U627*S627),(U627/1000*S627))</f>
        <v>500</v>
      </c>
      <c r="AC627" s="146">
        <f t="shared" ref="AC627:AC628" si="1938">IF(P627="cpv",(IF(W627&gt;0,V627*S627,AB627)),(IF(W627&gt;0,V627/1000*S627,AB627)))</f>
        <v>500</v>
      </c>
      <c r="AD627" s="145">
        <f t="shared" ref="AD627:AD629" si="1939">AC627-AB627</f>
        <v>0</v>
      </c>
      <c r="AE627" s="147">
        <f t="shared" ref="AE627:AE629" si="1940">IF(P627="cpv",(U627*T627),(U627/1000*T627))</f>
        <v>4000</v>
      </c>
      <c r="AF627" s="288">
        <f>IF((SUMIF($K$10:$K$1048576,K627,$V$10:$V$1048576))&gt;(SUMIF($K$10:$K$1048576,K627,$U$10:$U$1048576)),AE627,(IF(P627="cpv",(V627*T627),(V627*T627/1000))))</f>
        <v>4000</v>
      </c>
      <c r="AG627" s="148">
        <f t="shared" ref="AG627:AG629" si="1941">AF627-AE627</f>
        <v>0</v>
      </c>
      <c r="AH627" s="148">
        <v>0</v>
      </c>
      <c r="AI627" s="148">
        <f t="shared" ref="AI627:AI629" si="1942">AF627-AC627-AH627</f>
        <v>3500</v>
      </c>
      <c r="AJ627" s="349">
        <f t="shared" ref="AJ627:AJ629" si="1943">AI627/AF627</f>
        <v>0.875</v>
      </c>
      <c r="AL627"/>
    </row>
    <row r="628" spans="2:38" ht="15.75" thickBot="1" x14ac:dyDescent="0.3">
      <c r="B628" s="281" t="s">
        <v>985</v>
      </c>
      <c r="C628" s="105">
        <v>2016</v>
      </c>
      <c r="D628" s="105">
        <v>3</v>
      </c>
      <c r="E628" s="106" t="s">
        <v>53</v>
      </c>
      <c r="F628" s="107">
        <v>42447</v>
      </c>
      <c r="G628" s="107">
        <v>42459</v>
      </c>
      <c r="H628" s="108">
        <f t="shared" ca="1" si="1931"/>
        <v>0</v>
      </c>
      <c r="I628" s="109" t="s">
        <v>74</v>
      </c>
      <c r="J628" s="109" t="s">
        <v>362</v>
      </c>
      <c r="K628" s="109" t="s">
        <v>986</v>
      </c>
      <c r="L628" s="110" t="str">
        <f t="shared" ca="1" si="1932"/>
        <v>Completed</v>
      </c>
      <c r="M628" s="105" t="s">
        <v>93</v>
      </c>
      <c r="N628" s="105" t="s">
        <v>58</v>
      </c>
      <c r="O628" s="105" t="s">
        <v>109</v>
      </c>
      <c r="P628" s="105" t="s">
        <v>110</v>
      </c>
      <c r="Q628" s="105" t="s">
        <v>101</v>
      </c>
      <c r="R628" s="105" t="s">
        <v>102</v>
      </c>
      <c r="S628" s="111">
        <v>1.2E-2</v>
      </c>
      <c r="T628" s="111">
        <v>3.5000000000000003E-2</v>
      </c>
      <c r="U628" s="112">
        <v>50000</v>
      </c>
      <c r="V628" s="112">
        <v>160449</v>
      </c>
      <c r="W628" s="110">
        <f t="shared" si="1933"/>
        <v>0</v>
      </c>
      <c r="X628" s="110">
        <f t="shared" si="1934"/>
        <v>50000</v>
      </c>
      <c r="Y628" s="112">
        <v>29039</v>
      </c>
      <c r="Z628" s="113">
        <f t="shared" si="1935"/>
        <v>0.18098585843476744</v>
      </c>
      <c r="AA628" s="114">
        <f t="shared" si="1936"/>
        <v>6.0263783188126321E-2</v>
      </c>
      <c r="AB628" s="115">
        <f t="shared" si="1937"/>
        <v>600</v>
      </c>
      <c r="AC628" s="116">
        <f t="shared" si="1938"/>
        <v>600</v>
      </c>
      <c r="AD628" s="115">
        <f t="shared" si="1939"/>
        <v>0</v>
      </c>
      <c r="AE628" s="117">
        <f t="shared" si="1940"/>
        <v>1750.0000000000002</v>
      </c>
      <c r="AF628" s="286">
        <f>IF((SUMIF($K$10:$K$1048576,K628,$V$10:$V$1048576))&gt;(SUMIF($K$10:$K$1048576,K628,$U$10:$U$1048576)),AE628,(IF(P628="cpv",(V628*T628),(V628*T628/1000))))</f>
        <v>1750.0000000000002</v>
      </c>
      <c r="AG628" s="118">
        <f t="shared" si="1941"/>
        <v>0</v>
      </c>
      <c r="AH628" s="118">
        <v>0</v>
      </c>
      <c r="AI628" s="118">
        <f t="shared" si="1942"/>
        <v>1150.0000000000002</v>
      </c>
      <c r="AJ628" s="335">
        <f t="shared" si="1943"/>
        <v>0.65714285714285714</v>
      </c>
      <c r="AL628"/>
    </row>
    <row r="629" spans="2:38" ht="15.75" thickBot="1" x14ac:dyDescent="0.3">
      <c r="B629" s="285" t="s">
        <v>987</v>
      </c>
      <c r="C629" s="151">
        <v>2016</v>
      </c>
      <c r="D629" s="151">
        <v>3</v>
      </c>
      <c r="E629" s="337" t="s">
        <v>53</v>
      </c>
      <c r="F629" s="153">
        <v>42447</v>
      </c>
      <c r="G629" s="153">
        <v>42459</v>
      </c>
      <c r="H629" s="338">
        <f t="shared" ca="1" si="1931"/>
        <v>0</v>
      </c>
      <c r="I629" s="150" t="s">
        <v>74</v>
      </c>
      <c r="J629" s="150" t="s">
        <v>362</v>
      </c>
      <c r="K629" s="150" t="s">
        <v>986</v>
      </c>
      <c r="L629" s="339" t="str">
        <f t="shared" ca="1" si="1932"/>
        <v>Completed</v>
      </c>
      <c r="M629" s="151" t="s">
        <v>134</v>
      </c>
      <c r="N629" s="151" t="s">
        <v>58</v>
      </c>
      <c r="O629" s="151" t="s">
        <v>109</v>
      </c>
      <c r="P629" s="151" t="s">
        <v>110</v>
      </c>
      <c r="Q629" s="151" t="s">
        <v>101</v>
      </c>
      <c r="R629" s="151" t="s">
        <v>102</v>
      </c>
      <c r="S629" s="111">
        <v>5.0000000000000001E-3</v>
      </c>
      <c r="T629" s="152">
        <v>3.5000000000000003E-2</v>
      </c>
      <c r="U629" s="340">
        <v>50000</v>
      </c>
      <c r="V629" s="340">
        <v>47968</v>
      </c>
      <c r="W629" s="339">
        <f t="shared" si="1933"/>
        <v>2032</v>
      </c>
      <c r="X629" s="339">
        <f t="shared" si="1934"/>
        <v>47968</v>
      </c>
      <c r="Y629" s="340">
        <v>58</v>
      </c>
      <c r="Z629" s="341">
        <f t="shared" si="1935"/>
        <v>1.2091394262841895E-3</v>
      </c>
      <c r="AA629" s="342">
        <f t="shared" si="1936"/>
        <v>66.379310344827587</v>
      </c>
      <c r="AB629" s="343">
        <f t="shared" si="1937"/>
        <v>250</v>
      </c>
      <c r="AC629" s="344">
        <v>250</v>
      </c>
      <c r="AD629" s="343">
        <f t="shared" si="1939"/>
        <v>0</v>
      </c>
      <c r="AE629" s="345">
        <f t="shared" si="1940"/>
        <v>1750.0000000000002</v>
      </c>
      <c r="AF629" s="346">
        <v>3850</v>
      </c>
      <c r="AG629" s="347">
        <f t="shared" si="1941"/>
        <v>2100</v>
      </c>
      <c r="AH629" s="347">
        <v>0</v>
      </c>
      <c r="AI629" s="347">
        <f t="shared" si="1942"/>
        <v>3600</v>
      </c>
      <c r="AJ629" s="348">
        <f t="shared" si="1943"/>
        <v>0.93506493506493504</v>
      </c>
      <c r="AL629"/>
    </row>
    <row r="630" spans="2:38" ht="15.75" thickBot="1" x14ac:dyDescent="0.3">
      <c r="B630" s="281" t="s">
        <v>988</v>
      </c>
      <c r="C630" s="105">
        <v>2016</v>
      </c>
      <c r="D630" s="105">
        <v>3</v>
      </c>
      <c r="E630" s="106" t="s">
        <v>53</v>
      </c>
      <c r="F630" s="107">
        <v>42447</v>
      </c>
      <c r="G630" s="107">
        <v>42448</v>
      </c>
      <c r="H630" s="108">
        <f t="shared" ref="H630:H631" ca="1" si="1944">IF($O$1&gt;G630,0,(G630-$O$1))</f>
        <v>0</v>
      </c>
      <c r="I630" s="109" t="s">
        <v>74</v>
      </c>
      <c r="J630" s="109" t="s">
        <v>756</v>
      </c>
      <c r="K630" s="109" t="s">
        <v>989</v>
      </c>
      <c r="L630" s="110" t="str">
        <f t="shared" ref="L630:L631" ca="1" si="1945">IF(G630=0,$M$3,(IF(H630=0,$M$1,$M$2)))</f>
        <v>Completed</v>
      </c>
      <c r="M630" s="105" t="s">
        <v>157</v>
      </c>
      <c r="N630" s="105" t="s">
        <v>58</v>
      </c>
      <c r="O630" s="105" t="s">
        <v>59</v>
      </c>
      <c r="P630" s="91" t="s">
        <v>42</v>
      </c>
      <c r="Q630" s="105" t="s">
        <v>61</v>
      </c>
      <c r="R630" s="105" t="s">
        <v>62</v>
      </c>
      <c r="S630" s="111">
        <v>0.3</v>
      </c>
      <c r="T630" s="111">
        <v>1.25</v>
      </c>
      <c r="U630" s="112">
        <v>5000</v>
      </c>
      <c r="V630" s="112">
        <v>2312</v>
      </c>
      <c r="W630" s="110">
        <f t="shared" ref="W630:W631" si="1946">IF(V630&gt;U630,0,U630-V630)</f>
        <v>2688</v>
      </c>
      <c r="X630" s="110">
        <f t="shared" ref="X630:X631" si="1947">IF(V630&gt;U630,U630,V630)</f>
        <v>2312</v>
      </c>
      <c r="Y630" s="112"/>
      <c r="Z630" s="113">
        <f t="shared" ref="Z630:Z631" si="1948">Y630/V630</f>
        <v>0</v>
      </c>
      <c r="AA630" s="114" t="e">
        <f t="shared" ref="AA630:AA631" si="1949">AF630/Y630</f>
        <v>#DIV/0!</v>
      </c>
      <c r="AB630" s="115">
        <f t="shared" ref="AB630:AB631" si="1950">IF(P630="cpv",(U630*S630),(U630/1000*S630))</f>
        <v>1.5</v>
      </c>
      <c r="AC630" s="116">
        <v>694</v>
      </c>
      <c r="AD630" s="115">
        <f t="shared" ref="AD630:AD631" si="1951">AC630-AB630</f>
        <v>692.5</v>
      </c>
      <c r="AE630" s="117">
        <f t="shared" ref="AE630:AE631" si="1952">IF(P630="cpv",(U630*T630),(U630/1000*T630))</f>
        <v>6.25</v>
      </c>
      <c r="AF630" s="286">
        <v>625</v>
      </c>
      <c r="AG630" s="118">
        <f t="shared" ref="AG630:AG631" si="1953">AF630-AE630</f>
        <v>618.75</v>
      </c>
      <c r="AH630" s="118">
        <v>0</v>
      </c>
      <c r="AI630" s="118">
        <f t="shared" ref="AI630:AI631" si="1954">AF630-AC630-AH630</f>
        <v>-69</v>
      </c>
      <c r="AJ630" s="335">
        <f t="shared" ref="AJ630:AJ631" si="1955">AI630/AF630</f>
        <v>-0.1104</v>
      </c>
      <c r="AL630"/>
    </row>
    <row r="631" spans="2:38" ht="15.75" thickBot="1" x14ac:dyDescent="0.3">
      <c r="B631" s="284" t="s">
        <v>990</v>
      </c>
      <c r="C631" s="91">
        <v>2016</v>
      </c>
      <c r="D631" s="91">
        <v>3</v>
      </c>
      <c r="E631" s="92" t="s">
        <v>53</v>
      </c>
      <c r="F631" s="93">
        <v>42447</v>
      </c>
      <c r="G631" s="93">
        <v>42448</v>
      </c>
      <c r="H631" s="94">
        <f t="shared" ca="1" si="1944"/>
        <v>0</v>
      </c>
      <c r="I631" s="90" t="s">
        <v>74</v>
      </c>
      <c r="J631" s="90" t="s">
        <v>756</v>
      </c>
      <c r="K631" s="90" t="s">
        <v>989</v>
      </c>
      <c r="L631" s="95" t="str">
        <f t="shared" ca="1" si="1945"/>
        <v>Completed</v>
      </c>
      <c r="M631" s="91" t="s">
        <v>64</v>
      </c>
      <c r="N631" s="91" t="s">
        <v>58</v>
      </c>
      <c r="O631" s="91" t="s">
        <v>59</v>
      </c>
      <c r="P631" s="91" t="s">
        <v>60</v>
      </c>
      <c r="Q631" s="91" t="s">
        <v>61</v>
      </c>
      <c r="R631" s="91" t="s">
        <v>62</v>
      </c>
      <c r="S631" s="111">
        <v>0.2</v>
      </c>
      <c r="T631" s="96">
        <v>1.25</v>
      </c>
      <c r="U631" s="97">
        <v>2000000</v>
      </c>
      <c r="V631" s="97">
        <v>2027687</v>
      </c>
      <c r="W631" s="95">
        <f t="shared" si="1946"/>
        <v>0</v>
      </c>
      <c r="X631" s="95">
        <f t="shared" si="1947"/>
        <v>2000000</v>
      </c>
      <c r="Y631" s="97">
        <v>873</v>
      </c>
      <c r="Z631" s="98">
        <f t="shared" si="1948"/>
        <v>4.3053982197449608E-4</v>
      </c>
      <c r="AA631" s="99">
        <f t="shared" si="1949"/>
        <v>2.86368843069874</v>
      </c>
      <c r="AB631" s="100">
        <f t="shared" si="1950"/>
        <v>400</v>
      </c>
      <c r="AC631" s="101">
        <f t="shared" ref="AC631" si="1956">IF(P631="cpv",(IF(W631&gt;0,V631*S631,AB631)),(IF(W631&gt;0,V631/1000*S631,AB631)))</f>
        <v>400</v>
      </c>
      <c r="AD631" s="100">
        <f t="shared" si="1951"/>
        <v>0</v>
      </c>
      <c r="AE631" s="102">
        <f t="shared" si="1952"/>
        <v>2500</v>
      </c>
      <c r="AF631" s="291">
        <f>IF((SUMIF($K$10:$K$1048576,K631,$V$10:$V$1048576))&gt;(SUMIF($K$10:$K$1048576,K631,$U$10:$U$1048576)),AE631,(IF(P631="cpv",(V631*T631),(V631*T631/1000))))</f>
        <v>2500</v>
      </c>
      <c r="AG631" s="103">
        <f t="shared" si="1953"/>
        <v>0</v>
      </c>
      <c r="AH631" s="103">
        <v>0</v>
      </c>
      <c r="AI631" s="103">
        <f t="shared" si="1954"/>
        <v>2100</v>
      </c>
      <c r="AJ631" s="336">
        <f t="shared" si="1955"/>
        <v>0.84</v>
      </c>
      <c r="AL631"/>
    </row>
    <row r="632" spans="2:38" ht="15.75" thickBot="1" x14ac:dyDescent="0.3">
      <c r="B632" s="284" t="s">
        <v>991</v>
      </c>
      <c r="C632" s="91">
        <v>2016</v>
      </c>
      <c r="D632" s="91">
        <v>3</v>
      </c>
      <c r="E632" s="92" t="s">
        <v>53</v>
      </c>
      <c r="F632" s="93">
        <v>42447</v>
      </c>
      <c r="G632" s="93">
        <v>42448</v>
      </c>
      <c r="H632" s="94">
        <f t="shared" ref="H632:H633" ca="1" si="1957">IF($O$1&gt;G632,0,(G632-$O$1))</f>
        <v>0</v>
      </c>
      <c r="I632" s="90" t="s">
        <v>74</v>
      </c>
      <c r="J632" s="90" t="s">
        <v>756</v>
      </c>
      <c r="K632" s="90" t="s">
        <v>989</v>
      </c>
      <c r="L632" s="95" t="str">
        <f t="shared" ref="L632:L633" ca="1" si="1958">IF(G632=0,$M$3,(IF(H632=0,$M$1,$M$2)))</f>
        <v>Completed</v>
      </c>
      <c r="M632" s="91" t="s">
        <v>82</v>
      </c>
      <c r="N632" s="91" t="s">
        <v>58</v>
      </c>
      <c r="O632" s="91" t="s">
        <v>59</v>
      </c>
      <c r="P632" s="91" t="s">
        <v>60</v>
      </c>
      <c r="Q632" s="91" t="s">
        <v>61</v>
      </c>
      <c r="R632" s="91" t="s">
        <v>62</v>
      </c>
      <c r="S632" s="111">
        <v>0.1</v>
      </c>
      <c r="T632" s="96">
        <v>1.25</v>
      </c>
      <c r="U632" s="97">
        <v>4000000</v>
      </c>
      <c r="V632" s="97">
        <v>4038454</v>
      </c>
      <c r="W632" s="95">
        <f t="shared" ref="W632:W633" si="1959">IF(V632&gt;U632,0,U632-V632)</f>
        <v>0</v>
      </c>
      <c r="X632" s="95">
        <f t="shared" ref="X632:X633" si="1960">IF(V632&gt;U632,U632,V632)</f>
        <v>4000000</v>
      </c>
      <c r="Y632" s="97">
        <v>2830</v>
      </c>
      <c r="Z632" s="98">
        <f t="shared" ref="Z632:Z633" si="1961">Y632/V632</f>
        <v>7.0076321285323544E-4</v>
      </c>
      <c r="AA632" s="99">
        <f t="shared" ref="AA632:AA633" si="1962">AF632/Y632</f>
        <v>1.5017667844522968</v>
      </c>
      <c r="AB632" s="100">
        <f t="shared" ref="AB632:AB633" si="1963">IF(P632="cpv",(U632*S632),(U632/1000*S632))</f>
        <v>400</v>
      </c>
      <c r="AC632" s="101">
        <f t="shared" ref="AC632:AC633" si="1964">IF(P632="cpv",(IF(W632&gt;0,V632*S632,AB632)),(IF(W632&gt;0,V632/1000*S632,AB632)))</f>
        <v>400</v>
      </c>
      <c r="AD632" s="100">
        <f t="shared" ref="AD632:AD633" si="1965">AC632-AB632</f>
        <v>0</v>
      </c>
      <c r="AE632" s="102">
        <f t="shared" ref="AE632:AE633" si="1966">IF(P632="cpv",(U632*T632),(U632/1000*T632))</f>
        <v>5000</v>
      </c>
      <c r="AF632" s="291">
        <v>4250</v>
      </c>
      <c r="AG632" s="103">
        <f t="shared" ref="AG632:AG633" si="1967">AF632-AE632</f>
        <v>-750</v>
      </c>
      <c r="AH632" s="103">
        <v>0</v>
      </c>
      <c r="AI632" s="103">
        <f t="shared" ref="AI632:AI633" si="1968">AF632-AC632-AH632</f>
        <v>3850</v>
      </c>
      <c r="AJ632" s="336">
        <f t="shared" ref="AJ632:AJ633" si="1969">AI632/AF632</f>
        <v>0.90588235294117647</v>
      </c>
      <c r="AL632"/>
    </row>
    <row r="633" spans="2:38" ht="15.75" thickBot="1" x14ac:dyDescent="0.3">
      <c r="B633" s="284" t="s">
        <v>992</v>
      </c>
      <c r="C633" s="91">
        <v>2016</v>
      </c>
      <c r="D633" s="91">
        <v>3</v>
      </c>
      <c r="E633" s="92" t="s">
        <v>53</v>
      </c>
      <c r="F633" s="93">
        <v>42447</v>
      </c>
      <c r="G633" s="93">
        <v>42448</v>
      </c>
      <c r="H633" s="94">
        <f t="shared" ca="1" si="1957"/>
        <v>0</v>
      </c>
      <c r="I633" s="90" t="s">
        <v>74</v>
      </c>
      <c r="J633" s="90" t="s">
        <v>756</v>
      </c>
      <c r="K633" s="90" t="s">
        <v>989</v>
      </c>
      <c r="L633" s="95" t="str">
        <f t="shared" ca="1" si="1958"/>
        <v>Completed</v>
      </c>
      <c r="M633" s="91" t="s">
        <v>93</v>
      </c>
      <c r="N633" s="91" t="s">
        <v>58</v>
      </c>
      <c r="O633" s="91" t="s">
        <v>59</v>
      </c>
      <c r="P633" s="91" t="s">
        <v>60</v>
      </c>
      <c r="Q633" s="91" t="s">
        <v>61</v>
      </c>
      <c r="R633" s="91" t="s">
        <v>62</v>
      </c>
      <c r="S633" s="111">
        <v>0.1</v>
      </c>
      <c r="T633" s="96">
        <v>1.25</v>
      </c>
      <c r="U633" s="97">
        <v>500000</v>
      </c>
      <c r="V633" s="97">
        <v>528641</v>
      </c>
      <c r="W633" s="95">
        <f t="shared" si="1959"/>
        <v>0</v>
      </c>
      <c r="X633" s="95">
        <f t="shared" si="1960"/>
        <v>500000</v>
      </c>
      <c r="Y633" s="97">
        <v>84</v>
      </c>
      <c r="Z633" s="98">
        <f t="shared" si="1961"/>
        <v>1.5889800450589342E-4</v>
      </c>
      <c r="AA633" s="99">
        <f t="shared" si="1962"/>
        <v>7.4404761904761907</v>
      </c>
      <c r="AB633" s="100">
        <f t="shared" si="1963"/>
        <v>50</v>
      </c>
      <c r="AC633" s="101">
        <f t="shared" si="1964"/>
        <v>50</v>
      </c>
      <c r="AD633" s="100">
        <f t="shared" si="1965"/>
        <v>0</v>
      </c>
      <c r="AE633" s="102">
        <f t="shared" si="1966"/>
        <v>625</v>
      </c>
      <c r="AF633" s="291">
        <f>IF((SUMIF($K$10:$K$1048576,K633,$V$10:$V$1048576))&gt;(SUMIF($K$10:$K$1048576,K633,$U$10:$U$1048576)),AE633,(IF(P633="cpv",(V633*T633),(V633*T633/1000))))</f>
        <v>625</v>
      </c>
      <c r="AG633" s="103">
        <f t="shared" si="1967"/>
        <v>0</v>
      </c>
      <c r="AH633" s="103">
        <v>0</v>
      </c>
      <c r="AI633" s="103">
        <f t="shared" si="1968"/>
        <v>575</v>
      </c>
      <c r="AJ633" s="336">
        <f t="shared" si="1969"/>
        <v>0.92</v>
      </c>
      <c r="AL633"/>
    </row>
    <row r="634" spans="2:38" ht="15.75" thickBot="1" x14ac:dyDescent="0.3">
      <c r="B634" s="284" t="s">
        <v>993</v>
      </c>
      <c r="C634" s="91">
        <v>2016</v>
      </c>
      <c r="D634" s="91">
        <v>3</v>
      </c>
      <c r="E634" s="92" t="s">
        <v>53</v>
      </c>
      <c r="F634" s="93">
        <v>42447</v>
      </c>
      <c r="G634" s="93">
        <v>42448</v>
      </c>
      <c r="H634" s="94">
        <f t="shared" ref="H634:H635" ca="1" si="1970">IF($O$1&gt;G634,0,(G634-$O$1))</f>
        <v>0</v>
      </c>
      <c r="I634" s="90" t="s">
        <v>74</v>
      </c>
      <c r="J634" s="90" t="s">
        <v>756</v>
      </c>
      <c r="K634" s="90" t="s">
        <v>989</v>
      </c>
      <c r="L634" s="95" t="str">
        <f t="shared" ref="L634:L635" ca="1" si="1971">IF(G634=0,$M$3,(IF(H634=0,$M$1,$M$2)))</f>
        <v>Completed</v>
      </c>
      <c r="M634" s="91" t="s">
        <v>57</v>
      </c>
      <c r="N634" s="91" t="s">
        <v>58</v>
      </c>
      <c r="O634" s="91" t="s">
        <v>59</v>
      </c>
      <c r="P634" s="91" t="s">
        <v>60</v>
      </c>
      <c r="Q634" s="91" t="s">
        <v>61</v>
      </c>
      <c r="R634" s="91" t="s">
        <v>62</v>
      </c>
      <c r="S634" s="111">
        <v>0.5</v>
      </c>
      <c r="T634" s="96">
        <v>1.25</v>
      </c>
      <c r="U634" s="97">
        <v>1000000</v>
      </c>
      <c r="V634" s="97">
        <v>972175</v>
      </c>
      <c r="W634" s="95">
        <f t="shared" ref="W634:W635" si="1972">IF(V634&gt;U634,0,U634-V634)</f>
        <v>27825</v>
      </c>
      <c r="X634" s="95">
        <f t="shared" ref="X634:X635" si="1973">IF(V634&gt;U634,U634,V634)</f>
        <v>972175</v>
      </c>
      <c r="Y634" s="97">
        <v>393</v>
      </c>
      <c r="Z634" s="98">
        <f t="shared" ref="Z634:Z635" si="1974">Y634/V634</f>
        <v>4.0424820634145088E-4</v>
      </c>
      <c r="AA634" s="99">
        <f t="shared" ref="AA634:AA635" si="1975">AF634/Y634</f>
        <v>3.1806615776081424</v>
      </c>
      <c r="AB634" s="100">
        <f t="shared" ref="AB634:AB635" si="1976">IF(P634="cpv",(U634*S634),(U634/1000*S634))</f>
        <v>500</v>
      </c>
      <c r="AC634" s="101">
        <f t="shared" ref="AC634:AC635" si="1977">IF(P634="cpv",(IF(W634&gt;0,V634*S634,AB634)),(IF(W634&gt;0,V634/1000*S634,AB634)))</f>
        <v>486.08749999999998</v>
      </c>
      <c r="AD634" s="100">
        <f t="shared" ref="AD634:AD635" si="1978">AC634-AB634</f>
        <v>-13.912500000000023</v>
      </c>
      <c r="AE634" s="102">
        <f t="shared" ref="AE634:AE635" si="1979">IF(P634="cpv",(U634*T634),(U634/1000*T634))</f>
        <v>1250</v>
      </c>
      <c r="AF634" s="291">
        <f>IF((SUMIF($K$10:$K$1048576,K634,$V$10:$V$1048576))&gt;(SUMIF($K$10:$K$1048576,K634,$U$10:$U$1048576)),AE634,(IF(P634="cpv",(V634*T634),(V634*T634/1000))))</f>
        <v>1250</v>
      </c>
      <c r="AG634" s="103">
        <f t="shared" ref="AG634:AG635" si="1980">AF634-AE634</f>
        <v>0</v>
      </c>
      <c r="AH634" s="103">
        <v>0</v>
      </c>
      <c r="AI634" s="103">
        <f t="shared" ref="AI634:AI635" si="1981">AF634-AC634-AH634</f>
        <v>763.91250000000002</v>
      </c>
      <c r="AJ634" s="336">
        <f t="shared" ref="AJ634:AJ635" si="1982">AI634/AF634</f>
        <v>0.61113000000000006</v>
      </c>
      <c r="AL634"/>
    </row>
    <row r="635" spans="2:38" ht="15.75" thickBot="1" x14ac:dyDescent="0.3">
      <c r="B635" s="284" t="s">
        <v>994</v>
      </c>
      <c r="C635" s="91">
        <v>2016</v>
      </c>
      <c r="D635" s="91">
        <v>3</v>
      </c>
      <c r="E635" s="92" t="s">
        <v>53</v>
      </c>
      <c r="F635" s="93">
        <v>42447</v>
      </c>
      <c r="G635" s="93">
        <v>42448</v>
      </c>
      <c r="H635" s="94">
        <f t="shared" ca="1" si="1970"/>
        <v>0</v>
      </c>
      <c r="I635" s="90" t="s">
        <v>74</v>
      </c>
      <c r="J635" s="90" t="s">
        <v>756</v>
      </c>
      <c r="K635" s="90" t="s">
        <v>989</v>
      </c>
      <c r="L635" s="95" t="str">
        <f t="shared" ca="1" si="1971"/>
        <v>Completed</v>
      </c>
      <c r="M635" s="91" t="s">
        <v>72</v>
      </c>
      <c r="N635" s="91" t="s">
        <v>58</v>
      </c>
      <c r="O635" s="91" t="s">
        <v>59</v>
      </c>
      <c r="P635" s="91" t="s">
        <v>60</v>
      </c>
      <c r="Q635" s="91" t="s">
        <v>61</v>
      </c>
      <c r="R635" s="91" t="s">
        <v>62</v>
      </c>
      <c r="S635" s="111">
        <v>0.2</v>
      </c>
      <c r="T635" s="96">
        <v>1.25</v>
      </c>
      <c r="U635" s="97">
        <v>100000</v>
      </c>
      <c r="V635" s="97">
        <v>41944</v>
      </c>
      <c r="W635" s="95">
        <f t="shared" si="1972"/>
        <v>58056</v>
      </c>
      <c r="X635" s="95">
        <f t="shared" si="1973"/>
        <v>41944</v>
      </c>
      <c r="Y635" s="97">
        <v>58</v>
      </c>
      <c r="Z635" s="98">
        <f t="shared" si="1974"/>
        <v>1.3827961090978448E-3</v>
      </c>
      <c r="AA635" s="99">
        <f t="shared" si="1975"/>
        <v>2.1551724137931036</v>
      </c>
      <c r="AB635" s="100">
        <f t="shared" si="1976"/>
        <v>20</v>
      </c>
      <c r="AC635" s="101">
        <f t="shared" si="1977"/>
        <v>8.3888000000000016</v>
      </c>
      <c r="AD635" s="100">
        <f t="shared" si="1978"/>
        <v>-11.611199999999998</v>
      </c>
      <c r="AE635" s="102">
        <f t="shared" si="1979"/>
        <v>125</v>
      </c>
      <c r="AF635" s="291">
        <f>IF((SUMIF($K$10:$K$1048576,K635,$V$10:$V$1048576))&gt;(SUMIF($K$10:$K$1048576,K635,$U$10:$U$1048576)),AE635,(IF(P635="cpv",(V635*T635),(V635*T635/1000))))</f>
        <v>125</v>
      </c>
      <c r="AG635" s="103">
        <f t="shared" si="1980"/>
        <v>0</v>
      </c>
      <c r="AH635" s="103">
        <v>0</v>
      </c>
      <c r="AI635" s="103">
        <f t="shared" si="1981"/>
        <v>116.6112</v>
      </c>
      <c r="AJ635" s="336">
        <f t="shared" si="1982"/>
        <v>0.93288959999999999</v>
      </c>
      <c r="AL635"/>
    </row>
    <row r="636" spans="2:38" ht="15.75" thickBot="1" x14ac:dyDescent="0.3">
      <c r="B636" s="285" t="s">
        <v>995</v>
      </c>
      <c r="C636" s="151">
        <v>2016</v>
      </c>
      <c r="D636" s="151">
        <v>3</v>
      </c>
      <c r="E636" s="337" t="s">
        <v>53</v>
      </c>
      <c r="F636" s="153">
        <v>42447</v>
      </c>
      <c r="G636" s="153">
        <v>42448</v>
      </c>
      <c r="H636" s="338">
        <f t="shared" ref="H636:H637" ca="1" si="1983">IF($O$1&gt;G636,0,(G636-$O$1))</f>
        <v>0</v>
      </c>
      <c r="I636" s="150" t="s">
        <v>74</v>
      </c>
      <c r="J636" s="150" t="s">
        <v>756</v>
      </c>
      <c r="K636" s="150" t="s">
        <v>989</v>
      </c>
      <c r="L636" s="339" t="str">
        <f t="shared" ref="L636:L637" ca="1" si="1984">IF(G636=0,$M$3,(IF(H636=0,$M$1,$M$2)))</f>
        <v>Completed</v>
      </c>
      <c r="M636" s="151" t="s">
        <v>66</v>
      </c>
      <c r="N636" s="151" t="s">
        <v>58</v>
      </c>
      <c r="O636" s="151" t="s">
        <v>59</v>
      </c>
      <c r="P636" s="91" t="s">
        <v>60</v>
      </c>
      <c r="Q636" s="151" t="s">
        <v>61</v>
      </c>
      <c r="R636" s="151" t="s">
        <v>62</v>
      </c>
      <c r="S636" s="111">
        <v>0.25</v>
      </c>
      <c r="T636" s="152">
        <v>1.25</v>
      </c>
      <c r="U636" s="340">
        <v>500000</v>
      </c>
      <c r="V636" s="340">
        <v>504447</v>
      </c>
      <c r="W636" s="339">
        <f t="shared" ref="W636:W637" si="1985">IF(V636&gt;U636,0,U636-V636)</f>
        <v>0</v>
      </c>
      <c r="X636" s="339">
        <f t="shared" ref="X636:X637" si="1986">IF(V636&gt;U636,U636,V636)</f>
        <v>500000</v>
      </c>
      <c r="Y636" s="340"/>
      <c r="Z636" s="341">
        <f t="shared" ref="Z636:Z637" si="1987">Y636/V636</f>
        <v>0</v>
      </c>
      <c r="AA636" s="342" t="e">
        <f t="shared" ref="AA636:AA637" si="1988">AF636/Y636</f>
        <v>#DIV/0!</v>
      </c>
      <c r="AB636" s="343">
        <f t="shared" ref="AB636:AB637" si="1989">IF(P636="cpv",(U636*S636),(U636/1000*S636))</f>
        <v>125</v>
      </c>
      <c r="AC636" s="344">
        <f t="shared" ref="AC636:AC637" si="1990">IF(P636="cpv",(IF(W636&gt;0,V636*S636,AB636)),(IF(W636&gt;0,V636/1000*S636,AB636)))</f>
        <v>125</v>
      </c>
      <c r="AD636" s="343">
        <f t="shared" ref="AD636:AD637" si="1991">AC636-AB636</f>
        <v>0</v>
      </c>
      <c r="AE636" s="345">
        <f t="shared" ref="AE636:AE637" si="1992">IF(P636="cpv",(U636*T636),(U636/1000*T636))</f>
        <v>625</v>
      </c>
      <c r="AF636" s="346">
        <f>IF((SUMIF($K$10:$K$1048576,K636,$V$10:$V$1048576))&gt;(SUMIF($K$10:$K$1048576,K636,$U$10:$U$1048576)),AE636,(IF(P636="cpv",(V636*T636),(V636*T636/1000))))</f>
        <v>625</v>
      </c>
      <c r="AG636" s="347">
        <f t="shared" ref="AG636:AG637" si="1993">AF636-AE636</f>
        <v>0</v>
      </c>
      <c r="AH636" s="347">
        <v>0</v>
      </c>
      <c r="AI636" s="347">
        <f t="shared" ref="AI636:AI637" si="1994">AF636-AC636-AH636</f>
        <v>500</v>
      </c>
      <c r="AJ636" s="348">
        <f t="shared" ref="AJ636:AJ637" si="1995">AI636/AF636</f>
        <v>0.8</v>
      </c>
      <c r="AL636"/>
    </row>
    <row r="637" spans="2:38" ht="15.75" thickBot="1" x14ac:dyDescent="0.3">
      <c r="B637" s="283" t="s">
        <v>996</v>
      </c>
      <c r="C637" s="135">
        <v>2016</v>
      </c>
      <c r="D637" s="135">
        <v>3</v>
      </c>
      <c r="E637" s="136" t="s">
        <v>53</v>
      </c>
      <c r="F637" s="137">
        <v>42447</v>
      </c>
      <c r="G637" s="137">
        <v>42459</v>
      </c>
      <c r="H637" s="138">
        <f t="shared" ca="1" si="1983"/>
        <v>0</v>
      </c>
      <c r="I637" s="139" t="s">
        <v>96</v>
      </c>
      <c r="J637" s="139" t="s">
        <v>636</v>
      </c>
      <c r="K637" s="139" t="s">
        <v>997</v>
      </c>
      <c r="L637" s="140" t="str">
        <f t="shared" ca="1" si="1984"/>
        <v>Completed</v>
      </c>
      <c r="M637" s="135" t="s">
        <v>830</v>
      </c>
      <c r="N637" s="135" t="s">
        <v>58</v>
      </c>
      <c r="O637" s="135" t="s">
        <v>599</v>
      </c>
      <c r="P637" s="135" t="s">
        <v>110</v>
      </c>
      <c r="Q637" s="135" t="s">
        <v>101</v>
      </c>
      <c r="R637" s="135" t="s">
        <v>102</v>
      </c>
      <c r="S637" s="111">
        <v>3.7499999999999999E-2</v>
      </c>
      <c r="T637" s="141">
        <v>0.06</v>
      </c>
      <c r="U637" s="142">
        <v>50000</v>
      </c>
      <c r="V637" s="142">
        <v>51176</v>
      </c>
      <c r="W637" s="140">
        <f t="shared" si="1985"/>
        <v>0</v>
      </c>
      <c r="X637" s="140">
        <f t="shared" si="1986"/>
        <v>50000</v>
      </c>
      <c r="Y637" s="142">
        <v>2480</v>
      </c>
      <c r="Z637" s="143">
        <f t="shared" si="1987"/>
        <v>4.8460215726121622E-2</v>
      </c>
      <c r="AA637" s="144">
        <f t="shared" si="1988"/>
        <v>1.2096774193548387</v>
      </c>
      <c r="AB637" s="145">
        <f t="shared" si="1989"/>
        <v>1875</v>
      </c>
      <c r="AC637" s="146">
        <f t="shared" si="1990"/>
        <v>1875</v>
      </c>
      <c r="AD637" s="145">
        <f t="shared" si="1991"/>
        <v>0</v>
      </c>
      <c r="AE637" s="147">
        <f t="shared" si="1992"/>
        <v>3000</v>
      </c>
      <c r="AF637" s="288">
        <f>IF((SUMIF($K$10:$K$1048576,K637,$V$10:$V$1048576))&gt;(SUMIF($K$10:$K$1048576,K637,$U$10:$U$1048576)),AE637,(IF(P637="cpv",(V637*T637),(V637*T637/1000))))</f>
        <v>3000</v>
      </c>
      <c r="AG637" s="148">
        <f t="shared" si="1993"/>
        <v>0</v>
      </c>
      <c r="AH637" s="148">
        <v>0</v>
      </c>
      <c r="AI637" s="148">
        <f t="shared" si="1994"/>
        <v>1125</v>
      </c>
      <c r="AJ637" s="349">
        <f t="shared" si="1995"/>
        <v>0.375</v>
      </c>
      <c r="AL637"/>
    </row>
    <row r="638" spans="2:38" ht="15.75" thickBot="1" x14ac:dyDescent="0.3">
      <c r="B638" s="281" t="s">
        <v>998</v>
      </c>
      <c r="C638" s="105">
        <v>2016</v>
      </c>
      <c r="D638" s="105">
        <v>3</v>
      </c>
      <c r="E638" s="106" t="s">
        <v>53</v>
      </c>
      <c r="F638" s="107">
        <v>42447</v>
      </c>
      <c r="G638" s="107">
        <v>42459</v>
      </c>
      <c r="H638" s="108">
        <f t="shared" ref="H638:H639" ca="1" si="1996">IF($O$1&gt;G638,0,(G638-$O$1))</f>
        <v>0</v>
      </c>
      <c r="I638" s="109" t="s">
        <v>84</v>
      </c>
      <c r="J638" s="109" t="s">
        <v>172</v>
      </c>
      <c r="K638" s="109" t="s">
        <v>1000</v>
      </c>
      <c r="L638" s="110" t="str">
        <f t="shared" ref="L638:L639" ca="1" si="1997">IF(G638=0,$M$3,(IF(H638=0,$M$1,$M$2)))</f>
        <v>Completed</v>
      </c>
      <c r="M638" s="105" t="s">
        <v>64</v>
      </c>
      <c r="N638" s="105" t="s">
        <v>58</v>
      </c>
      <c r="O638" s="105" t="s">
        <v>59</v>
      </c>
      <c r="P638" s="91" t="s">
        <v>60</v>
      </c>
      <c r="Q638" s="105" t="s">
        <v>61</v>
      </c>
      <c r="R638" s="105" t="s">
        <v>62</v>
      </c>
      <c r="S638" s="111">
        <v>0.2</v>
      </c>
      <c r="T638" s="111">
        <v>0.8</v>
      </c>
      <c r="U638" s="112">
        <v>4000000</v>
      </c>
      <c r="V638" s="112">
        <v>3196570</v>
      </c>
      <c r="W638" s="110">
        <f t="shared" ref="W638:W639" si="1998">IF(V638&gt;U638,0,U638-V638)</f>
        <v>803430</v>
      </c>
      <c r="X638" s="110">
        <f t="shared" ref="X638:X639" si="1999">IF(V638&gt;U638,U638,V638)</f>
        <v>3196570</v>
      </c>
      <c r="Y638" s="112">
        <v>1212</v>
      </c>
      <c r="Z638" s="113">
        <f t="shared" ref="Z638:Z639" si="2000">Y638/V638</f>
        <v>3.7915640827511989E-4</v>
      </c>
      <c r="AA638" s="114">
        <f t="shared" ref="AA638:AA639" si="2001">AF638/Y638</f>
        <v>1.5816831683168318</v>
      </c>
      <c r="AB638" s="115">
        <f t="shared" ref="AB638:AB639" si="2002">IF(P638="cpv",(U638*S638),(U638/1000*S638))</f>
        <v>800</v>
      </c>
      <c r="AC638" s="116">
        <f t="shared" ref="AC638:AC639" si="2003">IF(P638="cpv",(IF(W638&gt;0,V638*S638,AB638)),(IF(W638&gt;0,V638/1000*S638,AB638)))</f>
        <v>639.31400000000008</v>
      </c>
      <c r="AD638" s="115">
        <f t="shared" ref="AD638:AD639" si="2004">AC638-AB638</f>
        <v>-160.68599999999992</v>
      </c>
      <c r="AE638" s="117">
        <f t="shared" ref="AE638:AE639" si="2005">IF(P638="cpv",(U638*T638),(U638/1000*T638))</f>
        <v>3200</v>
      </c>
      <c r="AF638" s="286">
        <v>1917</v>
      </c>
      <c r="AG638" s="118">
        <f t="shared" ref="AG638:AG639" si="2006">AF638-AE638</f>
        <v>-1283</v>
      </c>
      <c r="AH638" s="118">
        <v>0</v>
      </c>
      <c r="AI638" s="118">
        <f t="shared" ref="AI638:AI639" si="2007">AF638-AC638-AH638</f>
        <v>1277.6859999999999</v>
      </c>
      <c r="AJ638" s="335">
        <f t="shared" ref="AJ638:AJ639" si="2008">AI638/AF638</f>
        <v>0.66650286906624934</v>
      </c>
      <c r="AL638"/>
    </row>
    <row r="639" spans="2:38" ht="15.75" thickBot="1" x14ac:dyDescent="0.3">
      <c r="B639" s="285" t="s">
        <v>999</v>
      </c>
      <c r="C639" s="151">
        <v>2016</v>
      </c>
      <c r="D639" s="151">
        <v>3</v>
      </c>
      <c r="E639" s="337" t="s">
        <v>53</v>
      </c>
      <c r="F639" s="153">
        <v>42447</v>
      </c>
      <c r="G639" s="153">
        <v>42459</v>
      </c>
      <c r="H639" s="338">
        <f t="shared" ca="1" si="1996"/>
        <v>0</v>
      </c>
      <c r="I639" s="150" t="s">
        <v>84</v>
      </c>
      <c r="J639" s="150" t="s">
        <v>172</v>
      </c>
      <c r="K639" s="150" t="s">
        <v>1000</v>
      </c>
      <c r="L639" s="339" t="str">
        <f t="shared" ca="1" si="1997"/>
        <v>Completed</v>
      </c>
      <c r="M639" s="151" t="s">
        <v>57</v>
      </c>
      <c r="N639" s="151" t="s">
        <v>58</v>
      </c>
      <c r="O639" s="151" t="s">
        <v>59</v>
      </c>
      <c r="P639" s="91" t="s">
        <v>60</v>
      </c>
      <c r="Q639" s="151" t="s">
        <v>61</v>
      </c>
      <c r="R639" s="151" t="s">
        <v>62</v>
      </c>
      <c r="S639" s="111">
        <v>0.75</v>
      </c>
      <c r="T639" s="152">
        <v>0.8</v>
      </c>
      <c r="U639" s="340">
        <v>2000000</v>
      </c>
      <c r="V639" s="340">
        <v>154664</v>
      </c>
      <c r="W639" s="339">
        <f t="shared" si="1998"/>
        <v>1845336</v>
      </c>
      <c r="X639" s="339">
        <f t="shared" si="1999"/>
        <v>154664</v>
      </c>
      <c r="Y639" s="340"/>
      <c r="Z639" s="341">
        <f t="shared" si="2000"/>
        <v>0</v>
      </c>
      <c r="AA639" s="342" t="e">
        <f t="shared" si="2001"/>
        <v>#DIV/0!</v>
      </c>
      <c r="AB639" s="343">
        <f t="shared" si="2002"/>
        <v>1500</v>
      </c>
      <c r="AC639" s="344">
        <f t="shared" si="2003"/>
        <v>115.99799999999999</v>
      </c>
      <c r="AD639" s="343">
        <f t="shared" si="2004"/>
        <v>-1384.002</v>
      </c>
      <c r="AE639" s="345">
        <f t="shared" si="2005"/>
        <v>1600</v>
      </c>
      <c r="AF639" s="346">
        <f>IF((SUMIF($K$10:$K$1048576,K639,$V$10:$V$1048576))&gt;(SUMIF($K$10:$K$1048576,K639,$U$10:$U$1048576)),AE639,(IF(P639="cpv",(V639*T639),(V639*T639/1000))))</f>
        <v>123.73120000000002</v>
      </c>
      <c r="AG639" s="347">
        <f t="shared" si="2006"/>
        <v>-1476.2688000000001</v>
      </c>
      <c r="AH639" s="347">
        <v>0</v>
      </c>
      <c r="AI639" s="347">
        <f t="shared" si="2007"/>
        <v>7.7332000000000249</v>
      </c>
      <c r="AJ639" s="348">
        <f t="shared" si="2008"/>
        <v>6.2500000000000194E-2</v>
      </c>
      <c r="AL639"/>
    </row>
    <row r="640" spans="2:38" ht="15.75" thickBot="1" x14ac:dyDescent="0.3">
      <c r="B640" s="281" t="s">
        <v>1001</v>
      </c>
      <c r="C640" s="105">
        <v>2016</v>
      </c>
      <c r="D640" s="105">
        <v>3</v>
      </c>
      <c r="E640" s="106" t="s">
        <v>53</v>
      </c>
      <c r="F640" s="268">
        <v>42447</v>
      </c>
      <c r="G640" s="268">
        <v>42459</v>
      </c>
      <c r="H640" s="108">
        <f t="shared" ref="H640:H641" ca="1" si="2009">IF($O$1&gt;G640,0,(G640-$O$1))</f>
        <v>0</v>
      </c>
      <c r="I640" s="109" t="s">
        <v>96</v>
      </c>
      <c r="J640" s="109" t="s">
        <v>104</v>
      </c>
      <c r="K640" s="109" t="s">
        <v>1003</v>
      </c>
      <c r="L640" s="110" t="str">
        <f t="shared" ref="L640:L641" ca="1" si="2010">IF(G640=0,$M$3,(IF(H640=0,$M$1,$M$2)))</f>
        <v>Completed</v>
      </c>
      <c r="M640" s="105" t="s">
        <v>77</v>
      </c>
      <c r="N640" s="105" t="s">
        <v>58</v>
      </c>
      <c r="O640" s="105" t="s">
        <v>78</v>
      </c>
      <c r="P640" s="105" t="s">
        <v>60</v>
      </c>
      <c r="Q640" s="105" t="s">
        <v>79</v>
      </c>
      <c r="R640" s="105" t="s">
        <v>79</v>
      </c>
      <c r="S640" s="111">
        <v>1.5</v>
      </c>
      <c r="T640" s="111">
        <v>4.25</v>
      </c>
      <c r="U640" s="112">
        <v>300000</v>
      </c>
      <c r="V640" s="112">
        <v>364975</v>
      </c>
      <c r="W640" s="110">
        <f t="shared" ref="W640:W641" si="2011">IF(V640&gt;U640,0,U640-V640)</f>
        <v>0</v>
      </c>
      <c r="X640" s="110">
        <f t="shared" ref="X640:X641" si="2012">IF(V640&gt;U640,U640,V640)</f>
        <v>300000</v>
      </c>
      <c r="Y640" s="112">
        <v>1469</v>
      </c>
      <c r="Z640" s="113">
        <f t="shared" ref="Z640:Z641" si="2013">Y640/V640</f>
        <v>4.0249332146037398E-3</v>
      </c>
      <c r="AA640" s="114">
        <f t="shared" ref="AA640:AA641" si="2014">AF640/Y640</f>
        <v>0</v>
      </c>
      <c r="AB640" s="115">
        <f t="shared" ref="AB640:AB641" si="2015">IF(P640="cpv",(U640*S640),(U640/1000*S640))</f>
        <v>450</v>
      </c>
      <c r="AC640" s="101">
        <v>0</v>
      </c>
      <c r="AD640" s="115">
        <f t="shared" ref="AD640:AD641" si="2016">AC640-AB640</f>
        <v>-450</v>
      </c>
      <c r="AE640" s="117">
        <f t="shared" ref="AE640:AE641" si="2017">IF(P640="cpv",(U640*T640),(U640/1000*T640))</f>
        <v>1275</v>
      </c>
      <c r="AF640" s="286">
        <v>0</v>
      </c>
      <c r="AG640" s="118">
        <f t="shared" ref="AG640:AG641" si="2018">AF640-AE640</f>
        <v>-1275</v>
      </c>
      <c r="AH640" s="118">
        <v>0</v>
      </c>
      <c r="AI640" s="118">
        <f t="shared" ref="AI640:AI641" si="2019">AF640-AC640-AH640</f>
        <v>0</v>
      </c>
      <c r="AJ640" s="335" t="e">
        <f t="shared" ref="AJ640:AJ641" si="2020">AI640/AF640</f>
        <v>#DIV/0!</v>
      </c>
      <c r="AL640"/>
    </row>
    <row r="641" spans="2:38" ht="15.75" thickBot="1" x14ac:dyDescent="0.3">
      <c r="B641" s="285" t="s">
        <v>1002</v>
      </c>
      <c r="C641" s="151">
        <v>2016</v>
      </c>
      <c r="D641" s="151">
        <v>3</v>
      </c>
      <c r="E641" s="337" t="s">
        <v>53</v>
      </c>
      <c r="F641" s="153">
        <v>42447</v>
      </c>
      <c r="G641" s="153">
        <v>42459</v>
      </c>
      <c r="H641" s="338">
        <f t="shared" ca="1" si="2009"/>
        <v>0</v>
      </c>
      <c r="I641" s="150" t="s">
        <v>96</v>
      </c>
      <c r="J641" s="150" t="s">
        <v>104</v>
      </c>
      <c r="K641" s="150" t="s">
        <v>1003</v>
      </c>
      <c r="L641" s="339" t="str">
        <f t="shared" ca="1" si="2010"/>
        <v>Completed</v>
      </c>
      <c r="M641" s="151" t="s">
        <v>64</v>
      </c>
      <c r="N641" s="151" t="s">
        <v>58</v>
      </c>
      <c r="O641" s="151" t="s">
        <v>78</v>
      </c>
      <c r="P641" s="91" t="s">
        <v>60</v>
      </c>
      <c r="Q641" s="151" t="s">
        <v>79</v>
      </c>
      <c r="R641" s="151" t="s">
        <v>79</v>
      </c>
      <c r="S641" s="111">
        <v>2.5</v>
      </c>
      <c r="T641" s="152">
        <v>4.25</v>
      </c>
      <c r="U641" s="340">
        <v>100000</v>
      </c>
      <c r="V641" s="340">
        <v>24350</v>
      </c>
      <c r="W641" s="339">
        <f t="shared" si="2011"/>
        <v>75650</v>
      </c>
      <c r="X641" s="339">
        <f t="shared" si="2012"/>
        <v>24350</v>
      </c>
      <c r="Y641" s="340">
        <v>327</v>
      </c>
      <c r="Z641" s="341">
        <f t="shared" si="2013"/>
        <v>1.3429158110882957E-2</v>
      </c>
      <c r="AA641" s="342">
        <f t="shared" si="2014"/>
        <v>0</v>
      </c>
      <c r="AB641" s="343">
        <f t="shared" si="2015"/>
        <v>250</v>
      </c>
      <c r="AC641" s="344">
        <f t="shared" ref="AC641" si="2021">IF(P641="cpv",(IF(W641&gt;0,V641*S641,AB641)),(IF(W641&gt;0,V641/1000*S641,AB641)))</f>
        <v>60.875</v>
      </c>
      <c r="AD641" s="343">
        <f t="shared" si="2016"/>
        <v>-189.125</v>
      </c>
      <c r="AE641" s="345">
        <f t="shared" si="2017"/>
        <v>425</v>
      </c>
      <c r="AF641" s="346">
        <v>0</v>
      </c>
      <c r="AG641" s="347">
        <f t="shared" si="2018"/>
        <v>-425</v>
      </c>
      <c r="AH641" s="347">
        <v>0</v>
      </c>
      <c r="AI641" s="347">
        <f t="shared" si="2019"/>
        <v>-60.875</v>
      </c>
      <c r="AJ641" s="348" t="e">
        <f t="shared" si="2020"/>
        <v>#DIV/0!</v>
      </c>
      <c r="AL641"/>
    </row>
    <row r="642" spans="2:38" ht="15.75" thickBot="1" x14ac:dyDescent="0.3">
      <c r="B642" s="283" t="s">
        <v>1004</v>
      </c>
      <c r="C642" s="135">
        <v>2016</v>
      </c>
      <c r="D642" s="135">
        <v>3</v>
      </c>
      <c r="E642" s="136" t="s">
        <v>53</v>
      </c>
      <c r="F642" s="137">
        <v>42447</v>
      </c>
      <c r="G642" s="137">
        <v>42459</v>
      </c>
      <c r="H642" s="138">
        <f t="shared" ref="H642:H643" ca="1" si="2022">IF($O$1&gt;G642,0,(G642-$O$1))</f>
        <v>0</v>
      </c>
      <c r="I642" s="139" t="s">
        <v>96</v>
      </c>
      <c r="J642" s="139" t="s">
        <v>104</v>
      </c>
      <c r="K642" s="139" t="s">
        <v>1005</v>
      </c>
      <c r="L642" s="140" t="str">
        <f t="shared" ref="L642:L643" ca="1" si="2023">IF(G642=0,$M$3,(IF(H642=0,$M$1,$M$2)))</f>
        <v>Completed</v>
      </c>
      <c r="M642" s="135" t="s">
        <v>77</v>
      </c>
      <c r="N642" s="135" t="s">
        <v>58</v>
      </c>
      <c r="O642" s="135" t="s">
        <v>109</v>
      </c>
      <c r="P642" s="135" t="s">
        <v>110</v>
      </c>
      <c r="Q642" s="135" t="s">
        <v>101</v>
      </c>
      <c r="R642" s="135" t="s">
        <v>102</v>
      </c>
      <c r="S642" s="96">
        <v>0.01</v>
      </c>
      <c r="T642" s="141">
        <v>3.3000000000000002E-2</v>
      </c>
      <c r="U642" s="142">
        <v>20000</v>
      </c>
      <c r="V642" s="142">
        <v>20251</v>
      </c>
      <c r="W642" s="140">
        <f t="shared" ref="W642:W643" si="2024">IF(V642&gt;U642,0,U642-V642)</f>
        <v>0</v>
      </c>
      <c r="X642" s="140">
        <f t="shared" ref="X642:X643" si="2025">IF(V642&gt;U642,U642,V642)</f>
        <v>20000</v>
      </c>
      <c r="Y642" s="142">
        <v>2494</v>
      </c>
      <c r="Z642" s="143">
        <f t="shared" ref="Z642:Z643" si="2026">Y642/V642</f>
        <v>0.12315441212779615</v>
      </c>
      <c r="AA642" s="144">
        <f t="shared" ref="AA642:AA643" si="2027">AF642/Y642</f>
        <v>0</v>
      </c>
      <c r="AB642" s="145">
        <f t="shared" ref="AB642:AB643" si="2028">IF(P642="cpv",(U642*S642),(U642/1000*S642))</f>
        <v>200</v>
      </c>
      <c r="AC642" s="101">
        <v>0</v>
      </c>
      <c r="AD642" s="145">
        <f t="shared" ref="AD642:AD643" si="2029">AC642-AB642</f>
        <v>-200</v>
      </c>
      <c r="AE642" s="147">
        <f t="shared" ref="AE642:AE643" si="2030">IF(P642="cpv",(U642*T642),(U642/1000*T642))</f>
        <v>660</v>
      </c>
      <c r="AF642" s="288">
        <v>0</v>
      </c>
      <c r="AG642" s="148">
        <f t="shared" ref="AG642:AG643" si="2031">AF642-AE642</f>
        <v>-660</v>
      </c>
      <c r="AH642" s="148">
        <v>0</v>
      </c>
      <c r="AI642" s="148">
        <f t="shared" ref="AI642:AI643" si="2032">AF642-AC642-AH642</f>
        <v>0</v>
      </c>
      <c r="AJ642" s="349" t="e">
        <f t="shared" ref="AJ642:AJ643" si="2033">AI642/AF642</f>
        <v>#DIV/0!</v>
      </c>
      <c r="AL642"/>
    </row>
    <row r="643" spans="2:38" ht="15.75" thickBot="1" x14ac:dyDescent="0.3">
      <c r="B643" s="281" t="s">
        <v>1006</v>
      </c>
      <c r="C643" s="105">
        <v>2016</v>
      </c>
      <c r="D643" s="105">
        <v>3</v>
      </c>
      <c r="E643" s="106" t="s">
        <v>53</v>
      </c>
      <c r="F643" s="107">
        <v>42453</v>
      </c>
      <c r="G643" s="107">
        <v>42459</v>
      </c>
      <c r="H643" s="108">
        <f t="shared" ca="1" si="2022"/>
        <v>0</v>
      </c>
      <c r="I643" s="109" t="s">
        <v>54</v>
      </c>
      <c r="J643" s="109" t="s">
        <v>55</v>
      </c>
      <c r="K643" s="109" t="s">
        <v>1009</v>
      </c>
      <c r="L643" s="110" t="str">
        <f t="shared" ca="1" si="2023"/>
        <v>Completed</v>
      </c>
      <c r="M643" s="105" t="s">
        <v>64</v>
      </c>
      <c r="N643" s="105" t="s">
        <v>58</v>
      </c>
      <c r="O643" s="105" t="s">
        <v>59</v>
      </c>
      <c r="P643" s="91" t="s">
        <v>60</v>
      </c>
      <c r="Q643" s="105" t="s">
        <v>61</v>
      </c>
      <c r="R643" s="105" t="s">
        <v>62</v>
      </c>
      <c r="S643" s="111">
        <v>0.2</v>
      </c>
      <c r="T643" s="111">
        <v>1</v>
      </c>
      <c r="U643" s="112">
        <v>3000000</v>
      </c>
      <c r="V643" s="112">
        <v>3037682</v>
      </c>
      <c r="W643" s="110">
        <f t="shared" si="2024"/>
        <v>0</v>
      </c>
      <c r="X643" s="110">
        <f t="shared" si="2025"/>
        <v>3000000</v>
      </c>
      <c r="Y643" s="112"/>
      <c r="Z643" s="113">
        <f t="shared" si="2026"/>
        <v>0</v>
      </c>
      <c r="AA643" s="114" t="e">
        <f t="shared" si="2027"/>
        <v>#DIV/0!</v>
      </c>
      <c r="AB643" s="115">
        <f t="shared" si="2028"/>
        <v>600</v>
      </c>
      <c r="AC643" s="116">
        <f t="shared" ref="AC643" si="2034">IF(P643="cpv",(IF(W643&gt;0,V643*S643,AB643)),(IF(W643&gt;0,V643/1000*S643,AB643)))</f>
        <v>600</v>
      </c>
      <c r="AD643" s="115">
        <f t="shared" si="2029"/>
        <v>0</v>
      </c>
      <c r="AE643" s="117">
        <f t="shared" si="2030"/>
        <v>3000</v>
      </c>
      <c r="AF643" s="286">
        <v>1776</v>
      </c>
      <c r="AG643" s="118">
        <f t="shared" si="2031"/>
        <v>-1224</v>
      </c>
      <c r="AH643" s="118">
        <v>0</v>
      </c>
      <c r="AI643" s="118">
        <f t="shared" si="2032"/>
        <v>1176</v>
      </c>
      <c r="AJ643" s="335">
        <f t="shared" si="2033"/>
        <v>0.66216216216216217</v>
      </c>
      <c r="AL643"/>
    </row>
    <row r="644" spans="2:38" ht="15.75" thickBot="1" x14ac:dyDescent="0.3">
      <c r="B644" s="284" t="s">
        <v>1007</v>
      </c>
      <c r="C644" s="91">
        <v>2016</v>
      </c>
      <c r="D644" s="91">
        <v>3</v>
      </c>
      <c r="E644" s="92" t="s">
        <v>53</v>
      </c>
      <c r="F644" s="93">
        <v>42453</v>
      </c>
      <c r="G644" s="93">
        <v>42459</v>
      </c>
      <c r="H644" s="94">
        <f t="shared" ref="H644:H645" ca="1" si="2035">IF($O$1&gt;G644,0,(G644-$O$1))</f>
        <v>0</v>
      </c>
      <c r="I644" s="90" t="s">
        <v>54</v>
      </c>
      <c r="J644" s="90" t="s">
        <v>55</v>
      </c>
      <c r="K644" s="90" t="s">
        <v>1009</v>
      </c>
      <c r="L644" s="95" t="str">
        <f t="shared" ref="L644:L645" ca="1" si="2036">IF(G644=0,$M$3,(IF(H644=0,$M$1,$M$2)))</f>
        <v>Completed</v>
      </c>
      <c r="M644" s="91" t="s">
        <v>318</v>
      </c>
      <c r="N644" s="91" t="s">
        <v>58</v>
      </c>
      <c r="O644" s="91" t="s">
        <v>59</v>
      </c>
      <c r="P644" s="91" t="s">
        <v>60</v>
      </c>
      <c r="Q644" s="91" t="s">
        <v>61</v>
      </c>
      <c r="R644" s="91" t="s">
        <v>62</v>
      </c>
      <c r="S644" s="111">
        <v>1.5</v>
      </c>
      <c r="T644" s="96">
        <v>1</v>
      </c>
      <c r="U644" s="97">
        <v>1000000</v>
      </c>
      <c r="V644" s="97">
        <v>1000341</v>
      </c>
      <c r="W644" s="95">
        <f t="shared" ref="W644:W645" si="2037">IF(V644&gt;U644,0,U644-V644)</f>
        <v>0</v>
      </c>
      <c r="X644" s="95">
        <f t="shared" ref="X644:X645" si="2038">IF(V644&gt;U644,U644,V644)</f>
        <v>1000000</v>
      </c>
      <c r="Y644" s="97">
        <v>150</v>
      </c>
      <c r="Z644" s="98">
        <f t="shared" ref="Z644:Z645" si="2039">Y644/V644</f>
        <v>1.4994886743620425E-4</v>
      </c>
      <c r="AA644" s="99">
        <f t="shared" ref="AA644:AA645" si="2040">AF644/Y644</f>
        <v>6.6689400000000001</v>
      </c>
      <c r="AB644" s="100">
        <f t="shared" ref="AB644:AB645" si="2041">IF(P644="cpv",(U644*S644),(U644/1000*S644))</f>
        <v>1500</v>
      </c>
      <c r="AC644" s="101">
        <f t="shared" ref="AC644:AC645" si="2042">IF(P644="cpv",(IF(W644&gt;0,V644*S644,AB644)),(IF(W644&gt;0,V644/1000*S644,AB644)))</f>
        <v>1500</v>
      </c>
      <c r="AD644" s="100">
        <f t="shared" ref="AD644:AD645" si="2043">AC644-AB644</f>
        <v>0</v>
      </c>
      <c r="AE644" s="102">
        <f t="shared" ref="AE644:AE645" si="2044">IF(P644="cpv",(U644*T644),(U644/1000*T644))</f>
        <v>1000</v>
      </c>
      <c r="AF644" s="291">
        <f>IF((SUMIF($K$10:$K$1048576,K644,$V$10:$V$1048576))&gt;(SUMIF($K$10:$K$1048576,K644,$U$10:$U$1048576)),AE644,(IF(P644="cpv",(V644*T644),(V644*T644/1000))))</f>
        <v>1000.341</v>
      </c>
      <c r="AG644" s="103">
        <f t="shared" ref="AG644:AG645" si="2045">AF644-AE644</f>
        <v>0.34100000000000819</v>
      </c>
      <c r="AH644" s="103">
        <v>0</v>
      </c>
      <c r="AI644" s="103">
        <f t="shared" ref="AI644:AI645" si="2046">AF644-AC644-AH644</f>
        <v>-499.65899999999999</v>
      </c>
      <c r="AJ644" s="336">
        <f t="shared" ref="AJ644:AJ645" si="2047">AI644/AF644</f>
        <v>-0.49948867436204253</v>
      </c>
      <c r="AL644"/>
    </row>
    <row r="645" spans="2:38" ht="15.75" thickBot="1" x14ac:dyDescent="0.3">
      <c r="B645" s="285" t="s">
        <v>1008</v>
      </c>
      <c r="C645" s="151">
        <v>2016</v>
      </c>
      <c r="D645" s="151">
        <v>3</v>
      </c>
      <c r="E645" s="337" t="s">
        <v>53</v>
      </c>
      <c r="F645" s="153">
        <v>42453</v>
      </c>
      <c r="G645" s="153">
        <v>42459</v>
      </c>
      <c r="H645" s="338">
        <f t="shared" ca="1" si="2035"/>
        <v>0</v>
      </c>
      <c r="I645" s="150" t="s">
        <v>54</v>
      </c>
      <c r="J645" s="150" t="s">
        <v>55</v>
      </c>
      <c r="K645" s="150" t="s">
        <v>1009</v>
      </c>
      <c r="L645" s="339" t="str">
        <f t="shared" ca="1" si="2036"/>
        <v>Completed</v>
      </c>
      <c r="M645" s="151" t="s">
        <v>57</v>
      </c>
      <c r="N645" s="151" t="s">
        <v>58</v>
      </c>
      <c r="O645" s="151" t="s">
        <v>59</v>
      </c>
      <c r="P645" s="91" t="s">
        <v>60</v>
      </c>
      <c r="Q645" s="151" t="s">
        <v>61</v>
      </c>
      <c r="R645" s="151" t="s">
        <v>62</v>
      </c>
      <c r="S645" s="111">
        <v>0.75</v>
      </c>
      <c r="T645" s="152">
        <v>1</v>
      </c>
      <c r="U645" s="340">
        <v>1500000</v>
      </c>
      <c r="V645" s="340">
        <v>135599</v>
      </c>
      <c r="W645" s="339">
        <f t="shared" si="2037"/>
        <v>1364401</v>
      </c>
      <c r="X645" s="339">
        <f t="shared" si="2038"/>
        <v>135599</v>
      </c>
      <c r="Y645" s="340"/>
      <c r="Z645" s="341">
        <f t="shared" si="2039"/>
        <v>0</v>
      </c>
      <c r="AA645" s="342" t="e">
        <f t="shared" si="2040"/>
        <v>#DIV/0!</v>
      </c>
      <c r="AB645" s="343">
        <f t="shared" si="2041"/>
        <v>1125</v>
      </c>
      <c r="AC645" s="344">
        <f t="shared" si="2042"/>
        <v>101.69924999999999</v>
      </c>
      <c r="AD645" s="343">
        <f t="shared" si="2043"/>
        <v>-1023.30075</v>
      </c>
      <c r="AE645" s="345">
        <f t="shared" si="2044"/>
        <v>1500</v>
      </c>
      <c r="AF645" s="346">
        <f>IF((SUMIF($K$10:$K$1048576,K645,$V$10:$V$1048576))&gt;(SUMIF($K$10:$K$1048576,K645,$U$10:$U$1048576)),AE645,(IF(P645="cpv",(V645*T645),(V645*T645/1000))))</f>
        <v>135.59899999999999</v>
      </c>
      <c r="AG645" s="347">
        <f t="shared" si="2045"/>
        <v>-1364.4010000000001</v>
      </c>
      <c r="AH645" s="347">
        <v>0</v>
      </c>
      <c r="AI645" s="347">
        <f t="shared" si="2046"/>
        <v>33.899749999999997</v>
      </c>
      <c r="AJ645" s="348">
        <f t="shared" si="2047"/>
        <v>0.25</v>
      </c>
      <c r="AL645"/>
    </row>
    <row r="646" spans="2:38" ht="15.75" thickBot="1" x14ac:dyDescent="0.3">
      <c r="B646" s="283" t="s">
        <v>1010</v>
      </c>
      <c r="C646" s="135">
        <v>2016</v>
      </c>
      <c r="D646" s="135">
        <v>3</v>
      </c>
      <c r="E646" s="136" t="s">
        <v>53</v>
      </c>
      <c r="F646" s="137">
        <v>42453</v>
      </c>
      <c r="G646" s="137">
        <v>42459</v>
      </c>
      <c r="H646" s="138">
        <f t="shared" ref="H646:H647" ca="1" si="2048">IF($O$1&gt;G646,0,(G646-$O$1))</f>
        <v>0</v>
      </c>
      <c r="I646" s="139" t="s">
        <v>54</v>
      </c>
      <c r="J646" s="139" t="s">
        <v>690</v>
      </c>
      <c r="K646" s="139" t="s">
        <v>1011</v>
      </c>
      <c r="L646" s="140" t="str">
        <f t="shared" ref="L646:L647" ca="1" si="2049">IF(G646=0,$M$3,(IF(H646=0,$M$1,$M$2)))</f>
        <v>Completed</v>
      </c>
      <c r="M646" s="135" t="s">
        <v>57</v>
      </c>
      <c r="N646" s="135" t="s">
        <v>58</v>
      </c>
      <c r="O646" s="135" t="s">
        <v>59</v>
      </c>
      <c r="P646" s="91" t="s">
        <v>60</v>
      </c>
      <c r="Q646" s="135" t="s">
        <v>61</v>
      </c>
      <c r="R646" s="135" t="s">
        <v>62</v>
      </c>
      <c r="S646" s="111">
        <v>0.5</v>
      </c>
      <c r="T646" s="141">
        <v>1</v>
      </c>
      <c r="U646" s="142">
        <v>500000</v>
      </c>
      <c r="V646" s="142">
        <v>501475</v>
      </c>
      <c r="W646" s="140">
        <f t="shared" ref="W646:W647" si="2050">IF(V646&gt;U646,0,U646-V646)</f>
        <v>0</v>
      </c>
      <c r="X646" s="140">
        <f t="shared" ref="X646:X647" si="2051">IF(V646&gt;U646,U646,V646)</f>
        <v>500000</v>
      </c>
      <c r="Y646" s="142"/>
      <c r="Z646" s="143">
        <f t="shared" ref="Z646:Z647" si="2052">Y646/V646</f>
        <v>0</v>
      </c>
      <c r="AA646" s="144" t="e">
        <f t="shared" ref="AA646:AA647" si="2053">AF646/Y646</f>
        <v>#DIV/0!</v>
      </c>
      <c r="AB646" s="145">
        <f t="shared" ref="AB646:AB647" si="2054">IF(P646="cpv",(U646*S646),(U646/1000*S646))</f>
        <v>250</v>
      </c>
      <c r="AC646" s="146">
        <v>251</v>
      </c>
      <c r="AD646" s="145">
        <f t="shared" ref="AD646:AD647" si="2055">AC646-AB646</f>
        <v>1</v>
      </c>
      <c r="AE646" s="147">
        <f t="shared" ref="AE646:AE647" si="2056">IF(P646="cpv",(U646*T646),(U646/1000*T646))</f>
        <v>500</v>
      </c>
      <c r="AF646" s="288">
        <f>IF((SUMIF($K$10:$K$1048576,K646,$V$10:$V$1048576))&gt;(SUMIF($K$10:$K$1048576,K646,$U$10:$U$1048576)),AE646,(IF(P646="cpv",(V646*T646),(V646*T646/1000))))</f>
        <v>500</v>
      </c>
      <c r="AG646" s="148">
        <f t="shared" ref="AG646:AG647" si="2057">AF646-AE646</f>
        <v>0</v>
      </c>
      <c r="AH646" s="148">
        <v>0</v>
      </c>
      <c r="AI646" s="148">
        <f t="shared" ref="AI646:AI647" si="2058">AF646-AC646-AH646</f>
        <v>249</v>
      </c>
      <c r="AJ646" s="349">
        <f t="shared" ref="AJ646:AJ647" si="2059">AI646/AF646</f>
        <v>0.498</v>
      </c>
      <c r="AL646"/>
    </row>
    <row r="647" spans="2:38" ht="15.75" thickBot="1" x14ac:dyDescent="0.3">
      <c r="B647" s="281" t="s">
        <v>1012</v>
      </c>
      <c r="C647" s="105">
        <v>2016</v>
      </c>
      <c r="D647" s="105">
        <v>3</v>
      </c>
      <c r="E647" s="106" t="s">
        <v>53</v>
      </c>
      <c r="F647" s="107">
        <v>42454</v>
      </c>
      <c r="G647" s="107">
        <v>42456</v>
      </c>
      <c r="H647" s="108">
        <f t="shared" ca="1" si="2048"/>
        <v>0</v>
      </c>
      <c r="I647" s="109" t="s">
        <v>54</v>
      </c>
      <c r="J647" s="109" t="s">
        <v>141</v>
      </c>
      <c r="K647" s="109" t="s">
        <v>1014</v>
      </c>
      <c r="L647" s="110" t="str">
        <f t="shared" ca="1" si="2049"/>
        <v>Completed</v>
      </c>
      <c r="M647" s="105" t="s">
        <v>64</v>
      </c>
      <c r="N647" s="105" t="s">
        <v>58</v>
      </c>
      <c r="O647" s="105" t="s">
        <v>59</v>
      </c>
      <c r="P647" s="91" t="s">
        <v>60</v>
      </c>
      <c r="Q647" s="105" t="s">
        <v>61</v>
      </c>
      <c r="R647" s="105" t="s">
        <v>62</v>
      </c>
      <c r="S647" s="111">
        <v>0.2</v>
      </c>
      <c r="T647" s="111">
        <v>1</v>
      </c>
      <c r="U647" s="112">
        <v>1000000</v>
      </c>
      <c r="V647" s="112">
        <v>992578</v>
      </c>
      <c r="W647" s="110">
        <f t="shared" si="2050"/>
        <v>7422</v>
      </c>
      <c r="X647" s="110">
        <f t="shared" si="2051"/>
        <v>992578</v>
      </c>
      <c r="Y647" s="112">
        <v>345</v>
      </c>
      <c r="Z647" s="113">
        <f t="shared" si="2052"/>
        <v>3.4757973680657841E-4</v>
      </c>
      <c r="AA647" s="114">
        <f t="shared" si="2053"/>
        <v>1.4376811594202898</v>
      </c>
      <c r="AB647" s="115">
        <f t="shared" si="2054"/>
        <v>200</v>
      </c>
      <c r="AC647" s="116">
        <f t="shared" ref="AC647" si="2060">IF(P647="cpv",(IF(W647&gt;0,V647*S647,AB647)),(IF(W647&gt;0,V647/1000*S647,AB647)))</f>
        <v>198.51560000000001</v>
      </c>
      <c r="AD647" s="115">
        <f t="shared" si="2055"/>
        <v>-1.4843999999999937</v>
      </c>
      <c r="AE647" s="117">
        <f t="shared" si="2056"/>
        <v>1000</v>
      </c>
      <c r="AF647" s="286">
        <v>496</v>
      </c>
      <c r="AG647" s="118">
        <f t="shared" si="2057"/>
        <v>-504</v>
      </c>
      <c r="AH647" s="118">
        <v>0</v>
      </c>
      <c r="AI647" s="118">
        <f t="shared" si="2058"/>
        <v>297.48439999999999</v>
      </c>
      <c r="AJ647" s="335">
        <f t="shared" si="2059"/>
        <v>0.59976693548387094</v>
      </c>
      <c r="AL647"/>
    </row>
    <row r="648" spans="2:38" ht="15.75" thickBot="1" x14ac:dyDescent="0.3">
      <c r="B648" s="285" t="s">
        <v>1013</v>
      </c>
      <c r="C648" s="151">
        <v>2016</v>
      </c>
      <c r="D648" s="151">
        <v>3</v>
      </c>
      <c r="E648" s="337" t="s">
        <v>53</v>
      </c>
      <c r="F648" s="153">
        <v>42454</v>
      </c>
      <c r="G648" s="153">
        <v>42456</v>
      </c>
      <c r="H648" s="338">
        <f t="shared" ref="H648:H649" ca="1" si="2061">IF($O$1&gt;G648,0,(G648-$O$1))</f>
        <v>0</v>
      </c>
      <c r="I648" s="150" t="s">
        <v>54</v>
      </c>
      <c r="J648" s="150" t="s">
        <v>141</v>
      </c>
      <c r="K648" s="150" t="s">
        <v>1014</v>
      </c>
      <c r="L648" s="339" t="str">
        <f t="shared" ref="L648:L649" ca="1" si="2062">IF(G648=0,$M$3,(IF(H648=0,$M$1,$M$2)))</f>
        <v>Completed</v>
      </c>
      <c r="M648" s="151" t="s">
        <v>82</v>
      </c>
      <c r="N648" s="151" t="s">
        <v>58</v>
      </c>
      <c r="O648" s="151" t="s">
        <v>59</v>
      </c>
      <c r="P648" s="91" t="s">
        <v>60</v>
      </c>
      <c r="Q648" s="151" t="s">
        <v>61</v>
      </c>
      <c r="R648" s="151" t="s">
        <v>62</v>
      </c>
      <c r="S648" s="111">
        <v>0.1</v>
      </c>
      <c r="T648" s="152">
        <v>1</v>
      </c>
      <c r="U648" s="340">
        <v>1000000</v>
      </c>
      <c r="V648" s="340">
        <v>1004131</v>
      </c>
      <c r="W648" s="339">
        <f t="shared" ref="W648:W649" si="2063">IF(V648&gt;U648,0,U648-V648)</f>
        <v>0</v>
      </c>
      <c r="X648" s="339">
        <f t="shared" ref="X648:X649" si="2064">IF(V648&gt;U648,U648,V648)</f>
        <v>1000000</v>
      </c>
      <c r="Y648" s="340"/>
      <c r="Z648" s="341">
        <f t="shared" ref="Z648:Z649" si="2065">Y648/V648</f>
        <v>0</v>
      </c>
      <c r="AA648" s="342" t="e">
        <f t="shared" ref="AA648:AA649" si="2066">AF648/Y648</f>
        <v>#DIV/0!</v>
      </c>
      <c r="AB648" s="343">
        <f t="shared" ref="AB648:AB649" si="2067">IF(P648="cpv",(U648*S648),(U648/1000*S648))</f>
        <v>100</v>
      </c>
      <c r="AC648" s="344">
        <f t="shared" ref="AC648:AC649" si="2068">IF(P648="cpv",(IF(W648&gt;0,V648*S648,AB648)),(IF(W648&gt;0,V648/1000*S648,AB648)))</f>
        <v>100</v>
      </c>
      <c r="AD648" s="343">
        <f t="shared" ref="AD648:AD649" si="2069">AC648-AB648</f>
        <v>0</v>
      </c>
      <c r="AE648" s="345">
        <f t="shared" ref="AE648:AE649" si="2070">IF(P648="cpv",(U648*T648),(U648/1000*T648))</f>
        <v>1000</v>
      </c>
      <c r="AF648" s="346">
        <f>IF((SUMIF($K$10:$K$1048576,K648,$V$10:$V$1048576))&gt;(SUMIF($K$10:$K$1048576,K648,$U$10:$U$1048576)),AE648,(IF(P648="cpv",(V648*T648),(V648*T648/1000))))</f>
        <v>1004.131</v>
      </c>
      <c r="AG648" s="347">
        <f t="shared" ref="AG648:AG649" si="2071">AF648-AE648</f>
        <v>4.1309999999999718</v>
      </c>
      <c r="AH648" s="347">
        <v>0</v>
      </c>
      <c r="AI648" s="347">
        <f t="shared" ref="AI648:AI649" si="2072">AF648-AC648-AH648</f>
        <v>904.13099999999997</v>
      </c>
      <c r="AJ648" s="348">
        <f t="shared" ref="AJ648:AJ649" si="2073">AI648/AF648</f>
        <v>0.90041140050451585</v>
      </c>
      <c r="AL648"/>
    </row>
    <row r="649" spans="2:38" ht="15.75" thickBot="1" x14ac:dyDescent="0.3">
      <c r="B649" s="281" t="s">
        <v>1015</v>
      </c>
      <c r="C649" s="105">
        <v>2016</v>
      </c>
      <c r="D649" s="105">
        <v>3</v>
      </c>
      <c r="E649" s="106" t="s">
        <v>53</v>
      </c>
      <c r="F649" s="268">
        <v>42454</v>
      </c>
      <c r="G649" s="107">
        <v>42459</v>
      </c>
      <c r="H649" s="108">
        <f t="shared" ca="1" si="2061"/>
        <v>0</v>
      </c>
      <c r="I649" s="109" t="s">
        <v>54</v>
      </c>
      <c r="J649" s="109" t="s">
        <v>556</v>
      </c>
      <c r="K649" s="109" t="s">
        <v>1017</v>
      </c>
      <c r="L649" s="110" t="str">
        <f t="shared" ca="1" si="2062"/>
        <v>Completed</v>
      </c>
      <c r="M649" s="105" t="s">
        <v>64</v>
      </c>
      <c r="N649" s="105" t="s">
        <v>58</v>
      </c>
      <c r="O649" s="105" t="s">
        <v>175</v>
      </c>
      <c r="P649" s="91" t="s">
        <v>60</v>
      </c>
      <c r="Q649" s="105" t="s">
        <v>61</v>
      </c>
      <c r="R649" s="105" t="s">
        <v>62</v>
      </c>
      <c r="S649" s="111">
        <v>0.2</v>
      </c>
      <c r="T649" s="111">
        <v>1.5</v>
      </c>
      <c r="U649" s="112">
        <v>500000</v>
      </c>
      <c r="V649" s="112">
        <v>503301</v>
      </c>
      <c r="W649" s="110">
        <f t="shared" si="2063"/>
        <v>0</v>
      </c>
      <c r="X649" s="110">
        <f t="shared" si="2064"/>
        <v>500000</v>
      </c>
      <c r="Y649" s="112">
        <v>98</v>
      </c>
      <c r="Z649" s="113">
        <f t="shared" si="2065"/>
        <v>1.9471449490463956E-4</v>
      </c>
      <c r="AA649" s="114">
        <f t="shared" si="2066"/>
        <v>7.6530612244897958</v>
      </c>
      <c r="AB649" s="115">
        <f t="shared" si="2067"/>
        <v>100</v>
      </c>
      <c r="AC649" s="116">
        <f t="shared" si="2068"/>
        <v>100</v>
      </c>
      <c r="AD649" s="115">
        <f t="shared" si="2069"/>
        <v>0</v>
      </c>
      <c r="AE649" s="117">
        <f t="shared" si="2070"/>
        <v>750</v>
      </c>
      <c r="AF649" s="286">
        <f>IF((SUMIF($K$10:$K$1048576,K649,$V$10:$V$1048576))&gt;(SUMIF($K$10:$K$1048576,K649,$U$10:$U$1048576)),AE649,(IF(P649="cpv",(V649*T649),(V649*T649/1000))))</f>
        <v>750</v>
      </c>
      <c r="AG649" s="118">
        <f t="shared" si="2071"/>
        <v>0</v>
      </c>
      <c r="AH649" s="118">
        <v>0</v>
      </c>
      <c r="AI649" s="118">
        <f t="shared" si="2072"/>
        <v>650</v>
      </c>
      <c r="AJ649" s="335">
        <f t="shared" si="2073"/>
        <v>0.8666666666666667</v>
      </c>
      <c r="AL649"/>
    </row>
    <row r="650" spans="2:38" ht="15.75" thickBot="1" x14ac:dyDescent="0.3">
      <c r="B650" s="285" t="s">
        <v>1016</v>
      </c>
      <c r="C650" s="151">
        <v>2016</v>
      </c>
      <c r="D650" s="151">
        <v>3</v>
      </c>
      <c r="E650" s="337" t="s">
        <v>53</v>
      </c>
      <c r="F650" s="153">
        <v>42454</v>
      </c>
      <c r="G650" s="153">
        <v>42459</v>
      </c>
      <c r="H650" s="338">
        <f t="shared" ref="H650:H651" ca="1" si="2074">IF($O$1&gt;G650,0,(G650-$O$1))</f>
        <v>0</v>
      </c>
      <c r="I650" s="150" t="s">
        <v>54</v>
      </c>
      <c r="J650" s="150" t="s">
        <v>556</v>
      </c>
      <c r="K650" s="150" t="s">
        <v>1017</v>
      </c>
      <c r="L650" s="339" t="str">
        <f t="shared" ref="L650:L651" ca="1" si="2075">IF(G650=0,$M$3,(IF(H650=0,$M$1,$M$2)))</f>
        <v>Completed</v>
      </c>
      <c r="M650" s="151" t="s">
        <v>82</v>
      </c>
      <c r="N650" s="151" t="s">
        <v>58</v>
      </c>
      <c r="O650" s="151" t="s">
        <v>175</v>
      </c>
      <c r="P650" s="91" t="s">
        <v>60</v>
      </c>
      <c r="Q650" s="151" t="s">
        <v>61</v>
      </c>
      <c r="R650" s="151" t="s">
        <v>62</v>
      </c>
      <c r="S650" s="111">
        <v>0.1</v>
      </c>
      <c r="T650" s="152">
        <v>1.5</v>
      </c>
      <c r="U650" s="340">
        <v>500000</v>
      </c>
      <c r="V650" s="340">
        <v>503837</v>
      </c>
      <c r="W650" s="339">
        <f t="shared" ref="W650:W651" si="2076">IF(V650&gt;U650,0,U650-V650)</f>
        <v>0</v>
      </c>
      <c r="X650" s="339">
        <f t="shared" ref="X650:X651" si="2077">IF(V650&gt;U650,U650,V650)</f>
        <v>500000</v>
      </c>
      <c r="Y650" s="340"/>
      <c r="Z650" s="341">
        <f t="shared" ref="Z650:Z651" si="2078">Y650/V650</f>
        <v>0</v>
      </c>
      <c r="AA650" s="342" t="e">
        <f t="shared" ref="AA650:AA651" si="2079">AF650/Y650</f>
        <v>#DIV/0!</v>
      </c>
      <c r="AB650" s="343">
        <f t="shared" ref="AB650:AB651" si="2080">IF(P650="cpv",(U650*S650),(U650/1000*S650))</f>
        <v>50</v>
      </c>
      <c r="AC650" s="344">
        <f t="shared" ref="AC650" si="2081">IF(P650="cpv",(IF(W650&gt;0,V650*S650,AB650)),(IF(W650&gt;0,V650/1000*S650,AB650)))</f>
        <v>50</v>
      </c>
      <c r="AD650" s="343">
        <f t="shared" ref="AD650:AD651" si="2082">AC650-AB650</f>
        <v>0</v>
      </c>
      <c r="AE650" s="345">
        <f t="shared" ref="AE650:AE651" si="2083">IF(P650="cpv",(U650*T650),(U650/1000*T650))</f>
        <v>750</v>
      </c>
      <c r="AF650" s="346">
        <f>IF((SUMIF($K$10:$K$1048576,K650,$V$10:$V$1048576))&gt;(SUMIF($K$10:$K$1048576,K650,$U$10:$U$1048576)),AE650,(IF(P650="cpv",(V650*T650),(V650*T650/1000))))</f>
        <v>750</v>
      </c>
      <c r="AG650" s="347">
        <f t="shared" ref="AG650:AG651" si="2084">AF650-AE650</f>
        <v>0</v>
      </c>
      <c r="AH650" s="347">
        <v>0</v>
      </c>
      <c r="AI650" s="347">
        <f t="shared" ref="AI650:AI651" si="2085">AF650-AC650-AH650</f>
        <v>700</v>
      </c>
      <c r="AJ650" s="348">
        <f t="shared" ref="AJ650:AJ651" si="2086">AI650/AF650</f>
        <v>0.93333333333333335</v>
      </c>
      <c r="AL650"/>
    </row>
    <row r="651" spans="2:38" ht="15.75" thickBot="1" x14ac:dyDescent="0.3">
      <c r="B651" s="281" t="s">
        <v>1018</v>
      </c>
      <c r="C651" s="105">
        <v>2016</v>
      </c>
      <c r="D651" s="105">
        <v>3</v>
      </c>
      <c r="E651" s="106" t="s">
        <v>53</v>
      </c>
      <c r="F651" s="107">
        <v>42454</v>
      </c>
      <c r="G651" s="107">
        <v>42457</v>
      </c>
      <c r="H651" s="108">
        <f t="shared" ca="1" si="2074"/>
        <v>0</v>
      </c>
      <c r="I651" s="109" t="s">
        <v>54</v>
      </c>
      <c r="J651" s="109" t="s">
        <v>116</v>
      </c>
      <c r="K651" s="109" t="s">
        <v>1021</v>
      </c>
      <c r="L651" s="110" t="str">
        <f t="shared" ca="1" si="2075"/>
        <v>Completed</v>
      </c>
      <c r="M651" s="105" t="s">
        <v>77</v>
      </c>
      <c r="N651" s="105" t="s">
        <v>58</v>
      </c>
      <c r="O651" s="105" t="s">
        <v>78</v>
      </c>
      <c r="P651" s="105" t="s">
        <v>60</v>
      </c>
      <c r="Q651" s="105" t="s">
        <v>79</v>
      </c>
      <c r="R651" s="105" t="s">
        <v>79</v>
      </c>
      <c r="S651" s="111">
        <v>1.5</v>
      </c>
      <c r="T651" s="111">
        <v>4.25</v>
      </c>
      <c r="U651" s="112">
        <v>300000</v>
      </c>
      <c r="V651" s="112">
        <v>357595</v>
      </c>
      <c r="W651" s="110">
        <f t="shared" si="2076"/>
        <v>0</v>
      </c>
      <c r="X651" s="110">
        <f t="shared" si="2077"/>
        <v>300000</v>
      </c>
      <c r="Y651" s="112">
        <v>5207</v>
      </c>
      <c r="Z651" s="113">
        <f t="shared" si="2078"/>
        <v>1.4561165564395476E-2</v>
      </c>
      <c r="AA651" s="114">
        <f t="shared" si="2079"/>
        <v>0.24486268484732091</v>
      </c>
      <c r="AB651" s="115">
        <f t="shared" si="2080"/>
        <v>450</v>
      </c>
      <c r="AC651" s="101">
        <v>0</v>
      </c>
      <c r="AD651" s="115">
        <f t="shared" si="2082"/>
        <v>-450</v>
      </c>
      <c r="AE651" s="117">
        <f t="shared" si="2083"/>
        <v>1275</v>
      </c>
      <c r="AF651" s="286">
        <f>IF((SUMIF($K$10:$K$1048576,K651,$V$10:$V$1048576))&gt;(SUMIF($K$10:$K$1048576,K651,$U$10:$U$1048576)),AE651,(IF(P651="cpv",(V651*T651),(V651*T651/1000))))</f>
        <v>1275</v>
      </c>
      <c r="AG651" s="118">
        <f t="shared" si="2084"/>
        <v>0</v>
      </c>
      <c r="AH651" s="118">
        <v>0</v>
      </c>
      <c r="AI651" s="118">
        <f t="shared" si="2085"/>
        <v>1275</v>
      </c>
      <c r="AJ651" s="335">
        <f t="shared" si="2086"/>
        <v>1</v>
      </c>
      <c r="AL651"/>
    </row>
    <row r="652" spans="2:38" ht="15.75" thickBot="1" x14ac:dyDescent="0.3">
      <c r="B652" s="284" t="s">
        <v>1019</v>
      </c>
      <c r="C652" s="91">
        <v>2016</v>
      </c>
      <c r="D652" s="91">
        <v>3</v>
      </c>
      <c r="E652" s="92" t="s">
        <v>53</v>
      </c>
      <c r="F652" s="93">
        <v>42454</v>
      </c>
      <c r="G652" s="93">
        <v>42457</v>
      </c>
      <c r="H652" s="94">
        <f t="shared" ref="H652:H653" ca="1" si="2087">IF($O$1&gt;G652,0,(G652-$O$1))</f>
        <v>0</v>
      </c>
      <c r="I652" s="90" t="s">
        <v>54</v>
      </c>
      <c r="J652" s="90" t="s">
        <v>116</v>
      </c>
      <c r="K652" s="90" t="s">
        <v>1021</v>
      </c>
      <c r="L652" s="95" t="str">
        <f t="shared" ref="L652:L653" ca="1" si="2088">IF(G652=0,$M$3,(IF(H652=0,$M$1,$M$2)))</f>
        <v>Completed</v>
      </c>
      <c r="M652" s="91" t="s">
        <v>82</v>
      </c>
      <c r="N652" s="91" t="s">
        <v>58</v>
      </c>
      <c r="O652" s="91" t="s">
        <v>78</v>
      </c>
      <c r="P652" s="91" t="s">
        <v>60</v>
      </c>
      <c r="Q652" s="91" t="s">
        <v>79</v>
      </c>
      <c r="R652" s="91" t="s">
        <v>79</v>
      </c>
      <c r="S652" s="111">
        <v>0.5</v>
      </c>
      <c r="T652" s="96">
        <v>4.25</v>
      </c>
      <c r="U652" s="97">
        <v>300000</v>
      </c>
      <c r="V652" s="97">
        <v>303389</v>
      </c>
      <c r="W652" s="95">
        <f t="shared" ref="W652:W653" si="2089">IF(V652&gt;U652,0,U652-V652)</f>
        <v>0</v>
      </c>
      <c r="X652" s="95">
        <f t="shared" ref="X652:X653" si="2090">IF(V652&gt;U652,U652,V652)</f>
        <v>300000</v>
      </c>
      <c r="Y652" s="97">
        <v>5799</v>
      </c>
      <c r="Z652" s="98">
        <f t="shared" ref="Z652:Z653" si="2091">Y652/V652</f>
        <v>1.9114074669813342E-2</v>
      </c>
      <c r="AA652" s="99">
        <f t="shared" ref="AA652:AA653" si="2092">AF652/Y652</f>
        <v>0.21986549405069838</v>
      </c>
      <c r="AB652" s="100">
        <f t="shared" ref="AB652:AB653" si="2093">IF(P652="cpv",(U652*S652),(U652/1000*S652))</f>
        <v>150</v>
      </c>
      <c r="AC652" s="101">
        <f t="shared" ref="AC652:AC653" si="2094">IF(P652="cpv",(IF(W652&gt;0,V652*S652,AB652)),(IF(W652&gt;0,V652/1000*S652,AB652)))</f>
        <v>150</v>
      </c>
      <c r="AD652" s="100">
        <f t="shared" ref="AD652:AD653" si="2095">AC652-AB652</f>
        <v>0</v>
      </c>
      <c r="AE652" s="102">
        <f t="shared" ref="AE652:AE653" si="2096">IF(P652="cpv",(U652*T652),(U652/1000*T652))</f>
        <v>1275</v>
      </c>
      <c r="AF652" s="291">
        <f>IF((SUMIF($K$10:$K$1048576,K652,$V$10:$V$1048576))&gt;(SUMIF($K$10:$K$1048576,K652,$U$10:$U$1048576)),AE652,(IF(P652="cpv",(V652*T652),(V652*T652/1000))))</f>
        <v>1275</v>
      </c>
      <c r="AG652" s="103">
        <f t="shared" ref="AG652:AG653" si="2097">AF652-AE652</f>
        <v>0</v>
      </c>
      <c r="AH652" s="103">
        <v>0</v>
      </c>
      <c r="AI652" s="103">
        <f t="shared" ref="AI652:AI653" si="2098">AF652-AC652-AH652</f>
        <v>1125</v>
      </c>
      <c r="AJ652" s="336">
        <f t="shared" ref="AJ652:AJ653" si="2099">AI652/AF652</f>
        <v>0.88235294117647056</v>
      </c>
      <c r="AL652"/>
    </row>
    <row r="653" spans="2:38" ht="15.75" thickBot="1" x14ac:dyDescent="0.3">
      <c r="B653" s="285" t="s">
        <v>1020</v>
      </c>
      <c r="C653" s="151">
        <v>2016</v>
      </c>
      <c r="D653" s="151">
        <v>3</v>
      </c>
      <c r="E653" s="337" t="s">
        <v>53</v>
      </c>
      <c r="F653" s="153">
        <v>42454</v>
      </c>
      <c r="G653" s="153">
        <v>42457</v>
      </c>
      <c r="H653" s="338">
        <f t="shared" ca="1" si="2087"/>
        <v>0</v>
      </c>
      <c r="I653" s="150" t="s">
        <v>54</v>
      </c>
      <c r="J653" s="150" t="s">
        <v>116</v>
      </c>
      <c r="K653" s="150" t="s">
        <v>1021</v>
      </c>
      <c r="L653" s="339" t="str">
        <f t="shared" ca="1" si="2088"/>
        <v>Completed</v>
      </c>
      <c r="M653" s="151" t="s">
        <v>57</v>
      </c>
      <c r="N653" s="151" t="s">
        <v>58</v>
      </c>
      <c r="O653" s="151" t="s">
        <v>78</v>
      </c>
      <c r="P653" s="91" t="s">
        <v>60</v>
      </c>
      <c r="Q653" s="151" t="s">
        <v>79</v>
      </c>
      <c r="R653" s="151" t="s">
        <v>79</v>
      </c>
      <c r="S653" s="111">
        <v>2.5</v>
      </c>
      <c r="T653" s="152">
        <v>4.25</v>
      </c>
      <c r="U653" s="340">
        <v>250000</v>
      </c>
      <c r="V653" s="340">
        <v>249491</v>
      </c>
      <c r="W653" s="339">
        <f t="shared" si="2089"/>
        <v>509</v>
      </c>
      <c r="X653" s="339">
        <f t="shared" si="2090"/>
        <v>249491</v>
      </c>
      <c r="Y653" s="340">
        <v>4213</v>
      </c>
      <c r="Z653" s="341">
        <f t="shared" si="2091"/>
        <v>1.6886380671046249E-2</v>
      </c>
      <c r="AA653" s="342">
        <f t="shared" si="2092"/>
        <v>0.17802041300735819</v>
      </c>
      <c r="AB653" s="343">
        <f t="shared" si="2093"/>
        <v>625</v>
      </c>
      <c r="AC653" s="344">
        <f t="shared" si="2094"/>
        <v>623.72750000000008</v>
      </c>
      <c r="AD653" s="343">
        <f t="shared" si="2095"/>
        <v>-1.2724999999999227</v>
      </c>
      <c r="AE653" s="345">
        <f t="shared" si="2096"/>
        <v>1062.5</v>
      </c>
      <c r="AF653" s="346">
        <v>750</v>
      </c>
      <c r="AG653" s="347">
        <f t="shared" si="2097"/>
        <v>-312.5</v>
      </c>
      <c r="AH653" s="347">
        <v>0</v>
      </c>
      <c r="AI653" s="347">
        <f t="shared" si="2098"/>
        <v>126.27249999999992</v>
      </c>
      <c r="AJ653" s="348">
        <f t="shared" si="2099"/>
        <v>0.16836333333333323</v>
      </c>
      <c r="AL653"/>
    </row>
    <row r="654" spans="2:38" ht="15.75" thickBot="1" x14ac:dyDescent="0.3">
      <c r="B654" s="283" t="s">
        <v>1024</v>
      </c>
      <c r="C654" s="135">
        <v>2016</v>
      </c>
      <c r="D654" s="135">
        <v>3</v>
      </c>
      <c r="E654" s="136" t="s">
        <v>53</v>
      </c>
      <c r="F654" s="137">
        <v>42458</v>
      </c>
      <c r="G654" s="137">
        <v>42459</v>
      </c>
      <c r="H654" s="138">
        <f t="shared" ref="H654" ca="1" si="2100">IF($O$1&gt;G654,0,(G654-$O$1))</f>
        <v>0</v>
      </c>
      <c r="I654" s="139" t="s">
        <v>54</v>
      </c>
      <c r="J654" s="139" t="s">
        <v>136</v>
      </c>
      <c r="K654" s="139" t="s">
        <v>1025</v>
      </c>
      <c r="L654" s="140" t="str">
        <f t="shared" ref="L654" ca="1" si="2101">IF(G654=0,$M$3,(IF(H654=0,$M$1,$M$2)))</f>
        <v>Completed</v>
      </c>
      <c r="M654" s="135" t="s">
        <v>82</v>
      </c>
      <c r="N654" s="135" t="s">
        <v>58</v>
      </c>
      <c r="O654" s="135" t="s">
        <v>78</v>
      </c>
      <c r="P654" s="91" t="s">
        <v>60</v>
      </c>
      <c r="Q654" s="135" t="s">
        <v>79</v>
      </c>
      <c r="R654" s="135" t="s">
        <v>79</v>
      </c>
      <c r="S654" s="111">
        <v>0.5</v>
      </c>
      <c r="T654" s="141">
        <v>4.25</v>
      </c>
      <c r="U654" s="142">
        <v>250000</v>
      </c>
      <c r="V654" s="142">
        <v>134258</v>
      </c>
      <c r="W654" s="140">
        <f t="shared" ref="W654" si="2102">IF(V654&gt;U654,0,U654-V654)</f>
        <v>115742</v>
      </c>
      <c r="X654" s="140">
        <f t="shared" ref="X654" si="2103">IF(V654&gt;U654,U654,V654)</f>
        <v>134258</v>
      </c>
      <c r="Y654" s="142">
        <v>626</v>
      </c>
      <c r="Z654" s="143">
        <f t="shared" ref="Z654" si="2104">Y654/V654</f>
        <v>4.6626644222318219E-3</v>
      </c>
      <c r="AA654" s="144">
        <f t="shared" ref="AA654" si="2105">AF654/Y654</f>
        <v>0.91149600638977635</v>
      </c>
      <c r="AB654" s="145">
        <f t="shared" ref="AB654" si="2106">IF(P654="cpv",(U654*S654),(U654/1000*S654))</f>
        <v>125</v>
      </c>
      <c r="AC654" s="146">
        <v>64.13</v>
      </c>
      <c r="AD654" s="145">
        <f t="shared" ref="AD654" si="2107">AC654-AB654</f>
        <v>-60.870000000000005</v>
      </c>
      <c r="AE654" s="147">
        <f t="shared" ref="AE654" si="2108">IF(P654="cpv",(U654*T654),(U654/1000*T654))</f>
        <v>1062.5</v>
      </c>
      <c r="AF654" s="288">
        <f>IF((SUMIF($K$10:$K$1048576,K654,$V$10:$V$1048576))&gt;(SUMIF($K$10:$K$1048576,K654,$U$10:$U$1048576)),AE654,(IF(P654="cpv",(V654*T654),(V654*T654/1000))))</f>
        <v>570.59649999999999</v>
      </c>
      <c r="AG654" s="148">
        <f t="shared" ref="AG654" si="2109">AF654-AE654</f>
        <v>-491.90350000000001</v>
      </c>
      <c r="AH654" s="148">
        <v>0</v>
      </c>
      <c r="AI654" s="148">
        <f t="shared" ref="AI654" si="2110">AF654-AC654-AH654</f>
        <v>506.4665</v>
      </c>
      <c r="AJ654" s="349">
        <f t="shared" ref="AJ654" si="2111">AI654/AF654</f>
        <v>0.88760884442859356</v>
      </c>
      <c r="AL654"/>
    </row>
    <row r="655" spans="2:38" ht="15.75" thickBot="1" x14ac:dyDescent="0.3">
      <c r="B655" s="283" t="s">
        <v>1022</v>
      </c>
      <c r="C655" s="135">
        <v>2016</v>
      </c>
      <c r="D655" s="135">
        <v>3</v>
      </c>
      <c r="E655" s="136" t="s">
        <v>53</v>
      </c>
      <c r="F655" s="137">
        <v>42458</v>
      </c>
      <c r="G655" s="137">
        <v>42459</v>
      </c>
      <c r="H655" s="138">
        <f t="shared" ref="H655:H656" ca="1" si="2112">IF($O$1&gt;G655,0,(G655-$O$1))</f>
        <v>0</v>
      </c>
      <c r="I655" s="139" t="s">
        <v>54</v>
      </c>
      <c r="J655" s="139" t="s">
        <v>141</v>
      </c>
      <c r="K655" s="139" t="s">
        <v>1023</v>
      </c>
      <c r="L655" s="140" t="str">
        <f t="shared" ref="L655:L656" ca="1" si="2113">IF(G655=0,$M$3,(IF(H655=0,$M$1,$M$2)))</f>
        <v>Completed</v>
      </c>
      <c r="M655" s="135" t="s">
        <v>82</v>
      </c>
      <c r="N655" s="135" t="s">
        <v>58</v>
      </c>
      <c r="O655" s="135" t="s">
        <v>59</v>
      </c>
      <c r="P655" s="91" t="s">
        <v>60</v>
      </c>
      <c r="Q655" s="135" t="s">
        <v>61</v>
      </c>
      <c r="R655" s="135" t="s">
        <v>62</v>
      </c>
      <c r="S655" s="111">
        <v>0.1</v>
      </c>
      <c r="T655" s="141">
        <v>1</v>
      </c>
      <c r="U655" s="142">
        <v>500000</v>
      </c>
      <c r="V655" s="142">
        <v>500953</v>
      </c>
      <c r="W655" s="140">
        <f t="shared" ref="W655:W656" si="2114">IF(V655&gt;U655,0,U655-V655)</f>
        <v>0</v>
      </c>
      <c r="X655" s="140">
        <f t="shared" ref="X655:X656" si="2115">IF(V655&gt;U655,U655,V655)</f>
        <v>500000</v>
      </c>
      <c r="Y655" s="142"/>
      <c r="Z655" s="143">
        <f t="shared" ref="Z655:Z656" si="2116">Y655/V655</f>
        <v>0</v>
      </c>
      <c r="AA655" s="144" t="e">
        <f t="shared" ref="AA655:AA656" si="2117">AF655/Y655</f>
        <v>#DIV/0!</v>
      </c>
      <c r="AB655" s="145">
        <f t="shared" ref="AB655:AB656" si="2118">IF(P655="cpv",(U655*S655),(U655/1000*S655))</f>
        <v>50</v>
      </c>
      <c r="AC655" s="146">
        <f t="shared" ref="AC655:AC656" si="2119">IF(P655="cpv",(IF(W655&gt;0,V655*S655,AB655)),(IF(W655&gt;0,V655/1000*S655,AB655)))</f>
        <v>50</v>
      </c>
      <c r="AD655" s="145">
        <f t="shared" ref="AD655:AD656" si="2120">AC655-AB655</f>
        <v>0</v>
      </c>
      <c r="AE655" s="147">
        <f t="shared" ref="AE655:AE656" si="2121">IF(P655="cpv",(U655*T655),(U655/1000*T655))</f>
        <v>500</v>
      </c>
      <c r="AF655" s="288">
        <v>0</v>
      </c>
      <c r="AG655" s="148">
        <f t="shared" ref="AG655:AG656" si="2122">AF655-AE655</f>
        <v>-500</v>
      </c>
      <c r="AH655" s="148">
        <v>0</v>
      </c>
      <c r="AI655" s="148">
        <f t="shared" ref="AI655:AI656" si="2123">AF655-AC655-AH655</f>
        <v>-50</v>
      </c>
      <c r="AJ655" s="349" t="e">
        <f t="shared" ref="AJ655:AJ656" si="2124">AI655/AF655</f>
        <v>#DIV/0!</v>
      </c>
      <c r="AL655"/>
    </row>
    <row r="656" spans="2:38" ht="15.75" thickBot="1" x14ac:dyDescent="0.3">
      <c r="B656" s="318" t="s">
        <v>1027</v>
      </c>
      <c r="C656" s="319">
        <v>2016</v>
      </c>
      <c r="D656" s="319">
        <v>3</v>
      </c>
      <c r="E656" s="320" t="s">
        <v>53</v>
      </c>
      <c r="F656" s="321">
        <v>42430</v>
      </c>
      <c r="G656" s="321">
        <v>42449</v>
      </c>
      <c r="H656" s="322">
        <f t="shared" ca="1" si="2112"/>
        <v>0</v>
      </c>
      <c r="I656" s="323" t="s">
        <v>54</v>
      </c>
      <c r="J656" s="323" t="s">
        <v>1028</v>
      </c>
      <c r="K656" s="323" t="s">
        <v>1027</v>
      </c>
      <c r="L656" s="324" t="str">
        <f t="shared" ca="1" si="2113"/>
        <v>Completed</v>
      </c>
      <c r="M656" s="319" t="s">
        <v>77</v>
      </c>
      <c r="N656" s="352" t="s">
        <v>58</v>
      </c>
      <c r="O656" s="352" t="s">
        <v>109</v>
      </c>
      <c r="P656" s="319" t="s">
        <v>110</v>
      </c>
      <c r="Q656" s="352" t="s">
        <v>61</v>
      </c>
      <c r="R656" s="352" t="s">
        <v>102</v>
      </c>
      <c r="S656" s="325">
        <v>0</v>
      </c>
      <c r="T656" s="325">
        <v>0.03</v>
      </c>
      <c r="U656" s="326">
        <v>10000</v>
      </c>
      <c r="V656" s="326">
        <v>10000</v>
      </c>
      <c r="W656" s="324">
        <f t="shared" si="2114"/>
        <v>0</v>
      </c>
      <c r="X656" s="324">
        <f t="shared" si="2115"/>
        <v>10000</v>
      </c>
      <c r="Y656" s="326"/>
      <c r="Z656" s="327">
        <f t="shared" si="2116"/>
        <v>0</v>
      </c>
      <c r="AA656" s="328" t="e">
        <f t="shared" si="2117"/>
        <v>#DIV/0!</v>
      </c>
      <c r="AB656" s="329">
        <f t="shared" si="2118"/>
        <v>0</v>
      </c>
      <c r="AC656" s="353">
        <f t="shared" si="2119"/>
        <v>0</v>
      </c>
      <c r="AD656" s="329">
        <f t="shared" si="2120"/>
        <v>0</v>
      </c>
      <c r="AE656" s="331">
        <f t="shared" si="2121"/>
        <v>300</v>
      </c>
      <c r="AF656" s="332">
        <f>IF((SUMIF($K$10:$K$1048576,K656,$V$10:$V$1048576))&gt;(SUMIF($K$10:$K$1048576,K656,$U$10:$U$1048576)),AE656,(IF(P656="cpv",(V656*T656),(V656*T656/1000))))</f>
        <v>300</v>
      </c>
      <c r="AG656" s="333">
        <f t="shared" si="2122"/>
        <v>0</v>
      </c>
      <c r="AH656" s="333">
        <v>0</v>
      </c>
      <c r="AI656" s="333">
        <f t="shared" si="2123"/>
        <v>300</v>
      </c>
      <c r="AJ656" s="334">
        <f t="shared" si="2124"/>
        <v>1</v>
      </c>
      <c r="AL656"/>
    </row>
    <row r="657" spans="2:38" x14ac:dyDescent="0.25">
      <c r="B657" s="354" t="s">
        <v>1033</v>
      </c>
      <c r="C657" s="105">
        <v>2016</v>
      </c>
      <c r="D657" s="105">
        <v>4</v>
      </c>
      <c r="E657" s="106" t="s">
        <v>1032</v>
      </c>
      <c r="F657" s="107">
        <v>42461</v>
      </c>
      <c r="G657" s="107">
        <v>42475</v>
      </c>
      <c r="H657" s="108">
        <f t="shared" ref="H657" ca="1" si="2125">IF($O$1&gt;G657,0,(G657-$O$1))</f>
        <v>0</v>
      </c>
      <c r="I657" s="109" t="s">
        <v>54</v>
      </c>
      <c r="J657" s="109" t="s">
        <v>141</v>
      </c>
      <c r="K657" s="109" t="s">
        <v>1035</v>
      </c>
      <c r="L657" s="110" t="str">
        <f t="shared" ref="L657" ca="1" si="2126">IF(G657=0,$M$3,(IF(H657=0,$M$1,$M$2)))</f>
        <v>Completed</v>
      </c>
      <c r="M657" s="105" t="s">
        <v>64</v>
      </c>
      <c r="N657" s="105" t="s">
        <v>58</v>
      </c>
      <c r="O657" s="105" t="s">
        <v>59</v>
      </c>
      <c r="P657" s="105" t="s">
        <v>60</v>
      </c>
      <c r="Q657" s="105" t="s">
        <v>61</v>
      </c>
      <c r="R657" s="105" t="s">
        <v>62</v>
      </c>
      <c r="S657" s="111">
        <v>0.2</v>
      </c>
      <c r="T657" s="111">
        <v>1</v>
      </c>
      <c r="U657" s="112">
        <v>2500000</v>
      </c>
      <c r="V657" s="112">
        <v>2436167</v>
      </c>
      <c r="W657" s="110">
        <f t="shared" ref="W657" si="2127">IF(V657&gt;U657,0,U657-V657)</f>
        <v>63833</v>
      </c>
      <c r="X657" s="110">
        <f t="shared" ref="X657" si="2128">IF(V657&gt;U657,U657,V657)</f>
        <v>2436167</v>
      </c>
      <c r="Y657" s="112">
        <v>787</v>
      </c>
      <c r="Z657" s="113">
        <f t="shared" ref="Z657" si="2129">Y657/V657</f>
        <v>3.2304846096347251E-4</v>
      </c>
      <c r="AA657" s="114">
        <f t="shared" ref="AA657" si="2130">AF657/Y657</f>
        <v>2.7541550190597204</v>
      </c>
      <c r="AB657" s="115">
        <f t="shared" ref="AB657" si="2131">IF(P657="cpv",(U657*S657),(U657/1000*S657))</f>
        <v>500</v>
      </c>
      <c r="AC657" s="116">
        <f t="shared" ref="AC657" si="2132">IF(P657="cpv",(IF(W657&gt;0,V657*S657,AB657)),(IF(W657&gt;0,V657/1000*S657,AB657)))</f>
        <v>487.23340000000002</v>
      </c>
      <c r="AD657" s="115">
        <f t="shared" ref="AD657" si="2133">AC657-AB657</f>
        <v>-12.766599999999983</v>
      </c>
      <c r="AE657" s="117">
        <f t="shared" ref="AE657" si="2134">IF(P657="cpv",(U657*T657),(U657/1000*T657))</f>
        <v>2500</v>
      </c>
      <c r="AF657" s="286">
        <v>2167.52</v>
      </c>
      <c r="AG657" s="118">
        <f t="shared" ref="AG657" si="2135">AF657-AE657</f>
        <v>-332.48</v>
      </c>
      <c r="AH657" s="118">
        <v>0</v>
      </c>
      <c r="AI657" s="118">
        <f t="shared" ref="AI657" si="2136">AF657-AC657-AH657</f>
        <v>1680.2865999999999</v>
      </c>
      <c r="AJ657" s="335">
        <f t="shared" ref="AJ657" si="2137">AI657/AF657</f>
        <v>0.77521157820919762</v>
      </c>
      <c r="AL657"/>
    </row>
    <row r="658" spans="2:38" ht="15.75" thickBot="1" x14ac:dyDescent="0.3">
      <c r="B658" s="355" t="s">
        <v>1034</v>
      </c>
      <c r="C658" s="151">
        <v>2016</v>
      </c>
      <c r="D658" s="151">
        <v>4</v>
      </c>
      <c r="E658" s="337" t="s">
        <v>1032</v>
      </c>
      <c r="F658" s="153">
        <v>42461</v>
      </c>
      <c r="G658" s="153">
        <v>42475</v>
      </c>
      <c r="H658" s="338">
        <f t="shared" ref="H658:H665" ca="1" si="2138">IF($O$1&gt;G658,0,(G658-$O$1))</f>
        <v>0</v>
      </c>
      <c r="I658" s="150" t="s">
        <v>54</v>
      </c>
      <c r="J658" s="150" t="s">
        <v>141</v>
      </c>
      <c r="K658" s="150" t="s">
        <v>1035</v>
      </c>
      <c r="L658" s="339" t="str">
        <f t="shared" ref="L658:L665" ca="1" si="2139">IF(G658=0,$M$3,(IF(H658=0,$M$1,$M$2)))</f>
        <v>Completed</v>
      </c>
      <c r="M658" s="151" t="s">
        <v>82</v>
      </c>
      <c r="N658" s="151" t="s">
        <v>58</v>
      </c>
      <c r="O658" s="151" t="s">
        <v>59</v>
      </c>
      <c r="P658" s="151" t="s">
        <v>60</v>
      </c>
      <c r="Q658" s="151" t="s">
        <v>61</v>
      </c>
      <c r="R658" s="151" t="s">
        <v>62</v>
      </c>
      <c r="S658" s="152">
        <v>0.1</v>
      </c>
      <c r="T658" s="152">
        <v>1</v>
      </c>
      <c r="U658" s="340">
        <v>2500000</v>
      </c>
      <c r="V658" s="340">
        <v>2332482</v>
      </c>
      <c r="W658" s="339">
        <f t="shared" ref="W658:W665" si="2140">IF(V658&gt;U658,0,U658-V658)</f>
        <v>167518</v>
      </c>
      <c r="X658" s="339">
        <f t="shared" ref="X658:X665" si="2141">IF(V658&gt;U658,U658,V658)</f>
        <v>2332482</v>
      </c>
      <c r="Y658" s="340"/>
      <c r="Z658" s="341">
        <f t="shared" ref="Z658:Z665" si="2142">Y658/V658</f>
        <v>0</v>
      </c>
      <c r="AA658" s="342" t="e">
        <f t="shared" ref="AA658:AA665" si="2143">AF658/Y658</f>
        <v>#DIV/0!</v>
      </c>
      <c r="AB658" s="343">
        <f t="shared" ref="AB658:AB665" si="2144">IF(P658="cpv",(U658*S658),(U658/1000*S658))</f>
        <v>250</v>
      </c>
      <c r="AC658" s="344">
        <f t="shared" ref="AC658:AC665" si="2145">IF(P658="cpv",(IF(W658&gt;0,V658*S658,AB658)),(IF(W658&gt;0,V658/1000*S658,AB658)))</f>
        <v>233.2482</v>
      </c>
      <c r="AD658" s="343">
        <f t="shared" ref="AD658:AD665" si="2146">AC658-AB658</f>
        <v>-16.751800000000003</v>
      </c>
      <c r="AE658" s="345">
        <f t="shared" ref="AE658:AE665" si="2147">IF(P658="cpv",(U658*T658),(U658/1000*T658))</f>
        <v>2500</v>
      </c>
      <c r="AF658" s="346">
        <f>IF((SUMIF($K$10:$K$1048576,K658,$V$10:$V$1048576))&gt;(SUMIF($K$10:$K$1048576,K658,$U$10:$U$1048576)),AE658,(IF(P658="cpv",(V658*T658),(V658*T658/1000))))</f>
        <v>2332.482</v>
      </c>
      <c r="AG658" s="347">
        <f t="shared" ref="AG658:AG665" si="2148">AF658-AE658</f>
        <v>-167.51800000000003</v>
      </c>
      <c r="AH658" s="347">
        <v>0</v>
      </c>
      <c r="AI658" s="347">
        <f t="shared" ref="AI658:AI665" si="2149">AF658-AC658-AH658</f>
        <v>2099.2338</v>
      </c>
      <c r="AJ658" s="348">
        <f t="shared" ref="AJ658:AJ665" si="2150">AI658/AF658</f>
        <v>0.9</v>
      </c>
      <c r="AL658"/>
    </row>
    <row r="659" spans="2:38" x14ac:dyDescent="0.25">
      <c r="B659" s="354" t="s">
        <v>1036</v>
      </c>
      <c r="C659" s="105">
        <v>2016</v>
      </c>
      <c r="D659" s="105">
        <v>4</v>
      </c>
      <c r="E659" s="106" t="s">
        <v>1032</v>
      </c>
      <c r="F659" s="107">
        <v>42461</v>
      </c>
      <c r="G659" s="107">
        <v>42490</v>
      </c>
      <c r="H659" s="108">
        <f t="shared" ca="1" si="2138"/>
        <v>0</v>
      </c>
      <c r="I659" s="109" t="s">
        <v>74</v>
      </c>
      <c r="J659" s="109" t="s">
        <v>75</v>
      </c>
      <c r="K659" s="109" t="s">
        <v>1040</v>
      </c>
      <c r="L659" s="110" t="str">
        <f t="shared" ca="1" si="2139"/>
        <v>Completed</v>
      </c>
      <c r="M659" s="105" t="s">
        <v>82</v>
      </c>
      <c r="N659" s="105" t="s">
        <v>58</v>
      </c>
      <c r="O659" s="105" t="s">
        <v>78</v>
      </c>
      <c r="P659" s="105" t="s">
        <v>60</v>
      </c>
      <c r="Q659" s="105" t="s">
        <v>79</v>
      </c>
      <c r="R659" s="105" t="s">
        <v>79</v>
      </c>
      <c r="S659" s="111">
        <v>0.5</v>
      </c>
      <c r="T659" s="111">
        <v>4.25</v>
      </c>
      <c r="U659" s="112">
        <v>1000000</v>
      </c>
      <c r="V659" s="112">
        <v>1000065</v>
      </c>
      <c r="W659" s="110">
        <f t="shared" si="2140"/>
        <v>0</v>
      </c>
      <c r="X659" s="110">
        <f t="shared" si="2141"/>
        <v>1000000</v>
      </c>
      <c r="Y659" s="112">
        <v>4843</v>
      </c>
      <c r="Z659" s="113">
        <f t="shared" si="2142"/>
        <v>4.8426852254603451E-3</v>
      </c>
      <c r="AA659" s="114">
        <f t="shared" si="2143"/>
        <v>0.87755523435886851</v>
      </c>
      <c r="AB659" s="115">
        <f t="shared" si="2144"/>
        <v>500</v>
      </c>
      <c r="AC659" s="116">
        <f t="shared" si="2145"/>
        <v>500</v>
      </c>
      <c r="AD659" s="115">
        <f t="shared" si="2146"/>
        <v>0</v>
      </c>
      <c r="AE659" s="117">
        <f t="shared" si="2147"/>
        <v>4250</v>
      </c>
      <c r="AF659" s="286">
        <f>IF((SUMIF($K$10:$K$1048576,K659,$V$10:$V$1048576))&gt;(SUMIF($K$10:$K$1048576,K659,$U$10:$U$1048576)),AE659,(IF(P659="cpv",(V659*T659),(V659*T659/1000))))</f>
        <v>4250</v>
      </c>
      <c r="AG659" s="118">
        <f t="shared" si="2148"/>
        <v>0</v>
      </c>
      <c r="AH659" s="118">
        <v>0</v>
      </c>
      <c r="AI659" s="118">
        <f t="shared" si="2149"/>
        <v>3750</v>
      </c>
      <c r="AJ659" s="335">
        <f t="shared" si="2150"/>
        <v>0.88235294117647056</v>
      </c>
      <c r="AL659"/>
    </row>
    <row r="660" spans="2:38" x14ac:dyDescent="0.25">
      <c r="B660" s="356" t="s">
        <v>1037</v>
      </c>
      <c r="C660" s="91">
        <v>2016</v>
      </c>
      <c r="D660" s="91">
        <v>4</v>
      </c>
      <c r="E660" s="92" t="s">
        <v>1032</v>
      </c>
      <c r="F660" s="93">
        <v>42461</v>
      </c>
      <c r="G660" s="93">
        <v>42490</v>
      </c>
      <c r="H660" s="94">
        <f t="shared" ca="1" si="2138"/>
        <v>0</v>
      </c>
      <c r="I660" s="90" t="s">
        <v>74</v>
      </c>
      <c r="J660" s="90" t="s">
        <v>75</v>
      </c>
      <c r="K660" s="90" t="s">
        <v>1040</v>
      </c>
      <c r="L660" s="95" t="str">
        <f t="shared" ca="1" si="2139"/>
        <v>Completed</v>
      </c>
      <c r="M660" s="91" t="s">
        <v>64</v>
      </c>
      <c r="N660" s="91" t="s">
        <v>58</v>
      </c>
      <c r="O660" s="91" t="s">
        <v>78</v>
      </c>
      <c r="P660" s="91" t="s">
        <v>60</v>
      </c>
      <c r="Q660" s="91" t="s">
        <v>79</v>
      </c>
      <c r="R660" s="91" t="s">
        <v>79</v>
      </c>
      <c r="S660" s="96">
        <v>2.5</v>
      </c>
      <c r="T660" s="96">
        <v>4.25</v>
      </c>
      <c r="U660" s="97">
        <v>500000</v>
      </c>
      <c r="V660" s="97">
        <v>500322</v>
      </c>
      <c r="W660" s="95">
        <f t="shared" si="2140"/>
        <v>0</v>
      </c>
      <c r="X660" s="95">
        <f t="shared" si="2141"/>
        <v>500000</v>
      </c>
      <c r="Y660" s="97">
        <v>7658</v>
      </c>
      <c r="Z660" s="98">
        <f t="shared" si="2142"/>
        <v>1.5306142844008459E-2</v>
      </c>
      <c r="AA660" s="99">
        <f t="shared" si="2143"/>
        <v>0.27748759467223816</v>
      </c>
      <c r="AB660" s="100">
        <f t="shared" si="2144"/>
        <v>1250</v>
      </c>
      <c r="AC660" s="101">
        <f t="shared" si="2145"/>
        <v>1250</v>
      </c>
      <c r="AD660" s="100">
        <f t="shared" si="2146"/>
        <v>0</v>
      </c>
      <c r="AE660" s="102">
        <f t="shared" si="2147"/>
        <v>2125</v>
      </c>
      <c r="AF660" s="291">
        <f>IF((SUMIF($K$10:$K$1048576,K660,$V$10:$V$1048576))&gt;(SUMIF($K$10:$K$1048576,K660,$U$10:$U$1048576)),AE660,(IF(P660="cpv",(V660*T660),(V660*T660/1000))))</f>
        <v>2125</v>
      </c>
      <c r="AG660" s="103">
        <f t="shared" si="2148"/>
        <v>0</v>
      </c>
      <c r="AH660" s="103">
        <v>0</v>
      </c>
      <c r="AI660" s="103">
        <f t="shared" si="2149"/>
        <v>875</v>
      </c>
      <c r="AJ660" s="336">
        <f t="shared" si="2150"/>
        <v>0.41176470588235292</v>
      </c>
      <c r="AL660"/>
    </row>
    <row r="661" spans="2:38" x14ac:dyDescent="0.25">
      <c r="B661" s="356" t="s">
        <v>1038</v>
      </c>
      <c r="C661" s="91">
        <v>2016</v>
      </c>
      <c r="D661" s="91">
        <v>4</v>
      </c>
      <c r="E661" s="92" t="s">
        <v>1032</v>
      </c>
      <c r="F661" s="93">
        <v>42461</v>
      </c>
      <c r="G661" s="93">
        <v>42490</v>
      </c>
      <c r="H661" s="94">
        <f t="shared" ca="1" si="2138"/>
        <v>0</v>
      </c>
      <c r="I661" s="90" t="s">
        <v>74</v>
      </c>
      <c r="J661" s="90" t="s">
        <v>75</v>
      </c>
      <c r="K661" s="90" t="s">
        <v>1040</v>
      </c>
      <c r="L661" s="95" t="str">
        <f t="shared" ca="1" si="2139"/>
        <v>Completed</v>
      </c>
      <c r="M661" s="91" t="s">
        <v>77</v>
      </c>
      <c r="N661" s="91" t="s">
        <v>58</v>
      </c>
      <c r="O661" s="91" t="s">
        <v>78</v>
      </c>
      <c r="P661" s="91" t="s">
        <v>60</v>
      </c>
      <c r="Q661" s="91" t="s">
        <v>79</v>
      </c>
      <c r="R661" s="91" t="s">
        <v>79</v>
      </c>
      <c r="S661" s="96">
        <v>1.5</v>
      </c>
      <c r="T661" s="96">
        <v>4.25</v>
      </c>
      <c r="U661" s="97">
        <v>500000</v>
      </c>
      <c r="V661" s="97">
        <v>500736</v>
      </c>
      <c r="W661" s="95">
        <f t="shared" si="2140"/>
        <v>0</v>
      </c>
      <c r="X661" s="95">
        <f t="shared" si="2141"/>
        <v>500000</v>
      </c>
      <c r="Y661" s="97">
        <v>4984</v>
      </c>
      <c r="Z661" s="98">
        <f t="shared" si="2142"/>
        <v>9.9533486707566454E-3</v>
      </c>
      <c r="AA661" s="99">
        <f t="shared" si="2143"/>
        <v>0.42636436597110755</v>
      </c>
      <c r="AB661" s="100">
        <f t="shared" si="2144"/>
        <v>750</v>
      </c>
      <c r="AC661" s="101">
        <f t="shared" si="2145"/>
        <v>750</v>
      </c>
      <c r="AD661" s="100">
        <f t="shared" si="2146"/>
        <v>0</v>
      </c>
      <c r="AE661" s="102">
        <f t="shared" si="2147"/>
        <v>2125</v>
      </c>
      <c r="AF661" s="291">
        <f>IF((SUMIF($K$10:$K$1048576,K661,$V$10:$V$1048576))&gt;(SUMIF($K$10:$K$1048576,K661,$U$10:$U$1048576)),AE661,(IF(P661="cpv",(V661*T661),(V661*T661/1000))))</f>
        <v>2125</v>
      </c>
      <c r="AG661" s="103">
        <f t="shared" si="2148"/>
        <v>0</v>
      </c>
      <c r="AH661" s="103">
        <v>0</v>
      </c>
      <c r="AI661" s="103">
        <f t="shared" si="2149"/>
        <v>1375</v>
      </c>
      <c r="AJ661" s="336">
        <f t="shared" si="2150"/>
        <v>0.6470588235294118</v>
      </c>
      <c r="AL661"/>
    </row>
    <row r="662" spans="2:38" ht="15.75" thickBot="1" x14ac:dyDescent="0.3">
      <c r="B662" s="355" t="s">
        <v>1039</v>
      </c>
      <c r="C662" s="151">
        <v>2016</v>
      </c>
      <c r="D662" s="151">
        <v>4</v>
      </c>
      <c r="E662" s="337" t="s">
        <v>1032</v>
      </c>
      <c r="F662" s="153">
        <v>42461</v>
      </c>
      <c r="G662" s="153">
        <v>42490</v>
      </c>
      <c r="H662" s="338">
        <f t="shared" ca="1" si="2138"/>
        <v>0</v>
      </c>
      <c r="I662" s="150" t="s">
        <v>74</v>
      </c>
      <c r="J662" s="150" t="s">
        <v>75</v>
      </c>
      <c r="K662" s="150" t="s">
        <v>1040</v>
      </c>
      <c r="L662" s="339" t="str">
        <f t="shared" ca="1" si="2139"/>
        <v>Completed</v>
      </c>
      <c r="M662" s="151" t="s">
        <v>57</v>
      </c>
      <c r="N662" s="151" t="s">
        <v>58</v>
      </c>
      <c r="O662" s="151" t="s">
        <v>78</v>
      </c>
      <c r="P662" s="151" t="s">
        <v>60</v>
      </c>
      <c r="Q662" s="151" t="s">
        <v>79</v>
      </c>
      <c r="R662" s="151" t="s">
        <v>79</v>
      </c>
      <c r="S662" s="152">
        <v>2.5</v>
      </c>
      <c r="T662" s="152">
        <v>4.25</v>
      </c>
      <c r="U662" s="340">
        <v>500000</v>
      </c>
      <c r="V662" s="340">
        <v>500007</v>
      </c>
      <c r="W662" s="339">
        <f t="shared" si="2140"/>
        <v>0</v>
      </c>
      <c r="X662" s="339">
        <f t="shared" si="2141"/>
        <v>500000</v>
      </c>
      <c r="Y662" s="340"/>
      <c r="Z662" s="341">
        <f t="shared" si="2142"/>
        <v>0</v>
      </c>
      <c r="AA662" s="342" t="e">
        <f t="shared" si="2143"/>
        <v>#DIV/0!</v>
      </c>
      <c r="AB662" s="343">
        <f t="shared" si="2144"/>
        <v>1250</v>
      </c>
      <c r="AC662" s="344">
        <f t="shared" si="2145"/>
        <v>1250</v>
      </c>
      <c r="AD662" s="343">
        <f t="shared" si="2146"/>
        <v>0</v>
      </c>
      <c r="AE662" s="345">
        <f t="shared" si="2147"/>
        <v>2125</v>
      </c>
      <c r="AF662" s="346">
        <f>IF((SUMIF($K$10:$K$1048576,K662,$V$10:$V$1048576))&gt;(SUMIF($K$10:$K$1048576,K662,$U$10:$U$1048576)),AE662,(IF(P662="cpv",(V662*T662),(V662*T662/1000))))</f>
        <v>2125</v>
      </c>
      <c r="AG662" s="347">
        <f t="shared" si="2148"/>
        <v>0</v>
      </c>
      <c r="AH662" s="347">
        <v>0</v>
      </c>
      <c r="AI662" s="347">
        <f t="shared" si="2149"/>
        <v>875</v>
      </c>
      <c r="AJ662" s="348">
        <f t="shared" si="2150"/>
        <v>0.41176470588235292</v>
      </c>
      <c r="AL662"/>
    </row>
    <row r="663" spans="2:38" ht="15.75" thickBot="1" x14ac:dyDescent="0.3">
      <c r="B663" s="357" t="s">
        <v>1041</v>
      </c>
      <c r="C663" s="135">
        <v>2016</v>
      </c>
      <c r="D663" s="135">
        <v>4</v>
      </c>
      <c r="E663" s="136" t="s">
        <v>1032</v>
      </c>
      <c r="F663" s="137">
        <v>42461</v>
      </c>
      <c r="G663" s="137">
        <v>42490</v>
      </c>
      <c r="H663" s="138">
        <f t="shared" ca="1" si="2138"/>
        <v>0</v>
      </c>
      <c r="I663" s="139" t="s">
        <v>74</v>
      </c>
      <c r="J663" s="139" t="s">
        <v>953</v>
      </c>
      <c r="K663" s="139" t="s">
        <v>1042</v>
      </c>
      <c r="L663" s="140" t="str">
        <f t="shared" ca="1" si="2139"/>
        <v>Completed</v>
      </c>
      <c r="M663" s="135" t="s">
        <v>830</v>
      </c>
      <c r="N663" s="135" t="s">
        <v>58</v>
      </c>
      <c r="O663" s="135" t="s">
        <v>599</v>
      </c>
      <c r="P663" s="135" t="s">
        <v>110</v>
      </c>
      <c r="Q663" s="135" t="s">
        <v>101</v>
      </c>
      <c r="R663" s="135" t="s">
        <v>102</v>
      </c>
      <c r="S663" s="141">
        <v>3.6999999999999998E-2</v>
      </c>
      <c r="T663" s="141">
        <v>0.06</v>
      </c>
      <c r="U663" s="142">
        <v>100000</v>
      </c>
      <c r="V663" s="142">
        <v>159111</v>
      </c>
      <c r="W663" s="140">
        <f t="shared" si="2140"/>
        <v>0</v>
      </c>
      <c r="X663" s="140">
        <f t="shared" si="2141"/>
        <v>100000</v>
      </c>
      <c r="Y663" s="142">
        <v>5900</v>
      </c>
      <c r="Z663" s="143">
        <f t="shared" si="2142"/>
        <v>3.7081031481167238E-2</v>
      </c>
      <c r="AA663" s="144">
        <f t="shared" si="2143"/>
        <v>1.0169491525423728</v>
      </c>
      <c r="AB663" s="145">
        <f t="shared" si="2144"/>
        <v>3700</v>
      </c>
      <c r="AC663" s="146">
        <f t="shared" si="2145"/>
        <v>3700</v>
      </c>
      <c r="AD663" s="145">
        <f t="shared" si="2146"/>
        <v>0</v>
      </c>
      <c r="AE663" s="147">
        <f t="shared" si="2147"/>
        <v>6000</v>
      </c>
      <c r="AF663" s="288">
        <f>IF((SUMIF($K$10:$K$1048576,K663,$V$10:$V$1048576))&gt;(SUMIF($K$10:$K$1048576,K663,$U$10:$U$1048576)),AE663,(IF(P663="cpv",(V663*T663),(V663*T663/1000))))</f>
        <v>6000</v>
      </c>
      <c r="AG663" s="148">
        <f t="shared" si="2148"/>
        <v>0</v>
      </c>
      <c r="AH663" s="148">
        <v>0</v>
      </c>
      <c r="AI663" s="148">
        <f t="shared" si="2149"/>
        <v>2300</v>
      </c>
      <c r="AJ663" s="349">
        <f t="shared" si="2150"/>
        <v>0.38333333333333336</v>
      </c>
      <c r="AL663"/>
    </row>
    <row r="664" spans="2:38" ht="15.75" thickBot="1" x14ac:dyDescent="0.3">
      <c r="B664" s="357" t="s">
        <v>1043</v>
      </c>
      <c r="C664" s="135">
        <v>2016</v>
      </c>
      <c r="D664" s="135">
        <v>4</v>
      </c>
      <c r="E664" s="136" t="s">
        <v>1032</v>
      </c>
      <c r="F664" s="137">
        <v>42461</v>
      </c>
      <c r="G664" s="137">
        <v>42475</v>
      </c>
      <c r="H664" s="138">
        <f t="shared" ca="1" si="2138"/>
        <v>0</v>
      </c>
      <c r="I664" s="139" t="s">
        <v>96</v>
      </c>
      <c r="J664" s="139" t="s">
        <v>636</v>
      </c>
      <c r="K664" s="390" t="s">
        <v>1044</v>
      </c>
      <c r="L664" s="140" t="str">
        <f t="shared" ca="1" si="2139"/>
        <v>Completed</v>
      </c>
      <c r="M664" s="135" t="s">
        <v>830</v>
      </c>
      <c r="N664" s="135" t="s">
        <v>58</v>
      </c>
      <c r="O664" s="135" t="s">
        <v>599</v>
      </c>
      <c r="P664" s="135" t="s">
        <v>110</v>
      </c>
      <c r="Q664" s="135" t="s">
        <v>101</v>
      </c>
      <c r="R664" s="135" t="s">
        <v>102</v>
      </c>
      <c r="S664" s="141">
        <v>3.6999999999999998E-2</v>
      </c>
      <c r="T664" s="141">
        <v>0.06</v>
      </c>
      <c r="U664" s="142">
        <v>45000</v>
      </c>
      <c r="V664" s="142">
        <v>45411</v>
      </c>
      <c r="W664" s="140">
        <f t="shared" si="2140"/>
        <v>0</v>
      </c>
      <c r="X664" s="140">
        <f t="shared" si="2141"/>
        <v>45000</v>
      </c>
      <c r="Y664" s="142"/>
      <c r="Z664" s="143">
        <f t="shared" si="2142"/>
        <v>0</v>
      </c>
      <c r="AA664" s="144" t="e">
        <f t="shared" si="2143"/>
        <v>#DIV/0!</v>
      </c>
      <c r="AB664" s="145">
        <f t="shared" si="2144"/>
        <v>1665</v>
      </c>
      <c r="AC664" s="146">
        <f t="shared" si="2145"/>
        <v>1665</v>
      </c>
      <c r="AD664" s="145">
        <f t="shared" si="2146"/>
        <v>0</v>
      </c>
      <c r="AE664" s="147">
        <f t="shared" si="2147"/>
        <v>2700</v>
      </c>
      <c r="AF664" s="288">
        <v>2500</v>
      </c>
      <c r="AG664" s="148">
        <f t="shared" si="2148"/>
        <v>-200</v>
      </c>
      <c r="AH664" s="148">
        <v>0</v>
      </c>
      <c r="AI664" s="148">
        <f t="shared" si="2149"/>
        <v>835</v>
      </c>
      <c r="AJ664" s="349">
        <f t="shared" si="2150"/>
        <v>0.33400000000000002</v>
      </c>
      <c r="AL664"/>
    </row>
    <row r="665" spans="2:38" x14ac:dyDescent="0.25">
      <c r="B665" s="354" t="s">
        <v>1045</v>
      </c>
      <c r="C665" s="105">
        <v>2016</v>
      </c>
      <c r="D665" s="105">
        <v>4</v>
      </c>
      <c r="E665" s="106" t="s">
        <v>1032</v>
      </c>
      <c r="F665" s="107">
        <v>42461</v>
      </c>
      <c r="G665" s="107">
        <v>42490</v>
      </c>
      <c r="H665" s="108">
        <f t="shared" ca="1" si="2138"/>
        <v>0</v>
      </c>
      <c r="I665" s="109" t="s">
        <v>54</v>
      </c>
      <c r="J665" s="109" t="s">
        <v>1048</v>
      </c>
      <c r="K665" s="109" t="s">
        <v>1049</v>
      </c>
      <c r="L665" s="110" t="str">
        <f t="shared" ca="1" si="2139"/>
        <v>Completed</v>
      </c>
      <c r="M665" s="105" t="s">
        <v>82</v>
      </c>
      <c r="N665" s="105" t="s">
        <v>58</v>
      </c>
      <c r="O665" s="105" t="s">
        <v>78</v>
      </c>
      <c r="P665" s="105" t="s">
        <v>60</v>
      </c>
      <c r="Q665" s="105" t="s">
        <v>79</v>
      </c>
      <c r="R665" s="105" t="s">
        <v>79</v>
      </c>
      <c r="S665" s="111">
        <v>0.5</v>
      </c>
      <c r="T665" s="111">
        <v>4.25</v>
      </c>
      <c r="U665" s="112">
        <v>100000</v>
      </c>
      <c r="V665" s="112">
        <v>100261</v>
      </c>
      <c r="W665" s="110">
        <f t="shared" si="2140"/>
        <v>0</v>
      </c>
      <c r="X665" s="110">
        <f t="shared" si="2141"/>
        <v>100000</v>
      </c>
      <c r="Y665" s="112">
        <v>607</v>
      </c>
      <c r="Z665" s="113">
        <f t="shared" si="2142"/>
        <v>6.0541985418058868E-3</v>
      </c>
      <c r="AA665" s="114">
        <f t="shared" si="2143"/>
        <v>0.70016474464579903</v>
      </c>
      <c r="AB665" s="115">
        <f t="shared" si="2144"/>
        <v>50</v>
      </c>
      <c r="AC665" s="116">
        <f t="shared" si="2145"/>
        <v>50</v>
      </c>
      <c r="AD665" s="115">
        <f t="shared" si="2146"/>
        <v>0</v>
      </c>
      <c r="AE665" s="117">
        <f t="shared" si="2147"/>
        <v>425</v>
      </c>
      <c r="AF665" s="286">
        <f>IF((SUMIF($K$10:$K$1048576,K665,$V$10:$V$1048576))&gt;(SUMIF($K$10:$K$1048576,K665,$U$10:$U$1048576)),AE665,(IF(P665="cpv",(V665*T665),(V665*T665/1000))))</f>
        <v>425</v>
      </c>
      <c r="AG665" s="118">
        <f t="shared" si="2148"/>
        <v>0</v>
      </c>
      <c r="AH665" s="118">
        <v>0</v>
      </c>
      <c r="AI665" s="118">
        <f t="shared" si="2149"/>
        <v>375</v>
      </c>
      <c r="AJ665" s="335">
        <f t="shared" si="2150"/>
        <v>0.88235294117647056</v>
      </c>
      <c r="AL665"/>
    </row>
    <row r="666" spans="2:38" x14ac:dyDescent="0.25">
      <c r="B666" s="356" t="s">
        <v>1046</v>
      </c>
      <c r="C666" s="91">
        <v>2016</v>
      </c>
      <c r="D666" s="91">
        <v>4</v>
      </c>
      <c r="E666" s="92" t="s">
        <v>1032</v>
      </c>
      <c r="F666" s="93">
        <v>42461</v>
      </c>
      <c r="G666" s="93">
        <v>42490</v>
      </c>
      <c r="H666" s="94">
        <f t="shared" ref="H666:H671" ca="1" si="2151">IF($O$1&gt;G666,0,(G666-$O$1))</f>
        <v>0</v>
      </c>
      <c r="I666" s="90" t="s">
        <v>54</v>
      </c>
      <c r="J666" s="90" t="s">
        <v>1048</v>
      </c>
      <c r="K666" s="90" t="s">
        <v>1049</v>
      </c>
      <c r="L666" s="95" t="str">
        <f t="shared" ref="L666:L671" ca="1" si="2152">IF(G666=0,$M$3,(IF(H666=0,$M$1,$M$2)))</f>
        <v>Completed</v>
      </c>
      <c r="M666" s="91" t="s">
        <v>77</v>
      </c>
      <c r="N666" s="91" t="s">
        <v>58</v>
      </c>
      <c r="O666" s="91" t="s">
        <v>78</v>
      </c>
      <c r="P666" s="91" t="s">
        <v>60</v>
      </c>
      <c r="Q666" s="91" t="s">
        <v>79</v>
      </c>
      <c r="R666" s="91" t="s">
        <v>79</v>
      </c>
      <c r="S666" s="96">
        <v>1.5</v>
      </c>
      <c r="T666" s="96">
        <v>4.25</v>
      </c>
      <c r="U666" s="97">
        <v>130000</v>
      </c>
      <c r="V666" s="97">
        <v>131416</v>
      </c>
      <c r="W666" s="95">
        <f t="shared" ref="W666:W671" si="2153">IF(V666&gt;U666,0,U666-V666)</f>
        <v>0</v>
      </c>
      <c r="X666" s="95">
        <f t="shared" ref="X666:X671" si="2154">IF(V666&gt;U666,U666,V666)</f>
        <v>130000</v>
      </c>
      <c r="Y666" s="97">
        <v>1098</v>
      </c>
      <c r="Z666" s="98">
        <f t="shared" ref="Z666:Z671" si="2155">Y666/V666</f>
        <v>8.3551470140622152E-3</v>
      </c>
      <c r="AA666" s="99">
        <f t="shared" ref="AA666:AA671" si="2156">AF666/Y666</f>
        <v>0.48193989071038246</v>
      </c>
      <c r="AB666" s="100">
        <f t="shared" ref="AB666:AB671" si="2157">IF(P666="cpv",(U666*S666),(U666/1000*S666))</f>
        <v>195</v>
      </c>
      <c r="AC666" s="101">
        <f t="shared" ref="AC666:AC671" si="2158">IF(P666="cpv",(IF(W666&gt;0,V666*S666,AB666)),(IF(W666&gt;0,V666/1000*S666,AB666)))</f>
        <v>195</v>
      </c>
      <c r="AD666" s="100">
        <f t="shared" ref="AD666:AD671" si="2159">AC666-AB666</f>
        <v>0</v>
      </c>
      <c r="AE666" s="102">
        <f t="shared" ref="AE666:AE671" si="2160">IF(P666="cpv",(U666*T666),(U666/1000*T666))</f>
        <v>552.5</v>
      </c>
      <c r="AF666" s="291">
        <v>529.16999999999996</v>
      </c>
      <c r="AG666" s="103">
        <f t="shared" ref="AG666:AG671" si="2161">AF666-AE666</f>
        <v>-23.330000000000041</v>
      </c>
      <c r="AH666" s="103">
        <v>0</v>
      </c>
      <c r="AI666" s="103">
        <f t="shared" ref="AI666:AI671" si="2162">AF666-AC666-AH666</f>
        <v>334.16999999999996</v>
      </c>
      <c r="AJ666" s="336">
        <f t="shared" ref="AJ666:AJ671" si="2163">AI666/AF666</f>
        <v>0.63149838426214633</v>
      </c>
      <c r="AL666"/>
    </row>
    <row r="667" spans="2:38" ht="15.75" thickBot="1" x14ac:dyDescent="0.3">
      <c r="B667" s="355" t="s">
        <v>1047</v>
      </c>
      <c r="C667" s="151">
        <v>2016</v>
      </c>
      <c r="D667" s="151">
        <v>4</v>
      </c>
      <c r="E667" s="337" t="s">
        <v>1032</v>
      </c>
      <c r="F667" s="153">
        <v>42461</v>
      </c>
      <c r="G667" s="153">
        <v>42490</v>
      </c>
      <c r="H667" s="338">
        <f t="shared" ca="1" si="2151"/>
        <v>0</v>
      </c>
      <c r="I667" s="150" t="s">
        <v>54</v>
      </c>
      <c r="J667" s="150" t="s">
        <v>1048</v>
      </c>
      <c r="K667" s="150" t="s">
        <v>1049</v>
      </c>
      <c r="L667" s="339" t="str">
        <f t="shared" ca="1" si="2152"/>
        <v>Completed</v>
      </c>
      <c r="M667" s="151" t="s">
        <v>64</v>
      </c>
      <c r="N667" s="151" t="s">
        <v>58</v>
      </c>
      <c r="O667" s="151" t="s">
        <v>78</v>
      </c>
      <c r="P667" s="151" t="s">
        <v>60</v>
      </c>
      <c r="Q667" s="151" t="s">
        <v>79</v>
      </c>
      <c r="R667" s="151" t="s">
        <v>79</v>
      </c>
      <c r="S667" s="152">
        <v>2.5</v>
      </c>
      <c r="T667" s="152">
        <v>4.25</v>
      </c>
      <c r="U667" s="340">
        <v>50000</v>
      </c>
      <c r="V667" s="340">
        <v>50012</v>
      </c>
      <c r="W667" s="339">
        <f t="shared" si="2153"/>
        <v>0</v>
      </c>
      <c r="X667" s="339">
        <f t="shared" si="2154"/>
        <v>50000</v>
      </c>
      <c r="Y667" s="340">
        <v>733</v>
      </c>
      <c r="Z667" s="341">
        <f t="shared" si="2155"/>
        <v>1.4656482444213388E-2</v>
      </c>
      <c r="AA667" s="342">
        <f t="shared" si="2156"/>
        <v>0.28990450204638474</v>
      </c>
      <c r="AB667" s="343">
        <f t="shared" si="2157"/>
        <v>125</v>
      </c>
      <c r="AC667" s="344">
        <f t="shared" si="2158"/>
        <v>125</v>
      </c>
      <c r="AD667" s="343">
        <f t="shared" si="2159"/>
        <v>0</v>
      </c>
      <c r="AE667" s="345">
        <f t="shared" si="2160"/>
        <v>212.5</v>
      </c>
      <c r="AF667" s="346">
        <f>IF((SUMIF($K$10:$K$1048576,K667,$V$10:$V$1048576))&gt;(SUMIF($K$10:$K$1048576,K667,$U$10:$U$1048576)),AE667,(IF(P667="cpv",(V667*T667),(V667*T667/1000))))</f>
        <v>212.5</v>
      </c>
      <c r="AG667" s="347">
        <f t="shared" si="2161"/>
        <v>0</v>
      </c>
      <c r="AH667" s="347">
        <v>0</v>
      </c>
      <c r="AI667" s="347">
        <f t="shared" si="2162"/>
        <v>87.5</v>
      </c>
      <c r="AJ667" s="348">
        <f t="shared" si="2163"/>
        <v>0.41176470588235292</v>
      </c>
      <c r="AL667"/>
    </row>
    <row r="668" spans="2:38" x14ac:dyDescent="0.25">
      <c r="B668" s="354" t="s">
        <v>1050</v>
      </c>
      <c r="C668" s="105">
        <v>2016</v>
      </c>
      <c r="D668" s="105">
        <v>4</v>
      </c>
      <c r="E668" s="106" t="s">
        <v>1032</v>
      </c>
      <c r="F668" s="107">
        <v>42461</v>
      </c>
      <c r="G668" s="107">
        <v>42490</v>
      </c>
      <c r="H668" s="108">
        <f t="shared" ca="1" si="2151"/>
        <v>0</v>
      </c>
      <c r="I668" s="109" t="s">
        <v>54</v>
      </c>
      <c r="J668" s="109" t="s">
        <v>690</v>
      </c>
      <c r="K668" s="109" t="s">
        <v>1052</v>
      </c>
      <c r="L668" s="110" t="str">
        <f t="shared" ca="1" si="2152"/>
        <v>Completed</v>
      </c>
      <c r="M668" s="105" t="s">
        <v>57</v>
      </c>
      <c r="N668" s="105" t="s">
        <v>58</v>
      </c>
      <c r="O668" s="105" t="s">
        <v>59</v>
      </c>
      <c r="P668" s="105" t="s">
        <v>60</v>
      </c>
      <c r="Q668" s="105" t="s">
        <v>61</v>
      </c>
      <c r="R668" s="105" t="s">
        <v>62</v>
      </c>
      <c r="S668" s="111">
        <v>0.5</v>
      </c>
      <c r="T668" s="111">
        <v>1</v>
      </c>
      <c r="U668" s="112">
        <v>500000</v>
      </c>
      <c r="V668" s="112">
        <v>495813</v>
      </c>
      <c r="W668" s="110">
        <f t="shared" si="2153"/>
        <v>4187</v>
      </c>
      <c r="X668" s="110">
        <f t="shared" si="2154"/>
        <v>495813</v>
      </c>
      <c r="Y668" s="112"/>
      <c r="Z668" s="113">
        <f t="shared" si="2155"/>
        <v>0</v>
      </c>
      <c r="AA668" s="114" t="e">
        <f t="shared" si="2156"/>
        <v>#DIV/0!</v>
      </c>
      <c r="AB668" s="115">
        <f t="shared" si="2157"/>
        <v>250</v>
      </c>
      <c r="AC668" s="116">
        <f t="shared" si="2158"/>
        <v>247.90649999999999</v>
      </c>
      <c r="AD668" s="115">
        <f t="shared" si="2159"/>
        <v>-2.0935000000000059</v>
      </c>
      <c r="AE668" s="117">
        <f t="shared" si="2160"/>
        <v>500</v>
      </c>
      <c r="AF668" s="286">
        <v>409</v>
      </c>
      <c r="AG668" s="118">
        <f t="shared" si="2161"/>
        <v>-91</v>
      </c>
      <c r="AH668" s="118">
        <v>0</v>
      </c>
      <c r="AI668" s="118">
        <f t="shared" si="2162"/>
        <v>161.09350000000001</v>
      </c>
      <c r="AJ668" s="335">
        <f t="shared" si="2163"/>
        <v>0.39387163814180931</v>
      </c>
      <c r="AL668"/>
    </row>
    <row r="669" spans="2:38" ht="15.75" thickBot="1" x14ac:dyDescent="0.3">
      <c r="B669" s="355" t="s">
        <v>1051</v>
      </c>
      <c r="C669" s="151">
        <v>2016</v>
      </c>
      <c r="D669" s="151">
        <v>4</v>
      </c>
      <c r="E669" s="337" t="s">
        <v>1032</v>
      </c>
      <c r="F669" s="153">
        <v>42461</v>
      </c>
      <c r="G669" s="153">
        <v>42490</v>
      </c>
      <c r="H669" s="338">
        <f t="shared" ca="1" si="2151"/>
        <v>0</v>
      </c>
      <c r="I669" s="150" t="s">
        <v>54</v>
      </c>
      <c r="J669" s="150" t="s">
        <v>690</v>
      </c>
      <c r="K669" s="150" t="s">
        <v>1052</v>
      </c>
      <c r="L669" s="339" t="str">
        <f t="shared" ca="1" si="2152"/>
        <v>Completed</v>
      </c>
      <c r="M669" s="151" t="s">
        <v>64</v>
      </c>
      <c r="N669" s="151" t="s">
        <v>58</v>
      </c>
      <c r="O669" s="151" t="s">
        <v>59</v>
      </c>
      <c r="P669" s="151" t="s">
        <v>60</v>
      </c>
      <c r="Q669" s="151" t="s">
        <v>61</v>
      </c>
      <c r="R669" s="151" t="s">
        <v>62</v>
      </c>
      <c r="S669" s="152">
        <v>0.2</v>
      </c>
      <c r="T669" s="152">
        <v>1</v>
      </c>
      <c r="U669" s="340">
        <v>1000000</v>
      </c>
      <c r="V669" s="340">
        <v>991190</v>
      </c>
      <c r="W669" s="339">
        <f t="shared" si="2153"/>
        <v>8810</v>
      </c>
      <c r="X669" s="339">
        <f t="shared" si="2154"/>
        <v>991190</v>
      </c>
      <c r="Y669" s="340">
        <v>261</v>
      </c>
      <c r="Z669" s="341">
        <f t="shared" si="2155"/>
        <v>2.6331984785964347E-4</v>
      </c>
      <c r="AA669" s="342">
        <f t="shared" si="2156"/>
        <v>3.7976628352490422</v>
      </c>
      <c r="AB669" s="343">
        <f t="shared" si="2157"/>
        <v>200</v>
      </c>
      <c r="AC669" s="344">
        <f t="shared" si="2158"/>
        <v>198.23800000000003</v>
      </c>
      <c r="AD669" s="343">
        <f t="shared" si="2159"/>
        <v>-1.761999999999972</v>
      </c>
      <c r="AE669" s="345">
        <f t="shared" si="2160"/>
        <v>1000</v>
      </c>
      <c r="AF669" s="346">
        <f>IF((SUMIF($K$10:$K$1048576,K669,$V$10:$V$1048576))&gt;(SUMIF($K$10:$K$1048576,K669,$U$10:$U$1048576)),AE669,(IF(P669="cpv",(V669*T669),(V669*T669/1000))))</f>
        <v>991.19</v>
      </c>
      <c r="AG669" s="347">
        <f t="shared" si="2161"/>
        <v>-8.8099999999999454</v>
      </c>
      <c r="AH669" s="347">
        <v>0</v>
      </c>
      <c r="AI669" s="347">
        <f t="shared" si="2162"/>
        <v>792.952</v>
      </c>
      <c r="AJ669" s="348">
        <f t="shared" si="2163"/>
        <v>0.79999999999999993</v>
      </c>
      <c r="AL669"/>
    </row>
    <row r="670" spans="2:38" x14ac:dyDescent="0.25">
      <c r="B670" s="354" t="s">
        <v>1053</v>
      </c>
      <c r="C670" s="105">
        <v>2016</v>
      </c>
      <c r="D670" s="105">
        <v>4</v>
      </c>
      <c r="E670" s="106" t="s">
        <v>1032</v>
      </c>
      <c r="F670" s="107">
        <v>42461</v>
      </c>
      <c r="G670" s="107">
        <v>42478</v>
      </c>
      <c r="H670" s="108">
        <f t="shared" ca="1" si="2151"/>
        <v>0</v>
      </c>
      <c r="I670" s="109" t="s">
        <v>74</v>
      </c>
      <c r="J670" s="109" t="s">
        <v>362</v>
      </c>
      <c r="K670" s="109" t="s">
        <v>1056</v>
      </c>
      <c r="L670" s="110" t="str">
        <f t="shared" ca="1" si="2152"/>
        <v>Completed</v>
      </c>
      <c r="M670" s="105" t="s">
        <v>64</v>
      </c>
      <c r="N670" s="105" t="s">
        <v>58</v>
      </c>
      <c r="O670" s="105" t="s">
        <v>59</v>
      </c>
      <c r="P670" s="105" t="s">
        <v>60</v>
      </c>
      <c r="Q670" s="105" t="s">
        <v>61</v>
      </c>
      <c r="R670" s="105" t="s">
        <v>62</v>
      </c>
      <c r="S670" s="111">
        <v>0.2</v>
      </c>
      <c r="T670" s="111">
        <v>1.6</v>
      </c>
      <c r="U670" s="112">
        <v>500000</v>
      </c>
      <c r="V670" s="112">
        <v>498813</v>
      </c>
      <c r="W670" s="110">
        <f t="shared" si="2153"/>
        <v>1187</v>
      </c>
      <c r="X670" s="110">
        <f t="shared" si="2154"/>
        <v>498813</v>
      </c>
      <c r="Y670" s="112">
        <v>123</v>
      </c>
      <c r="Z670" s="113">
        <f t="shared" si="2155"/>
        <v>2.4658539372470243E-4</v>
      </c>
      <c r="AA670" s="114">
        <f t="shared" si="2156"/>
        <v>6.4886243902439027</v>
      </c>
      <c r="AB670" s="115">
        <f t="shared" si="2157"/>
        <v>100</v>
      </c>
      <c r="AC670" s="116">
        <f t="shared" si="2158"/>
        <v>99.762600000000006</v>
      </c>
      <c r="AD670" s="115">
        <f t="shared" si="2159"/>
        <v>-0.23739999999999384</v>
      </c>
      <c r="AE670" s="117">
        <f t="shared" si="2160"/>
        <v>800</v>
      </c>
      <c r="AF670" s="286">
        <f>IF((SUMIF($K$10:$K$1048576,K670,$V$10:$V$1048576))&gt;(SUMIF($K$10:$K$1048576,K670,$U$10:$U$1048576)),AE670,(IF(P670="cpv",(V670*T670),(V670*T670/1000))))</f>
        <v>798.10080000000005</v>
      </c>
      <c r="AG670" s="118">
        <f t="shared" si="2161"/>
        <v>-1.8991999999999507</v>
      </c>
      <c r="AH670" s="118">
        <v>0</v>
      </c>
      <c r="AI670" s="118">
        <f t="shared" si="2162"/>
        <v>698.33820000000003</v>
      </c>
      <c r="AJ670" s="335">
        <f t="shared" si="2163"/>
        <v>0.875</v>
      </c>
      <c r="AL670"/>
    </row>
    <row r="671" spans="2:38" x14ac:dyDescent="0.25">
      <c r="B671" s="356" t="s">
        <v>1054</v>
      </c>
      <c r="C671" s="91">
        <v>2016</v>
      </c>
      <c r="D671" s="91">
        <v>4</v>
      </c>
      <c r="E671" s="92" t="s">
        <v>1032</v>
      </c>
      <c r="F671" s="93">
        <v>42461</v>
      </c>
      <c r="G671" s="93">
        <v>42478</v>
      </c>
      <c r="H671" s="94">
        <f t="shared" ca="1" si="2151"/>
        <v>0</v>
      </c>
      <c r="I671" s="90" t="s">
        <v>74</v>
      </c>
      <c r="J671" s="90" t="s">
        <v>362</v>
      </c>
      <c r="K671" s="90" t="s">
        <v>1056</v>
      </c>
      <c r="L671" s="95" t="str">
        <f t="shared" ca="1" si="2152"/>
        <v>Completed</v>
      </c>
      <c r="M671" s="91" t="s">
        <v>255</v>
      </c>
      <c r="N671" s="91" t="s">
        <v>58</v>
      </c>
      <c r="O671" s="91" t="s">
        <v>59</v>
      </c>
      <c r="P671" s="91" t="s">
        <v>60</v>
      </c>
      <c r="Q671" s="91" t="s">
        <v>61</v>
      </c>
      <c r="R671" s="91" t="s">
        <v>62</v>
      </c>
      <c r="S671" s="96">
        <v>0.5</v>
      </c>
      <c r="T671" s="96">
        <v>1.6</v>
      </c>
      <c r="U671" s="97">
        <v>250000</v>
      </c>
      <c r="V671" s="97">
        <v>35919</v>
      </c>
      <c r="W671" s="95">
        <f t="shared" si="2153"/>
        <v>214081</v>
      </c>
      <c r="X671" s="95">
        <f t="shared" si="2154"/>
        <v>35919</v>
      </c>
      <c r="Y671" s="97"/>
      <c r="Z671" s="98">
        <f t="shared" si="2155"/>
        <v>0</v>
      </c>
      <c r="AA671" s="99" t="e">
        <f t="shared" si="2156"/>
        <v>#DIV/0!</v>
      </c>
      <c r="AB671" s="100">
        <f t="shared" si="2157"/>
        <v>125</v>
      </c>
      <c r="AC671" s="101">
        <f t="shared" si="2158"/>
        <v>17.959499999999998</v>
      </c>
      <c r="AD671" s="100">
        <f t="shared" si="2159"/>
        <v>-107.04050000000001</v>
      </c>
      <c r="AE671" s="102">
        <f t="shared" si="2160"/>
        <v>400</v>
      </c>
      <c r="AF671" s="291">
        <f>IF((SUMIF($K$10:$K$1048576,K671,$V$10:$V$1048576))&gt;(SUMIF($K$10:$K$1048576,K671,$U$10:$U$1048576)),AE671,(IF(P671="cpv",(V671*T671),(V671*T671/1000))))</f>
        <v>57.470399999999998</v>
      </c>
      <c r="AG671" s="103">
        <f t="shared" si="2161"/>
        <v>-342.52960000000002</v>
      </c>
      <c r="AH671" s="103">
        <v>0</v>
      </c>
      <c r="AI671" s="103">
        <f t="shared" si="2162"/>
        <v>39.510899999999999</v>
      </c>
      <c r="AJ671" s="336">
        <f t="shared" si="2163"/>
        <v>0.6875</v>
      </c>
      <c r="AL671"/>
    </row>
    <row r="672" spans="2:38" ht="15.75" thickBot="1" x14ac:dyDescent="0.3">
      <c r="B672" s="355" t="s">
        <v>1055</v>
      </c>
      <c r="C672" s="151">
        <v>2016</v>
      </c>
      <c r="D672" s="151">
        <v>4</v>
      </c>
      <c r="E672" s="337" t="s">
        <v>1032</v>
      </c>
      <c r="F672" s="153">
        <v>42461</v>
      </c>
      <c r="G672" s="153">
        <v>42478</v>
      </c>
      <c r="H672" s="338">
        <f t="shared" ref="H672:H675" ca="1" si="2164">IF($O$1&gt;G672,0,(G672-$O$1))</f>
        <v>0</v>
      </c>
      <c r="I672" s="150" t="s">
        <v>74</v>
      </c>
      <c r="J672" s="150" t="s">
        <v>362</v>
      </c>
      <c r="K672" s="150" t="s">
        <v>1056</v>
      </c>
      <c r="L672" s="339" t="str">
        <f t="shared" ref="L672:L675" ca="1" si="2165">IF(G672=0,$M$3,(IF(H672=0,$M$1,$M$2)))</f>
        <v>Completed</v>
      </c>
      <c r="M672" s="151" t="s">
        <v>82</v>
      </c>
      <c r="N672" s="151" t="s">
        <v>58</v>
      </c>
      <c r="O672" s="151" t="s">
        <v>59</v>
      </c>
      <c r="P672" s="151" t="s">
        <v>60</v>
      </c>
      <c r="Q672" s="151" t="s">
        <v>61</v>
      </c>
      <c r="R672" s="151" t="s">
        <v>62</v>
      </c>
      <c r="S672" s="152">
        <v>0.1</v>
      </c>
      <c r="T672" s="152">
        <v>1.6</v>
      </c>
      <c r="U672" s="340">
        <v>2000000</v>
      </c>
      <c r="V672" s="340">
        <v>1767300</v>
      </c>
      <c r="W672" s="339">
        <f t="shared" ref="W672:W675" si="2166">IF(V672&gt;U672,0,U672-V672)</f>
        <v>232700</v>
      </c>
      <c r="X672" s="339">
        <f t="shared" ref="X672:X675" si="2167">IF(V672&gt;U672,U672,V672)</f>
        <v>1767300</v>
      </c>
      <c r="Y672" s="340"/>
      <c r="Z672" s="341">
        <f t="shared" ref="Z672:Z675" si="2168">Y672/V672</f>
        <v>0</v>
      </c>
      <c r="AA672" s="342" t="e">
        <f t="shared" ref="AA672:AA675" si="2169">AF672/Y672</f>
        <v>#DIV/0!</v>
      </c>
      <c r="AB672" s="343">
        <f t="shared" ref="AB672:AB675" si="2170">IF(P672="cpv",(U672*S672),(U672/1000*S672))</f>
        <v>200</v>
      </c>
      <c r="AC672" s="344">
        <f t="shared" ref="AC672:AC675" si="2171">IF(P672="cpv",(IF(W672&gt;0,V672*S672,AB672)),(IF(W672&gt;0,V672/1000*S672,AB672)))</f>
        <v>176.73000000000002</v>
      </c>
      <c r="AD672" s="343">
        <f t="shared" ref="AD672:AD675" si="2172">AC672-AB672</f>
        <v>-23.269999999999982</v>
      </c>
      <c r="AE672" s="345">
        <f t="shared" ref="AE672:AE675" si="2173">IF(P672="cpv",(U672*T672),(U672/1000*T672))</f>
        <v>3200</v>
      </c>
      <c r="AF672" s="346">
        <v>1144.43</v>
      </c>
      <c r="AG672" s="347">
        <f t="shared" ref="AG672:AG675" si="2174">AF672-AE672</f>
        <v>-2055.5699999999997</v>
      </c>
      <c r="AH672" s="347">
        <v>0</v>
      </c>
      <c r="AI672" s="347">
        <f t="shared" ref="AI672:AI675" si="2175">AF672-AC672-AH672</f>
        <v>967.7</v>
      </c>
      <c r="AJ672" s="348">
        <f t="shared" ref="AJ672:AJ675" si="2176">AI672/AF672</f>
        <v>0.8455737790865322</v>
      </c>
      <c r="AL672"/>
    </row>
    <row r="673" spans="2:38" x14ac:dyDescent="0.25">
      <c r="B673" s="354" t="s">
        <v>1057</v>
      </c>
      <c r="C673" s="105">
        <v>2016</v>
      </c>
      <c r="D673" s="105">
        <v>4</v>
      </c>
      <c r="E673" s="106" t="s">
        <v>1032</v>
      </c>
      <c r="F673" s="107">
        <v>42461</v>
      </c>
      <c r="G673" s="107">
        <v>42490</v>
      </c>
      <c r="H673" s="108">
        <f t="shared" ca="1" si="2164"/>
        <v>0</v>
      </c>
      <c r="I673" s="109" t="s">
        <v>74</v>
      </c>
      <c r="J673" s="109" t="s">
        <v>953</v>
      </c>
      <c r="K673" s="109" t="s">
        <v>1061</v>
      </c>
      <c r="L673" s="110" t="str">
        <f t="shared" ca="1" si="2165"/>
        <v>Completed</v>
      </c>
      <c r="M673" s="105" t="s">
        <v>64</v>
      </c>
      <c r="N673" s="105" t="s">
        <v>58</v>
      </c>
      <c r="O673" s="105" t="s">
        <v>109</v>
      </c>
      <c r="P673" s="105" t="s">
        <v>110</v>
      </c>
      <c r="Q673" s="105" t="s">
        <v>101</v>
      </c>
      <c r="R673" s="105" t="s">
        <v>102</v>
      </c>
      <c r="S673" s="111">
        <v>6.0000000000000001E-3</v>
      </c>
      <c r="T673" s="111">
        <v>3.3000000000000002E-2</v>
      </c>
      <c r="U673" s="112">
        <v>100000</v>
      </c>
      <c r="V673" s="112">
        <v>64170</v>
      </c>
      <c r="W673" s="110">
        <f t="shared" si="2166"/>
        <v>35830</v>
      </c>
      <c r="X673" s="110">
        <f t="shared" si="2167"/>
        <v>64170</v>
      </c>
      <c r="Y673" s="112">
        <v>4136</v>
      </c>
      <c r="Z673" s="113">
        <f t="shared" si="2168"/>
        <v>6.445379460807231E-2</v>
      </c>
      <c r="AA673" s="114">
        <f t="shared" si="2169"/>
        <v>0.70357833655705992</v>
      </c>
      <c r="AB673" s="115">
        <f t="shared" si="2170"/>
        <v>600</v>
      </c>
      <c r="AC673" s="116">
        <f t="shared" si="2171"/>
        <v>385.02</v>
      </c>
      <c r="AD673" s="115">
        <f t="shared" si="2172"/>
        <v>-214.98000000000002</v>
      </c>
      <c r="AE673" s="117">
        <f t="shared" si="2173"/>
        <v>3300</v>
      </c>
      <c r="AF673" s="286">
        <v>2910</v>
      </c>
      <c r="AG673" s="118">
        <f t="shared" si="2174"/>
        <v>-390</v>
      </c>
      <c r="AH673" s="118">
        <v>0</v>
      </c>
      <c r="AI673" s="118">
        <f t="shared" si="2175"/>
        <v>2524.98</v>
      </c>
      <c r="AJ673" s="335">
        <f t="shared" si="2176"/>
        <v>0.86769072164948458</v>
      </c>
      <c r="AL673"/>
    </row>
    <row r="674" spans="2:38" x14ac:dyDescent="0.25">
      <c r="B674" s="356" t="s">
        <v>1058</v>
      </c>
      <c r="C674" s="91">
        <v>2016</v>
      </c>
      <c r="D674" s="91">
        <v>4</v>
      </c>
      <c r="E674" s="92" t="s">
        <v>1032</v>
      </c>
      <c r="F674" s="93">
        <v>42461</v>
      </c>
      <c r="G674" s="93">
        <v>42490</v>
      </c>
      <c r="H674" s="94">
        <f t="shared" ca="1" si="2164"/>
        <v>0</v>
      </c>
      <c r="I674" s="90" t="s">
        <v>74</v>
      </c>
      <c r="J674" s="90" t="s">
        <v>953</v>
      </c>
      <c r="K674" s="90" t="s">
        <v>1061</v>
      </c>
      <c r="L674" s="95" t="str">
        <f t="shared" ca="1" si="2165"/>
        <v>Completed</v>
      </c>
      <c r="M674" s="91" t="s">
        <v>134</v>
      </c>
      <c r="N674" s="91" t="s">
        <v>58</v>
      </c>
      <c r="O674" s="91" t="s">
        <v>109</v>
      </c>
      <c r="P674" s="91" t="s">
        <v>110</v>
      </c>
      <c r="Q674" s="91" t="s">
        <v>101</v>
      </c>
      <c r="R674" s="91" t="s">
        <v>102</v>
      </c>
      <c r="S674" s="96">
        <v>5.0000000000000001E-3</v>
      </c>
      <c r="T674" s="96">
        <v>3.3000000000000002E-2</v>
      </c>
      <c r="U674" s="97">
        <v>90000</v>
      </c>
      <c r="V674" s="97">
        <v>54260</v>
      </c>
      <c r="W674" s="95">
        <f t="shared" si="2166"/>
        <v>35740</v>
      </c>
      <c r="X674" s="95">
        <f t="shared" si="2167"/>
        <v>54260</v>
      </c>
      <c r="Y674" s="97">
        <v>2225</v>
      </c>
      <c r="Z674" s="98">
        <f t="shared" si="2168"/>
        <v>4.1006266126059711E-2</v>
      </c>
      <c r="AA674" s="99">
        <f t="shared" si="2169"/>
        <v>0.80475505617977539</v>
      </c>
      <c r="AB674" s="100">
        <f t="shared" si="2170"/>
        <v>450</v>
      </c>
      <c r="AC674" s="101">
        <f t="shared" si="2171"/>
        <v>271.3</v>
      </c>
      <c r="AD674" s="100">
        <f t="shared" si="2172"/>
        <v>-178.7</v>
      </c>
      <c r="AE674" s="102">
        <f t="shared" si="2173"/>
        <v>2970</v>
      </c>
      <c r="AF674" s="291">
        <f>IF((SUMIF($K$10:$K$1048576,K674,$V$10:$V$1048576))&gt;(SUMIF($K$10:$K$1048576,K674,$U$10:$U$1048576)),AE674,(IF(P674="cpv",(V674*T674),(V674*T674/1000))))</f>
        <v>1790.5800000000002</v>
      </c>
      <c r="AG674" s="103">
        <f t="shared" si="2174"/>
        <v>-1179.4199999999998</v>
      </c>
      <c r="AH674" s="103">
        <v>0</v>
      </c>
      <c r="AI674" s="103">
        <f t="shared" si="2175"/>
        <v>1519.2800000000002</v>
      </c>
      <c r="AJ674" s="336">
        <f t="shared" si="2176"/>
        <v>0.84848484848484851</v>
      </c>
      <c r="AL674"/>
    </row>
    <row r="675" spans="2:38" x14ac:dyDescent="0.25">
      <c r="B675" s="356" t="s">
        <v>1059</v>
      </c>
      <c r="C675" s="91">
        <v>2016</v>
      </c>
      <c r="D675" s="91">
        <v>4</v>
      </c>
      <c r="E675" s="92" t="s">
        <v>1032</v>
      </c>
      <c r="F675" s="93">
        <v>42461</v>
      </c>
      <c r="G675" s="93">
        <v>42490</v>
      </c>
      <c r="H675" s="94">
        <f t="shared" ca="1" si="2164"/>
        <v>0</v>
      </c>
      <c r="I675" s="90" t="s">
        <v>74</v>
      </c>
      <c r="J675" s="90" t="s">
        <v>953</v>
      </c>
      <c r="K675" s="90" t="s">
        <v>1061</v>
      </c>
      <c r="L675" s="95" t="str">
        <f t="shared" ca="1" si="2165"/>
        <v>Completed</v>
      </c>
      <c r="M675" s="91" t="s">
        <v>77</v>
      </c>
      <c r="N675" s="91" t="s">
        <v>58</v>
      </c>
      <c r="O675" s="91" t="s">
        <v>109</v>
      </c>
      <c r="P675" s="91" t="s">
        <v>110</v>
      </c>
      <c r="Q675" s="91" t="s">
        <v>101</v>
      </c>
      <c r="R675" s="91" t="s">
        <v>102</v>
      </c>
      <c r="S675" s="96">
        <v>0.01</v>
      </c>
      <c r="T675" s="96">
        <v>3.3000000000000002E-2</v>
      </c>
      <c r="U675" s="97">
        <v>100000</v>
      </c>
      <c r="V675" s="97">
        <v>99795</v>
      </c>
      <c r="W675" s="95">
        <f t="shared" si="2166"/>
        <v>205</v>
      </c>
      <c r="X675" s="95">
        <f t="shared" si="2167"/>
        <v>99795</v>
      </c>
      <c r="Y675" s="97">
        <v>2630</v>
      </c>
      <c r="Z675" s="98">
        <f t="shared" si="2168"/>
        <v>2.6354025752793227E-2</v>
      </c>
      <c r="AA675" s="99">
        <f t="shared" si="2169"/>
        <v>1.2521806083650191</v>
      </c>
      <c r="AB675" s="100">
        <f t="shared" si="2170"/>
        <v>1000</v>
      </c>
      <c r="AC675" s="101">
        <f t="shared" si="2171"/>
        <v>997.95</v>
      </c>
      <c r="AD675" s="100">
        <f t="shared" si="2172"/>
        <v>-2.0499999999999545</v>
      </c>
      <c r="AE675" s="102">
        <f t="shared" si="2173"/>
        <v>3300</v>
      </c>
      <c r="AF675" s="291">
        <f>IF((SUMIF($K$10:$K$1048576,K675,$V$10:$V$1048576))&gt;(SUMIF($K$10:$K$1048576,K675,$U$10:$U$1048576)),AE675,(IF(P675="cpv",(V675*T675),(V675*T675/1000))))</f>
        <v>3293.2350000000001</v>
      </c>
      <c r="AG675" s="103">
        <f t="shared" si="2174"/>
        <v>-6.7649999999998727</v>
      </c>
      <c r="AH675" s="103">
        <v>0</v>
      </c>
      <c r="AI675" s="103">
        <f t="shared" si="2175"/>
        <v>2295.2849999999999</v>
      </c>
      <c r="AJ675" s="336">
        <f t="shared" si="2176"/>
        <v>0.69696969696969691</v>
      </c>
      <c r="AL675"/>
    </row>
    <row r="676" spans="2:38" ht="15.75" thickBot="1" x14ac:dyDescent="0.3">
      <c r="B676" s="355" t="s">
        <v>1060</v>
      </c>
      <c r="C676" s="151">
        <v>2016</v>
      </c>
      <c r="D676" s="151">
        <v>4</v>
      </c>
      <c r="E676" s="337" t="s">
        <v>1032</v>
      </c>
      <c r="F676" s="153">
        <v>42461</v>
      </c>
      <c r="G676" s="153">
        <v>42490</v>
      </c>
      <c r="H676" s="338">
        <f t="shared" ref="H676:H680" ca="1" si="2177">IF($O$1&gt;G676,0,(G676-$O$1))</f>
        <v>0</v>
      </c>
      <c r="I676" s="150" t="s">
        <v>74</v>
      </c>
      <c r="J676" s="150" t="s">
        <v>953</v>
      </c>
      <c r="K676" s="150" t="s">
        <v>1061</v>
      </c>
      <c r="L676" s="339" t="str">
        <f t="shared" ref="L676:L680" ca="1" si="2178">IF(G676=0,$M$3,(IF(H676=0,$M$1,$M$2)))</f>
        <v>Completed</v>
      </c>
      <c r="M676" s="151" t="s">
        <v>57</v>
      </c>
      <c r="N676" s="151" t="s">
        <v>58</v>
      </c>
      <c r="O676" s="151" t="s">
        <v>109</v>
      </c>
      <c r="P676" s="151" t="s">
        <v>110</v>
      </c>
      <c r="Q676" s="151" t="s">
        <v>101</v>
      </c>
      <c r="R676" s="151" t="s">
        <v>102</v>
      </c>
      <c r="S676" s="152">
        <v>1.4999999999999999E-2</v>
      </c>
      <c r="T676" s="152">
        <v>3.3000000000000002E-2</v>
      </c>
      <c r="U676" s="340">
        <v>100000</v>
      </c>
      <c r="V676" s="340">
        <v>100210</v>
      </c>
      <c r="W676" s="339">
        <f t="shared" ref="W676:W680" si="2179">IF(V676&gt;U676,0,U676-V676)</f>
        <v>0</v>
      </c>
      <c r="X676" s="339">
        <f t="shared" ref="X676:X680" si="2180">IF(V676&gt;U676,U676,V676)</f>
        <v>100000</v>
      </c>
      <c r="Y676" s="340"/>
      <c r="Z676" s="341">
        <f t="shared" ref="Z676:Z680" si="2181">Y676/V676</f>
        <v>0</v>
      </c>
      <c r="AA676" s="342" t="e">
        <f t="shared" ref="AA676:AA680" si="2182">AF676/Y676</f>
        <v>#DIV/0!</v>
      </c>
      <c r="AB676" s="343">
        <f t="shared" ref="AB676:AB680" si="2183">IF(P676="cpv",(U676*S676),(U676/1000*S676))</f>
        <v>1500</v>
      </c>
      <c r="AC676" s="344">
        <f t="shared" ref="AC676:AC680" si="2184">IF(P676="cpv",(IF(W676&gt;0,V676*S676,AB676)),(IF(W676&gt;0,V676/1000*S676,AB676)))</f>
        <v>1500</v>
      </c>
      <c r="AD676" s="343">
        <f t="shared" ref="AD676:AD680" si="2185">AC676-AB676</f>
        <v>0</v>
      </c>
      <c r="AE676" s="345">
        <f t="shared" ref="AE676:AE680" si="2186">IF(P676="cpv",(U676*T676),(U676/1000*T676))</f>
        <v>3300</v>
      </c>
      <c r="AF676" s="346">
        <f>IF((SUMIF($K$10:$K$1048576,K676,$V$10:$V$1048576))&gt;(SUMIF($K$10:$K$1048576,K676,$U$10:$U$1048576)),AE676,(IF(P676="cpv",(V676*T676),(V676*T676/1000))))</f>
        <v>3306.9300000000003</v>
      </c>
      <c r="AG676" s="347">
        <f t="shared" ref="AG676:AG680" si="2187">AF676-AE676</f>
        <v>6.930000000000291</v>
      </c>
      <c r="AH676" s="347">
        <v>0</v>
      </c>
      <c r="AI676" s="347">
        <f t="shared" ref="AI676:AI680" si="2188">AF676-AC676-AH676</f>
        <v>1806.9300000000003</v>
      </c>
      <c r="AJ676" s="348">
        <f t="shared" ref="AJ676:AJ680" si="2189">AI676/AF676</f>
        <v>0.54640709056436032</v>
      </c>
      <c r="AL676"/>
    </row>
    <row r="677" spans="2:38" x14ac:dyDescent="0.25">
      <c r="B677" s="354" t="s">
        <v>1393</v>
      </c>
      <c r="C677" s="105">
        <v>2016</v>
      </c>
      <c r="D677" s="105">
        <v>4</v>
      </c>
      <c r="E677" s="106" t="s">
        <v>1032</v>
      </c>
      <c r="F677" s="107">
        <v>42461</v>
      </c>
      <c r="G677" s="107">
        <v>42478</v>
      </c>
      <c r="H677" s="108">
        <f t="shared" ref="H677" ca="1" si="2190">IF($O$1&gt;G677,0,(G677-$O$1))</f>
        <v>0</v>
      </c>
      <c r="I677" s="109" t="s">
        <v>74</v>
      </c>
      <c r="J677" s="109" t="s">
        <v>362</v>
      </c>
      <c r="K677" s="109" t="s">
        <v>1063</v>
      </c>
      <c r="L677" s="110" t="str">
        <f t="shared" ref="L677" ca="1" si="2191">IF(G677=0,$M$3,(IF(H677=0,$M$1,$M$2)))</f>
        <v>Completed</v>
      </c>
      <c r="M677" s="105" t="s">
        <v>830</v>
      </c>
      <c r="N677" s="105" t="s">
        <v>58</v>
      </c>
      <c r="O677" s="105" t="s">
        <v>109</v>
      </c>
      <c r="P677" s="105" t="s">
        <v>110</v>
      </c>
      <c r="Q677" s="105" t="s">
        <v>101</v>
      </c>
      <c r="R677" s="105" t="s">
        <v>102</v>
      </c>
      <c r="S677" s="111">
        <v>0.02</v>
      </c>
      <c r="T677" s="111">
        <v>3.3000000000000002E-2</v>
      </c>
      <c r="U677" s="112">
        <v>50000</v>
      </c>
      <c r="V677" s="112">
        <v>51444</v>
      </c>
      <c r="W677" s="110">
        <f t="shared" ref="W677" si="2192">IF(V677&gt;U677,0,U677-V677)</f>
        <v>0</v>
      </c>
      <c r="X677" s="110">
        <f t="shared" ref="X677" si="2193">IF(V677&gt;U677,U677,V677)</f>
        <v>50000</v>
      </c>
      <c r="Y677" s="112"/>
      <c r="Z677" s="113">
        <f t="shared" ref="Z677" si="2194">Y677/V677</f>
        <v>0</v>
      </c>
      <c r="AA677" s="114" t="e">
        <f t="shared" ref="AA677" si="2195">AF677/Y677</f>
        <v>#DIV/0!</v>
      </c>
      <c r="AB677" s="115">
        <f t="shared" ref="AB677" si="2196">IF(P677="cpv",(U677*S677),(U677/1000*S677))</f>
        <v>1000</v>
      </c>
      <c r="AC677" s="116">
        <v>1950</v>
      </c>
      <c r="AD677" s="115">
        <f t="shared" ref="AD677" si="2197">AC677-AB677</f>
        <v>950</v>
      </c>
      <c r="AE677" s="117">
        <f t="shared" ref="AE677" si="2198">IF(P677="cpv",(U677*T677),(U677/1000*T677))</f>
        <v>1650</v>
      </c>
      <c r="AF677" s="286">
        <v>0</v>
      </c>
      <c r="AG677" s="118">
        <f t="shared" ref="AG677" si="2199">AF677-AE677</f>
        <v>-1650</v>
      </c>
      <c r="AH677" s="118">
        <v>0</v>
      </c>
      <c r="AI677" s="118">
        <f t="shared" ref="AI677" si="2200">AF677-AC677-AH677</f>
        <v>-1950</v>
      </c>
      <c r="AJ677" s="335" t="e">
        <f t="shared" ref="AJ677" si="2201">AI677/AF677</f>
        <v>#DIV/0!</v>
      </c>
      <c r="AL677"/>
    </row>
    <row r="678" spans="2:38" ht="15.75" thickBot="1" x14ac:dyDescent="0.3">
      <c r="B678" s="355" t="s">
        <v>1062</v>
      </c>
      <c r="C678" s="151">
        <v>2016</v>
      </c>
      <c r="D678" s="151">
        <v>4</v>
      </c>
      <c r="E678" s="337" t="s">
        <v>1032</v>
      </c>
      <c r="F678" s="153">
        <v>42461</v>
      </c>
      <c r="G678" s="153">
        <v>42478</v>
      </c>
      <c r="H678" s="338">
        <f t="shared" ca="1" si="2177"/>
        <v>0</v>
      </c>
      <c r="I678" s="150" t="s">
        <v>74</v>
      </c>
      <c r="J678" s="150" t="s">
        <v>362</v>
      </c>
      <c r="K678" s="150" t="s">
        <v>1063</v>
      </c>
      <c r="L678" s="339" t="str">
        <f t="shared" ca="1" si="2178"/>
        <v>Completed</v>
      </c>
      <c r="M678" s="151" t="s">
        <v>134</v>
      </c>
      <c r="N678" s="151" t="s">
        <v>58</v>
      </c>
      <c r="O678" s="151" t="s">
        <v>109</v>
      </c>
      <c r="P678" s="151" t="s">
        <v>110</v>
      </c>
      <c r="Q678" s="151" t="s">
        <v>101</v>
      </c>
      <c r="R678" s="151" t="s">
        <v>102</v>
      </c>
      <c r="S678" s="152">
        <v>5.0000000000000001E-3</v>
      </c>
      <c r="T678" s="152">
        <v>3.3000000000000002E-2</v>
      </c>
      <c r="U678" s="340">
        <v>30000</v>
      </c>
      <c r="V678" s="340">
        <v>32260</v>
      </c>
      <c r="W678" s="339">
        <f t="shared" si="2179"/>
        <v>0</v>
      </c>
      <c r="X678" s="339">
        <f t="shared" si="2180"/>
        <v>30000</v>
      </c>
      <c r="Y678" s="340">
        <v>658</v>
      </c>
      <c r="Z678" s="341">
        <f t="shared" si="2181"/>
        <v>2.0396776193428393E-2</v>
      </c>
      <c r="AA678" s="342">
        <f t="shared" si="2182"/>
        <v>0.60790273556231</v>
      </c>
      <c r="AB678" s="343">
        <f t="shared" si="2183"/>
        <v>150</v>
      </c>
      <c r="AC678" s="344">
        <f t="shared" si="2184"/>
        <v>150</v>
      </c>
      <c r="AD678" s="343">
        <f t="shared" si="2185"/>
        <v>0</v>
      </c>
      <c r="AE678" s="345">
        <f t="shared" si="2186"/>
        <v>990</v>
      </c>
      <c r="AF678" s="346">
        <v>400</v>
      </c>
      <c r="AG678" s="347">
        <f t="shared" si="2187"/>
        <v>-590</v>
      </c>
      <c r="AH678" s="347">
        <v>0</v>
      </c>
      <c r="AI678" s="347">
        <f t="shared" si="2188"/>
        <v>250</v>
      </c>
      <c r="AJ678" s="348">
        <f t="shared" si="2189"/>
        <v>0.625</v>
      </c>
      <c r="AL678"/>
    </row>
    <row r="679" spans="2:38" x14ac:dyDescent="0.25">
      <c r="B679" s="354" t="s">
        <v>1064</v>
      </c>
      <c r="C679" s="105">
        <v>2016</v>
      </c>
      <c r="D679" s="105">
        <v>4</v>
      </c>
      <c r="E679" s="106" t="s">
        <v>1032</v>
      </c>
      <c r="F679" s="107">
        <v>42461</v>
      </c>
      <c r="G679" s="107">
        <v>42464</v>
      </c>
      <c r="H679" s="108">
        <f t="shared" ca="1" si="2177"/>
        <v>0</v>
      </c>
      <c r="I679" s="109" t="s">
        <v>54</v>
      </c>
      <c r="J679" s="109" t="s">
        <v>116</v>
      </c>
      <c r="K679" s="109" t="s">
        <v>1068</v>
      </c>
      <c r="L679" s="110" t="str">
        <f t="shared" ca="1" si="2178"/>
        <v>Completed</v>
      </c>
      <c r="M679" s="105" t="s">
        <v>77</v>
      </c>
      <c r="N679" s="105" t="s">
        <v>58</v>
      </c>
      <c r="O679" s="105" t="s">
        <v>78</v>
      </c>
      <c r="P679" s="105" t="s">
        <v>60</v>
      </c>
      <c r="Q679" s="105" t="s">
        <v>79</v>
      </c>
      <c r="R679" s="105" t="s">
        <v>79</v>
      </c>
      <c r="S679" s="111">
        <v>1.5</v>
      </c>
      <c r="T679" s="111">
        <v>4.25</v>
      </c>
      <c r="U679" s="112">
        <v>250000</v>
      </c>
      <c r="V679" s="112">
        <v>250374</v>
      </c>
      <c r="W679" s="110">
        <f t="shared" si="2179"/>
        <v>0</v>
      </c>
      <c r="X679" s="110">
        <f t="shared" si="2180"/>
        <v>250000</v>
      </c>
      <c r="Y679" s="112"/>
      <c r="Z679" s="113">
        <f t="shared" si="2181"/>
        <v>0</v>
      </c>
      <c r="AA679" s="114" t="e">
        <f t="shared" si="2182"/>
        <v>#DIV/0!</v>
      </c>
      <c r="AB679" s="115">
        <f t="shared" si="2183"/>
        <v>375</v>
      </c>
      <c r="AC679" s="116">
        <f t="shared" si="2184"/>
        <v>375</v>
      </c>
      <c r="AD679" s="115">
        <f t="shared" si="2185"/>
        <v>0</v>
      </c>
      <c r="AE679" s="117">
        <f t="shared" si="2186"/>
        <v>1062.5</v>
      </c>
      <c r="AF679" s="286">
        <f>IF((SUMIF($K$10:$K$1048576,K679,$V$10:$V$1048576))&gt;(SUMIF($K$10:$K$1048576,K679,$U$10:$U$1048576)),AE679,(IF(P679="cpv",(V679*T679),(V679*T679/1000))))</f>
        <v>1062.5</v>
      </c>
      <c r="AG679" s="118">
        <f t="shared" si="2187"/>
        <v>0</v>
      </c>
      <c r="AH679" s="118">
        <v>0</v>
      </c>
      <c r="AI679" s="118">
        <f t="shared" si="2188"/>
        <v>687.5</v>
      </c>
      <c r="AJ679" s="335">
        <f t="shared" si="2189"/>
        <v>0.6470588235294118</v>
      </c>
      <c r="AL679"/>
    </row>
    <row r="680" spans="2:38" x14ac:dyDescent="0.25">
      <c r="B680" s="356" t="s">
        <v>1065</v>
      </c>
      <c r="C680" s="91">
        <v>2016</v>
      </c>
      <c r="D680" s="91">
        <v>4</v>
      </c>
      <c r="E680" s="92" t="s">
        <v>1032</v>
      </c>
      <c r="F680" s="93">
        <v>42461</v>
      </c>
      <c r="G680" s="93">
        <v>42464</v>
      </c>
      <c r="H680" s="94">
        <f t="shared" ca="1" si="2177"/>
        <v>0</v>
      </c>
      <c r="I680" s="90" t="s">
        <v>54</v>
      </c>
      <c r="J680" s="90" t="s">
        <v>116</v>
      </c>
      <c r="K680" s="90" t="s">
        <v>1068</v>
      </c>
      <c r="L680" s="95" t="str">
        <f t="shared" ca="1" si="2178"/>
        <v>Completed</v>
      </c>
      <c r="M680" s="91" t="s">
        <v>82</v>
      </c>
      <c r="N680" s="91" t="s">
        <v>58</v>
      </c>
      <c r="O680" s="91" t="s">
        <v>78</v>
      </c>
      <c r="P680" s="91" t="s">
        <v>60</v>
      </c>
      <c r="Q680" s="91" t="s">
        <v>79</v>
      </c>
      <c r="R680" s="91" t="s">
        <v>79</v>
      </c>
      <c r="S680" s="96">
        <v>0.5</v>
      </c>
      <c r="T680" s="96">
        <v>4.25</v>
      </c>
      <c r="U680" s="97">
        <v>250000</v>
      </c>
      <c r="V680" s="97">
        <v>254286</v>
      </c>
      <c r="W680" s="95">
        <f t="shared" si="2179"/>
        <v>0</v>
      </c>
      <c r="X680" s="95">
        <f t="shared" si="2180"/>
        <v>250000</v>
      </c>
      <c r="Y680" s="97">
        <v>2680</v>
      </c>
      <c r="Z680" s="98">
        <f t="shared" si="2181"/>
        <v>1.0539314000770785E-2</v>
      </c>
      <c r="AA680" s="99">
        <f t="shared" si="2182"/>
        <v>0.2886194029850746</v>
      </c>
      <c r="AB680" s="100">
        <f t="shared" si="2183"/>
        <v>125</v>
      </c>
      <c r="AC680" s="101">
        <f t="shared" si="2184"/>
        <v>125</v>
      </c>
      <c r="AD680" s="100">
        <f t="shared" si="2185"/>
        <v>0</v>
      </c>
      <c r="AE680" s="102">
        <f t="shared" si="2186"/>
        <v>1062.5</v>
      </c>
      <c r="AF680" s="291">
        <v>773.5</v>
      </c>
      <c r="AG680" s="103">
        <f t="shared" si="2187"/>
        <v>-289</v>
      </c>
      <c r="AH680" s="103">
        <v>0</v>
      </c>
      <c r="AI680" s="103">
        <f t="shared" si="2188"/>
        <v>648.5</v>
      </c>
      <c r="AJ680" s="336">
        <f t="shared" si="2189"/>
        <v>0.83839689722042665</v>
      </c>
      <c r="AL680"/>
    </row>
    <row r="681" spans="2:38" x14ac:dyDescent="0.25">
      <c r="B681" s="356" t="s">
        <v>1066</v>
      </c>
      <c r="C681" s="91">
        <v>2016</v>
      </c>
      <c r="D681" s="91">
        <v>4</v>
      </c>
      <c r="E681" s="92" t="s">
        <v>1032</v>
      </c>
      <c r="F681" s="93">
        <v>42461</v>
      </c>
      <c r="G681" s="93">
        <v>42464</v>
      </c>
      <c r="H681" s="94">
        <f t="shared" ref="H681:H684" ca="1" si="2202">IF($O$1&gt;G681,0,(G681-$O$1))</f>
        <v>0</v>
      </c>
      <c r="I681" s="90" t="s">
        <v>54</v>
      </c>
      <c r="J681" s="90" t="s">
        <v>116</v>
      </c>
      <c r="K681" s="90" t="s">
        <v>1068</v>
      </c>
      <c r="L681" s="95" t="str">
        <f t="shared" ref="L681:L684" ca="1" si="2203">IF(G681=0,$M$3,(IF(H681=0,$M$1,$M$2)))</f>
        <v>Completed</v>
      </c>
      <c r="M681" s="91" t="s">
        <v>57</v>
      </c>
      <c r="N681" s="91" t="s">
        <v>58</v>
      </c>
      <c r="O681" s="91" t="s">
        <v>78</v>
      </c>
      <c r="P681" s="91" t="s">
        <v>60</v>
      </c>
      <c r="Q681" s="91" t="s">
        <v>79</v>
      </c>
      <c r="R681" s="91" t="s">
        <v>79</v>
      </c>
      <c r="S681" s="96">
        <v>2.5</v>
      </c>
      <c r="T681" s="96">
        <v>4.25</v>
      </c>
      <c r="U681" s="97">
        <v>200000</v>
      </c>
      <c r="V681" s="97">
        <v>200073</v>
      </c>
      <c r="W681" s="95">
        <f t="shared" ref="W681:W684" si="2204">IF(V681&gt;U681,0,U681-V681)</f>
        <v>0</v>
      </c>
      <c r="X681" s="95">
        <f t="shared" ref="X681:X684" si="2205">IF(V681&gt;U681,U681,V681)</f>
        <v>200000</v>
      </c>
      <c r="Y681" s="97"/>
      <c r="Z681" s="98">
        <f t="shared" ref="Z681:Z684" si="2206">Y681/V681</f>
        <v>0</v>
      </c>
      <c r="AA681" s="99" t="e">
        <f t="shared" ref="AA681:AA684" si="2207">AF681/Y681</f>
        <v>#DIV/0!</v>
      </c>
      <c r="AB681" s="100">
        <f t="shared" ref="AB681:AB684" si="2208">IF(P681="cpv",(U681*S681),(U681/1000*S681))</f>
        <v>500</v>
      </c>
      <c r="AC681" s="101">
        <f t="shared" ref="AC681:AC684" si="2209">IF(P681="cpv",(IF(W681&gt;0,V681*S681,AB681)),(IF(W681&gt;0,V681/1000*S681,AB681)))</f>
        <v>500</v>
      </c>
      <c r="AD681" s="100">
        <f t="shared" ref="AD681:AD684" si="2210">AC681-AB681</f>
        <v>0</v>
      </c>
      <c r="AE681" s="102">
        <f t="shared" ref="AE681:AE684" si="2211">IF(P681="cpv",(U681*T681),(U681/1000*T681))</f>
        <v>850</v>
      </c>
      <c r="AF681" s="291">
        <f>IF((SUMIF($K$10:$K$1048576,K681,$V$10:$V$1048576))&gt;(SUMIF($K$10:$K$1048576,K681,$U$10:$U$1048576)),AE681,(IF(P681="cpv",(V681*T681),(V681*T681/1000))))</f>
        <v>850</v>
      </c>
      <c r="AG681" s="103">
        <f t="shared" ref="AG681:AG684" si="2212">AF681-AE681</f>
        <v>0</v>
      </c>
      <c r="AH681" s="103">
        <v>0</v>
      </c>
      <c r="AI681" s="103">
        <f t="shared" ref="AI681:AI684" si="2213">AF681-AC681-AH681</f>
        <v>350</v>
      </c>
      <c r="AJ681" s="336">
        <f t="shared" ref="AJ681:AJ684" si="2214">AI681/AF681</f>
        <v>0.41176470588235292</v>
      </c>
      <c r="AL681"/>
    </row>
    <row r="682" spans="2:38" ht="15.75" thickBot="1" x14ac:dyDescent="0.3">
      <c r="B682" s="355" t="s">
        <v>1067</v>
      </c>
      <c r="C682" s="151">
        <v>2016</v>
      </c>
      <c r="D682" s="151">
        <v>4</v>
      </c>
      <c r="E682" s="337" t="s">
        <v>1032</v>
      </c>
      <c r="F682" s="153">
        <v>42461</v>
      </c>
      <c r="G682" s="153">
        <v>42464</v>
      </c>
      <c r="H682" s="338">
        <f t="shared" ca="1" si="2202"/>
        <v>0</v>
      </c>
      <c r="I682" s="150" t="s">
        <v>54</v>
      </c>
      <c r="J682" s="150" t="s">
        <v>116</v>
      </c>
      <c r="K682" s="150" t="s">
        <v>1068</v>
      </c>
      <c r="L682" s="339" t="str">
        <f t="shared" ca="1" si="2203"/>
        <v>Completed</v>
      </c>
      <c r="M682" s="151" t="s">
        <v>64</v>
      </c>
      <c r="N682" s="151" t="s">
        <v>58</v>
      </c>
      <c r="O682" s="151" t="s">
        <v>78</v>
      </c>
      <c r="P682" s="151" t="s">
        <v>60</v>
      </c>
      <c r="Q682" s="151" t="s">
        <v>79</v>
      </c>
      <c r="R682" s="151" t="s">
        <v>79</v>
      </c>
      <c r="S682" s="152">
        <v>2.5</v>
      </c>
      <c r="T682" s="152">
        <v>4.25</v>
      </c>
      <c r="U682" s="340">
        <v>200000</v>
      </c>
      <c r="V682" s="340">
        <v>201058</v>
      </c>
      <c r="W682" s="339">
        <f t="shared" si="2204"/>
        <v>0</v>
      </c>
      <c r="X682" s="339">
        <f t="shared" si="2205"/>
        <v>200000</v>
      </c>
      <c r="Y682" s="340">
        <v>3646</v>
      </c>
      <c r="Z682" s="341">
        <f t="shared" si="2206"/>
        <v>1.8134070765649712E-2</v>
      </c>
      <c r="AA682" s="342">
        <f t="shared" si="2207"/>
        <v>0.23313219967087218</v>
      </c>
      <c r="AB682" s="343">
        <f t="shared" si="2208"/>
        <v>500</v>
      </c>
      <c r="AC682" s="344">
        <f t="shared" si="2209"/>
        <v>500</v>
      </c>
      <c r="AD682" s="343">
        <f t="shared" si="2210"/>
        <v>0</v>
      </c>
      <c r="AE682" s="345">
        <f t="shared" si="2211"/>
        <v>850</v>
      </c>
      <c r="AF682" s="346">
        <f>IF((SUMIF($K$10:$K$1048576,K682,$V$10:$V$1048576))&gt;(SUMIF($K$10:$K$1048576,K682,$U$10:$U$1048576)),AE682,(IF(P682="cpv",(V682*T682),(V682*T682/1000))))</f>
        <v>850</v>
      </c>
      <c r="AG682" s="347">
        <f t="shared" si="2212"/>
        <v>0</v>
      </c>
      <c r="AH682" s="347">
        <v>0</v>
      </c>
      <c r="AI682" s="347">
        <f t="shared" si="2213"/>
        <v>350</v>
      </c>
      <c r="AJ682" s="348">
        <f t="shared" si="2214"/>
        <v>0.41176470588235292</v>
      </c>
      <c r="AL682"/>
    </row>
    <row r="683" spans="2:38" x14ac:dyDescent="0.25">
      <c r="B683" s="354" t="s">
        <v>1069</v>
      </c>
      <c r="C683" s="105">
        <v>2016</v>
      </c>
      <c r="D683" s="105">
        <v>4</v>
      </c>
      <c r="E683" s="106" t="s">
        <v>1032</v>
      </c>
      <c r="F683" s="107">
        <v>42461</v>
      </c>
      <c r="G683" s="107">
        <v>42466</v>
      </c>
      <c r="H683" s="108">
        <f t="shared" ca="1" si="2202"/>
        <v>0</v>
      </c>
      <c r="I683" s="109" t="s">
        <v>54</v>
      </c>
      <c r="J683" s="109" t="s">
        <v>136</v>
      </c>
      <c r="K683" s="109" t="s">
        <v>1071</v>
      </c>
      <c r="L683" s="110" t="str">
        <f t="shared" ca="1" si="2203"/>
        <v>Completed</v>
      </c>
      <c r="M683" s="105" t="s">
        <v>82</v>
      </c>
      <c r="N683" s="105" t="s">
        <v>58</v>
      </c>
      <c r="O683" s="105" t="s">
        <v>78</v>
      </c>
      <c r="P683" s="105" t="s">
        <v>60</v>
      </c>
      <c r="Q683" s="105" t="s">
        <v>79</v>
      </c>
      <c r="R683" s="105" t="s">
        <v>79</v>
      </c>
      <c r="S683" s="111">
        <v>0.5</v>
      </c>
      <c r="T683" s="111">
        <v>4.25</v>
      </c>
      <c r="U683" s="112">
        <v>1000000</v>
      </c>
      <c r="V683" s="112">
        <v>1041874</v>
      </c>
      <c r="W683" s="110">
        <f t="shared" si="2204"/>
        <v>0</v>
      </c>
      <c r="X683" s="110">
        <f t="shared" si="2205"/>
        <v>1000000</v>
      </c>
      <c r="Y683" s="112"/>
      <c r="Z683" s="113">
        <f t="shared" si="2206"/>
        <v>0</v>
      </c>
      <c r="AA683" s="114" t="e">
        <f t="shared" si="2207"/>
        <v>#DIV/0!</v>
      </c>
      <c r="AB683" s="115">
        <f t="shared" si="2208"/>
        <v>500</v>
      </c>
      <c r="AC683" s="116">
        <f t="shared" si="2209"/>
        <v>500</v>
      </c>
      <c r="AD683" s="115">
        <f t="shared" si="2210"/>
        <v>0</v>
      </c>
      <c r="AE683" s="117">
        <f t="shared" si="2211"/>
        <v>4250</v>
      </c>
      <c r="AF683" s="286">
        <f>IF((SUMIF($K$10:$K$1048576,K683,$V$10:$V$1048576))&gt;(SUMIF($K$10:$K$1048576,K683,$U$10:$U$1048576)),AE683,(IF(P683="cpv",(V683*T683),(V683*T683/1000))))</f>
        <v>4427.9645</v>
      </c>
      <c r="AG683" s="118">
        <f t="shared" si="2212"/>
        <v>177.96450000000004</v>
      </c>
      <c r="AH683" s="118">
        <v>0</v>
      </c>
      <c r="AI683" s="118">
        <f t="shared" si="2213"/>
        <v>3927.9645</v>
      </c>
      <c r="AJ683" s="335">
        <f t="shared" si="2214"/>
        <v>0.88708129886768516</v>
      </c>
      <c r="AL683"/>
    </row>
    <row r="684" spans="2:38" ht="15.75" thickBot="1" x14ac:dyDescent="0.3">
      <c r="B684" s="355" t="s">
        <v>1070</v>
      </c>
      <c r="C684" s="151">
        <v>2016</v>
      </c>
      <c r="D684" s="151">
        <v>4</v>
      </c>
      <c r="E684" s="337" t="s">
        <v>1032</v>
      </c>
      <c r="F684" s="153">
        <v>42461</v>
      </c>
      <c r="G684" s="153">
        <v>42466</v>
      </c>
      <c r="H684" s="338">
        <f t="shared" ca="1" si="2202"/>
        <v>0</v>
      </c>
      <c r="I684" s="150" t="s">
        <v>54</v>
      </c>
      <c r="J684" s="150" t="s">
        <v>136</v>
      </c>
      <c r="K684" s="150" t="s">
        <v>1071</v>
      </c>
      <c r="L684" s="339" t="str">
        <f t="shared" ca="1" si="2203"/>
        <v>Completed</v>
      </c>
      <c r="M684" s="151" t="s">
        <v>77</v>
      </c>
      <c r="N684" s="151" t="s">
        <v>58</v>
      </c>
      <c r="O684" s="151" t="s">
        <v>78</v>
      </c>
      <c r="P684" s="151" t="s">
        <v>60</v>
      </c>
      <c r="Q684" s="151" t="s">
        <v>79</v>
      </c>
      <c r="R684" s="151" t="s">
        <v>79</v>
      </c>
      <c r="S684" s="152">
        <v>1.5</v>
      </c>
      <c r="T684" s="152">
        <v>4.25</v>
      </c>
      <c r="U684" s="340">
        <v>1000000</v>
      </c>
      <c r="V684" s="340">
        <v>700985</v>
      </c>
      <c r="W684" s="339">
        <f t="shared" si="2204"/>
        <v>299015</v>
      </c>
      <c r="X684" s="339">
        <f t="shared" si="2205"/>
        <v>700985</v>
      </c>
      <c r="Y684" s="340">
        <v>4970</v>
      </c>
      <c r="Z684" s="341">
        <f t="shared" si="2206"/>
        <v>7.0900233243222036E-3</v>
      </c>
      <c r="AA684" s="342">
        <f t="shared" si="2207"/>
        <v>0.59943385311871233</v>
      </c>
      <c r="AB684" s="343">
        <f t="shared" si="2208"/>
        <v>1500</v>
      </c>
      <c r="AC684" s="344">
        <f t="shared" si="2209"/>
        <v>1051.4775</v>
      </c>
      <c r="AD684" s="343">
        <f t="shared" si="2210"/>
        <v>-448.52250000000004</v>
      </c>
      <c r="AE684" s="345">
        <f t="shared" si="2211"/>
        <v>4250</v>
      </c>
      <c r="AF684" s="346">
        <f>IF((SUMIF($K$10:$K$1048576,K684,$V$10:$V$1048576))&gt;(SUMIF($K$10:$K$1048576,K684,$U$10:$U$1048576)),AE684,(IF(P684="cpv",(V684*T684),(V684*T684/1000))))</f>
        <v>2979.1862500000002</v>
      </c>
      <c r="AG684" s="347">
        <f t="shared" si="2212"/>
        <v>-1270.8137499999998</v>
      </c>
      <c r="AH684" s="347">
        <v>0</v>
      </c>
      <c r="AI684" s="347">
        <f t="shared" si="2213"/>
        <v>1927.7087500000002</v>
      </c>
      <c r="AJ684" s="348">
        <f t="shared" si="2214"/>
        <v>0.6470588235294118</v>
      </c>
      <c r="AL684"/>
    </row>
    <row r="685" spans="2:38" x14ac:dyDescent="0.25">
      <c r="B685" s="354" t="s">
        <v>1076</v>
      </c>
      <c r="C685" s="105">
        <v>2016</v>
      </c>
      <c r="D685" s="105">
        <v>4</v>
      </c>
      <c r="E685" s="106" t="s">
        <v>1032</v>
      </c>
      <c r="F685" s="107">
        <v>42461</v>
      </c>
      <c r="G685" s="107">
        <v>42473</v>
      </c>
      <c r="H685" s="108">
        <f t="shared" ref="H685:H686" ca="1" si="2215">IF($O$1&gt;G685,0,(G685-$O$1))</f>
        <v>0</v>
      </c>
      <c r="I685" s="109" t="s">
        <v>54</v>
      </c>
      <c r="J685" s="109" t="s">
        <v>556</v>
      </c>
      <c r="K685" s="109" t="s">
        <v>1081</v>
      </c>
      <c r="L685" s="110" t="str">
        <f t="shared" ref="L685:L686" ca="1" si="2216">IF(G685=0,$M$3,(IF(H685=0,$M$1,$M$2)))</f>
        <v>Completed</v>
      </c>
      <c r="M685" s="105" t="s">
        <v>64</v>
      </c>
      <c r="N685" s="105" t="s">
        <v>58</v>
      </c>
      <c r="O685" s="105" t="s">
        <v>59</v>
      </c>
      <c r="P685" s="105" t="s">
        <v>60</v>
      </c>
      <c r="Q685" s="105" t="s">
        <v>61</v>
      </c>
      <c r="R685" s="105" t="s">
        <v>62</v>
      </c>
      <c r="S685" s="111">
        <v>0.2</v>
      </c>
      <c r="T685" s="111">
        <v>1.5</v>
      </c>
      <c r="U685" s="112">
        <v>1000000</v>
      </c>
      <c r="V685" s="112">
        <v>1023391</v>
      </c>
      <c r="W685" s="110">
        <f t="shared" ref="W685:W686" si="2217">IF(V685&gt;U685,0,U685-V685)</f>
        <v>0</v>
      </c>
      <c r="X685" s="110">
        <f t="shared" ref="X685:X686" si="2218">IF(V685&gt;U685,U685,V685)</f>
        <v>1000000</v>
      </c>
      <c r="Y685" s="112">
        <v>268</v>
      </c>
      <c r="Z685" s="113">
        <f t="shared" ref="Z685:Z686" si="2219">Y685/V685</f>
        <v>2.6187449371745499E-4</v>
      </c>
      <c r="AA685" s="114">
        <f t="shared" ref="AA685:AA686" si="2220">AF685/Y685</f>
        <v>5.7279347014925373</v>
      </c>
      <c r="AB685" s="115">
        <f t="shared" ref="AB685:AB686" si="2221">IF(P685="cpv",(U685*S685),(U685/1000*S685))</f>
        <v>200</v>
      </c>
      <c r="AC685" s="116">
        <f t="shared" ref="AC685:AC686" si="2222">IF(P685="cpv",(IF(W685&gt;0,V685*S685,AB685)),(IF(W685&gt;0,V685/1000*S685,AB685)))</f>
        <v>200</v>
      </c>
      <c r="AD685" s="115">
        <f t="shared" ref="AD685:AD686" si="2223">AC685-AB685</f>
        <v>0</v>
      </c>
      <c r="AE685" s="117">
        <f t="shared" ref="AE685:AE686" si="2224">IF(P685="cpv",(U685*T685),(U685/1000*T685))</f>
        <v>1500</v>
      </c>
      <c r="AF685" s="286">
        <f>IF((SUMIF($K$10:$K$1048576,K685,$V$10:$V$1048576))&gt;(SUMIF($K$10:$K$1048576,K685,$U$10:$U$1048576)),AE685,(IF(P685="cpv",(V685*T685),(V685*T685/1000))))</f>
        <v>1535.0864999999999</v>
      </c>
      <c r="AG685" s="118">
        <f t="shared" ref="AG685:AG686" si="2225">AF685-AE685</f>
        <v>35.086499999999887</v>
      </c>
      <c r="AH685" s="118">
        <v>0</v>
      </c>
      <c r="AI685" s="118">
        <f t="shared" ref="AI685:AI686" si="2226">AF685-AC685-AH685</f>
        <v>1335.0864999999999</v>
      </c>
      <c r="AJ685" s="335">
        <f t="shared" ref="AJ685:AJ686" si="2227">AI685/AF685</f>
        <v>0.86971418223012187</v>
      </c>
      <c r="AL685"/>
    </row>
    <row r="686" spans="2:38" x14ac:dyDescent="0.25">
      <c r="B686" s="356" t="s">
        <v>1077</v>
      </c>
      <c r="C686" s="91">
        <v>2016</v>
      </c>
      <c r="D686" s="91">
        <v>4</v>
      </c>
      <c r="E686" s="92" t="s">
        <v>1032</v>
      </c>
      <c r="F686" s="93">
        <v>42461</v>
      </c>
      <c r="G686" s="93">
        <v>42473</v>
      </c>
      <c r="H686" s="94">
        <f t="shared" ca="1" si="2215"/>
        <v>0</v>
      </c>
      <c r="I686" s="90" t="s">
        <v>54</v>
      </c>
      <c r="J686" s="90" t="s">
        <v>556</v>
      </c>
      <c r="K686" s="90" t="s">
        <v>1081</v>
      </c>
      <c r="L686" s="95" t="str">
        <f t="shared" ca="1" si="2216"/>
        <v>Completed</v>
      </c>
      <c r="M686" s="91" t="s">
        <v>255</v>
      </c>
      <c r="N686" s="91" t="s">
        <v>58</v>
      </c>
      <c r="O686" s="91" t="s">
        <v>59</v>
      </c>
      <c r="P686" s="91" t="s">
        <v>60</v>
      </c>
      <c r="Q686" s="91" t="s">
        <v>61</v>
      </c>
      <c r="R686" s="91" t="s">
        <v>62</v>
      </c>
      <c r="S686" s="96">
        <v>0.5</v>
      </c>
      <c r="T686" s="96">
        <v>1.5</v>
      </c>
      <c r="U686" s="97">
        <v>250000</v>
      </c>
      <c r="V686" s="97">
        <v>11056</v>
      </c>
      <c r="W686" s="95">
        <f t="shared" si="2217"/>
        <v>238944</v>
      </c>
      <c r="X686" s="95">
        <f t="shared" si="2218"/>
        <v>11056</v>
      </c>
      <c r="Y686" s="97"/>
      <c r="Z686" s="98">
        <f t="shared" si="2219"/>
        <v>0</v>
      </c>
      <c r="AA686" s="99" t="e">
        <f t="shared" si="2220"/>
        <v>#DIV/0!</v>
      </c>
      <c r="AB686" s="100">
        <f t="shared" si="2221"/>
        <v>125</v>
      </c>
      <c r="AC686" s="101">
        <f t="shared" si="2222"/>
        <v>5.5279999999999996</v>
      </c>
      <c r="AD686" s="100">
        <f t="shared" si="2223"/>
        <v>-119.47199999999999</v>
      </c>
      <c r="AE686" s="102">
        <f t="shared" si="2224"/>
        <v>375</v>
      </c>
      <c r="AF686" s="291">
        <f>IF((SUMIF($K$10:$K$1048576,K686,$V$10:$V$1048576))&gt;(SUMIF($K$10:$K$1048576,K686,$U$10:$U$1048576)),AE686,(IF(P686="cpv",(V686*T686),(V686*T686/1000))))</f>
        <v>16.584</v>
      </c>
      <c r="AG686" s="103">
        <f t="shared" si="2225"/>
        <v>-358.416</v>
      </c>
      <c r="AH686" s="103">
        <v>0</v>
      </c>
      <c r="AI686" s="103">
        <f t="shared" si="2226"/>
        <v>11.056000000000001</v>
      </c>
      <c r="AJ686" s="336">
        <f t="shared" si="2227"/>
        <v>0.66666666666666674</v>
      </c>
      <c r="AL686"/>
    </row>
    <row r="687" spans="2:38" x14ac:dyDescent="0.25">
      <c r="B687" s="356" t="s">
        <v>1078</v>
      </c>
      <c r="C687" s="91">
        <v>2016</v>
      </c>
      <c r="D687" s="91">
        <v>4</v>
      </c>
      <c r="E687" s="92" t="s">
        <v>1032</v>
      </c>
      <c r="F687" s="93">
        <v>42461</v>
      </c>
      <c r="G687" s="93">
        <v>42473</v>
      </c>
      <c r="H687" s="94">
        <f t="shared" ref="H687:H690" ca="1" si="2228">IF($O$1&gt;G687,0,(G687-$O$1))</f>
        <v>0</v>
      </c>
      <c r="I687" s="90" t="s">
        <v>54</v>
      </c>
      <c r="J687" s="90" t="s">
        <v>556</v>
      </c>
      <c r="K687" s="90" t="s">
        <v>1081</v>
      </c>
      <c r="L687" s="95" t="str">
        <f t="shared" ref="L687:L690" ca="1" si="2229">IF(G687=0,$M$3,(IF(H687=0,$M$1,$M$2)))</f>
        <v>Completed</v>
      </c>
      <c r="M687" s="91" t="s">
        <v>72</v>
      </c>
      <c r="N687" s="91" t="s">
        <v>58</v>
      </c>
      <c r="O687" s="91" t="s">
        <v>59</v>
      </c>
      <c r="P687" s="91" t="s">
        <v>60</v>
      </c>
      <c r="Q687" s="91" t="s">
        <v>61</v>
      </c>
      <c r="R687" s="91" t="s">
        <v>62</v>
      </c>
      <c r="S687" s="96">
        <v>0.2</v>
      </c>
      <c r="T687" s="96">
        <v>1.5</v>
      </c>
      <c r="U687" s="97">
        <v>250000</v>
      </c>
      <c r="V687" s="97">
        <v>281783</v>
      </c>
      <c r="W687" s="95">
        <f t="shared" ref="W687:W690" si="2230">IF(V687&gt;U687,0,U687-V687)</f>
        <v>0</v>
      </c>
      <c r="X687" s="95">
        <f t="shared" ref="X687:X690" si="2231">IF(V687&gt;U687,U687,V687)</f>
        <v>250000</v>
      </c>
      <c r="Y687" s="97"/>
      <c r="Z687" s="98">
        <f t="shared" ref="Z687:Z690" si="2232">Y687/V687</f>
        <v>0</v>
      </c>
      <c r="AA687" s="99" t="e">
        <f t="shared" ref="AA687:AA690" si="2233">AF687/Y687</f>
        <v>#DIV/0!</v>
      </c>
      <c r="AB687" s="100">
        <f t="shared" ref="AB687:AB690" si="2234">IF(P687="cpv",(U687*S687),(U687/1000*S687))</f>
        <v>50</v>
      </c>
      <c r="AC687" s="101">
        <f t="shared" ref="AC687:AC690" si="2235">IF(P687="cpv",(IF(W687&gt;0,V687*S687,AB687)),(IF(W687&gt;0,V687/1000*S687,AB687)))</f>
        <v>50</v>
      </c>
      <c r="AD687" s="100">
        <f t="shared" ref="AD687:AD690" si="2236">AC687-AB687</f>
        <v>0</v>
      </c>
      <c r="AE687" s="102">
        <f t="shared" ref="AE687:AE690" si="2237">IF(P687="cpv",(U687*T687),(U687/1000*T687))</f>
        <v>375</v>
      </c>
      <c r="AF687" s="291">
        <f>IF((SUMIF($K$10:$K$1048576,K687,$V$10:$V$1048576))&gt;(SUMIF($K$10:$K$1048576,K687,$U$10:$U$1048576)),AE687,(IF(P687="cpv",(V687*T687),(V687*T687/1000))))</f>
        <v>422.67450000000002</v>
      </c>
      <c r="AG687" s="103">
        <f t="shared" ref="AG687:AG690" si="2238">AF687-AE687</f>
        <v>47.674500000000023</v>
      </c>
      <c r="AH687" s="103">
        <v>0</v>
      </c>
      <c r="AI687" s="103">
        <f t="shared" ref="AI687:AI690" si="2239">AF687-AC687-AH687</f>
        <v>372.67450000000002</v>
      </c>
      <c r="AJ687" s="336">
        <f t="shared" ref="AJ687:AJ690" si="2240">AI687/AF687</f>
        <v>0.8817056623950581</v>
      </c>
      <c r="AL687"/>
    </row>
    <row r="688" spans="2:38" x14ac:dyDescent="0.25">
      <c r="B688" s="356" t="s">
        <v>1079</v>
      </c>
      <c r="C688" s="91">
        <v>2016</v>
      </c>
      <c r="D688" s="91">
        <v>4</v>
      </c>
      <c r="E688" s="92" t="s">
        <v>1032</v>
      </c>
      <c r="F688" s="93">
        <v>42461</v>
      </c>
      <c r="G688" s="93">
        <v>42473</v>
      </c>
      <c r="H688" s="94">
        <f t="shared" ca="1" si="2228"/>
        <v>0</v>
      </c>
      <c r="I688" s="90" t="s">
        <v>54</v>
      </c>
      <c r="J688" s="90" t="s">
        <v>556</v>
      </c>
      <c r="K688" s="90" t="s">
        <v>1081</v>
      </c>
      <c r="L688" s="95" t="str">
        <f t="shared" ca="1" si="2229"/>
        <v>Completed</v>
      </c>
      <c r="M688" s="91" t="s">
        <v>82</v>
      </c>
      <c r="N688" s="91" t="s">
        <v>58</v>
      </c>
      <c r="O688" s="91" t="s">
        <v>59</v>
      </c>
      <c r="P688" s="91" t="s">
        <v>60</v>
      </c>
      <c r="Q688" s="91" t="s">
        <v>61</v>
      </c>
      <c r="R688" s="91" t="s">
        <v>62</v>
      </c>
      <c r="S688" s="96">
        <v>0.1</v>
      </c>
      <c r="T688" s="96">
        <v>1.5</v>
      </c>
      <c r="U688" s="97">
        <v>1700000</v>
      </c>
      <c r="V688" s="97">
        <v>1802483</v>
      </c>
      <c r="W688" s="95">
        <f t="shared" si="2230"/>
        <v>0</v>
      </c>
      <c r="X688" s="95">
        <f t="shared" si="2231"/>
        <v>1700000</v>
      </c>
      <c r="Y688" s="97"/>
      <c r="Z688" s="98">
        <f t="shared" si="2232"/>
        <v>0</v>
      </c>
      <c r="AA688" s="99" t="e">
        <f t="shared" si="2233"/>
        <v>#DIV/0!</v>
      </c>
      <c r="AB688" s="100">
        <f t="shared" si="2234"/>
        <v>170</v>
      </c>
      <c r="AC688" s="101">
        <f t="shared" si="2235"/>
        <v>170</v>
      </c>
      <c r="AD688" s="100">
        <f t="shared" si="2236"/>
        <v>0</v>
      </c>
      <c r="AE688" s="102">
        <f t="shared" si="2237"/>
        <v>2550</v>
      </c>
      <c r="AF688" s="291">
        <v>1124</v>
      </c>
      <c r="AG688" s="103">
        <f t="shared" si="2238"/>
        <v>-1426</v>
      </c>
      <c r="AH688" s="103">
        <v>0</v>
      </c>
      <c r="AI688" s="103">
        <f t="shared" si="2239"/>
        <v>954</v>
      </c>
      <c r="AJ688" s="336">
        <f t="shared" si="2240"/>
        <v>0.8487544483985765</v>
      </c>
      <c r="AL688"/>
    </row>
    <row r="689" spans="2:38" ht="15.75" thickBot="1" x14ac:dyDescent="0.3">
      <c r="B689" s="355" t="s">
        <v>1080</v>
      </c>
      <c r="C689" s="151">
        <v>2016</v>
      </c>
      <c r="D689" s="151">
        <v>4</v>
      </c>
      <c r="E689" s="337" t="s">
        <v>1032</v>
      </c>
      <c r="F689" s="153">
        <v>42461</v>
      </c>
      <c r="G689" s="153">
        <v>42473</v>
      </c>
      <c r="H689" s="338">
        <f t="shared" ca="1" si="2228"/>
        <v>0</v>
      </c>
      <c r="I689" s="150" t="s">
        <v>54</v>
      </c>
      <c r="J689" s="150" t="s">
        <v>556</v>
      </c>
      <c r="K689" s="150" t="s">
        <v>1081</v>
      </c>
      <c r="L689" s="339" t="str">
        <f t="shared" ca="1" si="2229"/>
        <v>Completed</v>
      </c>
      <c r="M689" s="151" t="s">
        <v>93</v>
      </c>
      <c r="N689" s="151" t="s">
        <v>58</v>
      </c>
      <c r="O689" s="151" t="s">
        <v>59</v>
      </c>
      <c r="P689" s="151" t="s">
        <v>60</v>
      </c>
      <c r="Q689" s="151" t="s">
        <v>61</v>
      </c>
      <c r="R689" s="151" t="s">
        <v>62</v>
      </c>
      <c r="S689" s="152">
        <v>0.1</v>
      </c>
      <c r="T689" s="152">
        <v>1.5</v>
      </c>
      <c r="U689" s="340">
        <v>250000</v>
      </c>
      <c r="V689" s="340">
        <v>268107</v>
      </c>
      <c r="W689" s="339">
        <f t="shared" si="2230"/>
        <v>0</v>
      </c>
      <c r="X689" s="339">
        <f t="shared" si="2231"/>
        <v>250000</v>
      </c>
      <c r="Y689" s="340"/>
      <c r="Z689" s="341">
        <f t="shared" si="2232"/>
        <v>0</v>
      </c>
      <c r="AA689" s="342" t="e">
        <f t="shared" si="2233"/>
        <v>#DIV/0!</v>
      </c>
      <c r="AB689" s="343">
        <f t="shared" si="2234"/>
        <v>25</v>
      </c>
      <c r="AC689" s="344">
        <f t="shared" si="2235"/>
        <v>25</v>
      </c>
      <c r="AD689" s="343">
        <f t="shared" si="2236"/>
        <v>0</v>
      </c>
      <c r="AE689" s="345">
        <f t="shared" si="2237"/>
        <v>375</v>
      </c>
      <c r="AF689" s="346">
        <f>IF((SUMIF($K$10:$K$1048576,K689,$V$10:$V$1048576))&gt;(SUMIF($K$10:$K$1048576,K689,$U$10:$U$1048576)),AE689,(IF(P689="cpv",(V689*T689),(V689*T689/1000))))</f>
        <v>402.16050000000001</v>
      </c>
      <c r="AG689" s="347">
        <f t="shared" si="2238"/>
        <v>27.160500000000013</v>
      </c>
      <c r="AH689" s="347">
        <v>0</v>
      </c>
      <c r="AI689" s="347">
        <f t="shared" si="2239"/>
        <v>377.16050000000001</v>
      </c>
      <c r="AJ689" s="348">
        <f t="shared" si="2240"/>
        <v>0.9378357645765808</v>
      </c>
      <c r="AL689"/>
    </row>
    <row r="690" spans="2:38" x14ac:dyDescent="0.25">
      <c r="B690" s="354" t="s">
        <v>1082</v>
      </c>
      <c r="C690" s="105">
        <v>2016</v>
      </c>
      <c r="D690" s="105">
        <v>4</v>
      </c>
      <c r="E690" s="106" t="s">
        <v>1032</v>
      </c>
      <c r="F690" s="107">
        <v>42461</v>
      </c>
      <c r="G690" s="107">
        <v>42490</v>
      </c>
      <c r="H690" s="108">
        <f t="shared" ca="1" si="2228"/>
        <v>0</v>
      </c>
      <c r="I690" s="109" t="s">
        <v>54</v>
      </c>
      <c r="J690" s="109" t="s">
        <v>141</v>
      </c>
      <c r="K690" s="109" t="s">
        <v>1084</v>
      </c>
      <c r="L690" s="110" t="str">
        <f t="shared" ca="1" si="2229"/>
        <v>Completed</v>
      </c>
      <c r="M690" s="105" t="s">
        <v>134</v>
      </c>
      <c r="N690" s="105" t="s">
        <v>58</v>
      </c>
      <c r="O690" s="105" t="s">
        <v>109</v>
      </c>
      <c r="P690" s="105" t="s">
        <v>110</v>
      </c>
      <c r="Q690" s="105" t="s">
        <v>101</v>
      </c>
      <c r="R690" s="105" t="s">
        <v>102</v>
      </c>
      <c r="S690" s="111">
        <v>5.0000000000000001E-3</v>
      </c>
      <c r="T690" s="111">
        <v>3.3000000000000002E-2</v>
      </c>
      <c r="U690" s="112">
        <v>61000</v>
      </c>
      <c r="V690" s="112">
        <v>62118</v>
      </c>
      <c r="W690" s="110">
        <f t="shared" si="2230"/>
        <v>0</v>
      </c>
      <c r="X690" s="110">
        <f t="shared" si="2231"/>
        <v>61000</v>
      </c>
      <c r="Y690" s="112">
        <v>1390</v>
      </c>
      <c r="Z690" s="113">
        <f t="shared" si="2232"/>
        <v>2.2376766798673491E-2</v>
      </c>
      <c r="AA690" s="114">
        <f t="shared" si="2233"/>
        <v>1.4747438848920864</v>
      </c>
      <c r="AB690" s="115">
        <f t="shared" si="2234"/>
        <v>305</v>
      </c>
      <c r="AC690" s="116">
        <f t="shared" si="2235"/>
        <v>305</v>
      </c>
      <c r="AD690" s="115">
        <f t="shared" si="2236"/>
        <v>0</v>
      </c>
      <c r="AE690" s="117">
        <f t="shared" si="2237"/>
        <v>2013</v>
      </c>
      <c r="AF690" s="286">
        <f>IF((SUMIF($K$10:$K$1048576,K690,$V$10:$V$1048576))&gt;(SUMIF($K$10:$K$1048576,K690,$U$10:$U$1048576)),AE690,(IF(P690="cpv",(V690*T690),(V690*T690/1000))))</f>
        <v>2049.8940000000002</v>
      </c>
      <c r="AG690" s="118">
        <f t="shared" si="2238"/>
        <v>36.894000000000233</v>
      </c>
      <c r="AH690" s="118">
        <v>0</v>
      </c>
      <c r="AI690" s="118">
        <f t="shared" si="2239"/>
        <v>1744.8940000000002</v>
      </c>
      <c r="AJ690" s="335">
        <f t="shared" si="2240"/>
        <v>0.85121181875745777</v>
      </c>
      <c r="AL690"/>
    </row>
    <row r="691" spans="2:38" ht="15.75" thickBot="1" x14ac:dyDescent="0.3">
      <c r="B691" s="355" t="s">
        <v>1083</v>
      </c>
      <c r="C691" s="151">
        <v>2016</v>
      </c>
      <c r="D691" s="151">
        <v>4</v>
      </c>
      <c r="E691" s="337" t="s">
        <v>1032</v>
      </c>
      <c r="F691" s="153">
        <v>42461</v>
      </c>
      <c r="G691" s="153">
        <v>42490</v>
      </c>
      <c r="H691" s="338">
        <f t="shared" ref="H691:H692" ca="1" si="2241">IF($O$1&gt;G691,0,(G691-$O$1))</f>
        <v>0</v>
      </c>
      <c r="I691" s="150" t="s">
        <v>54</v>
      </c>
      <c r="J691" s="150" t="s">
        <v>141</v>
      </c>
      <c r="K691" s="150" t="s">
        <v>1084</v>
      </c>
      <c r="L691" s="339" t="str">
        <f t="shared" ref="L691:L692" ca="1" si="2242">IF(G691=0,$M$3,(IF(H691=0,$M$1,$M$2)))</f>
        <v>Completed</v>
      </c>
      <c r="M691" s="151" t="s">
        <v>64</v>
      </c>
      <c r="N691" s="151" t="s">
        <v>58</v>
      </c>
      <c r="O691" s="151" t="s">
        <v>109</v>
      </c>
      <c r="P691" s="151" t="s">
        <v>110</v>
      </c>
      <c r="Q691" s="151" t="s">
        <v>101</v>
      </c>
      <c r="R691" s="151" t="s">
        <v>102</v>
      </c>
      <c r="S691" s="152">
        <v>6.0000000000000001E-3</v>
      </c>
      <c r="T691" s="152">
        <v>3.3000000000000002E-2</v>
      </c>
      <c r="U691" s="340">
        <v>61000</v>
      </c>
      <c r="V691" s="340">
        <v>54917</v>
      </c>
      <c r="W691" s="339">
        <f t="shared" ref="W691:W692" si="2243">IF(V691&gt;U691,0,U691-V691)</f>
        <v>6083</v>
      </c>
      <c r="X691" s="339">
        <f t="shared" ref="X691:X692" si="2244">IF(V691&gt;U691,U691,V691)</f>
        <v>54917</v>
      </c>
      <c r="Y691" s="340">
        <v>3342</v>
      </c>
      <c r="Z691" s="341">
        <f t="shared" ref="Z691:Z692" si="2245">Y691/V691</f>
        <v>6.0855472804413932E-2</v>
      </c>
      <c r="AA691" s="342">
        <f t="shared" ref="AA691:AA692" si="2246">AF691/Y691</f>
        <v>0.58378216636744462</v>
      </c>
      <c r="AB691" s="343">
        <f t="shared" ref="AB691:AB692" si="2247">IF(P691="cpv",(U691*S691),(U691/1000*S691))</f>
        <v>366</v>
      </c>
      <c r="AC691" s="344">
        <f t="shared" ref="AC691:AC692" si="2248">IF(P691="cpv",(IF(W691&gt;0,V691*S691,AB691)),(IF(W691&gt;0,V691/1000*S691,AB691)))</f>
        <v>329.50200000000001</v>
      </c>
      <c r="AD691" s="343">
        <f t="shared" ref="AD691:AD692" si="2249">AC691-AB691</f>
        <v>-36.49799999999999</v>
      </c>
      <c r="AE691" s="345">
        <f t="shared" ref="AE691:AE692" si="2250">IF(P691="cpv",(U691*T691),(U691/1000*T691))</f>
        <v>2013</v>
      </c>
      <c r="AF691" s="346">
        <v>1951</v>
      </c>
      <c r="AG691" s="347">
        <f t="shared" ref="AG691:AG692" si="2251">AF691-AE691</f>
        <v>-62</v>
      </c>
      <c r="AH691" s="347">
        <v>0</v>
      </c>
      <c r="AI691" s="347">
        <f t="shared" ref="AI691:AI692" si="2252">AF691-AC691-AH691</f>
        <v>1621.498</v>
      </c>
      <c r="AJ691" s="348">
        <f t="shared" ref="AJ691:AJ692" si="2253">AI691/AF691</f>
        <v>0.83111122501281398</v>
      </c>
      <c r="AL691"/>
    </row>
    <row r="692" spans="2:38" ht="15.75" thickBot="1" x14ac:dyDescent="0.3">
      <c r="B692" s="357" t="s">
        <v>1085</v>
      </c>
      <c r="C692" s="135">
        <v>2016</v>
      </c>
      <c r="D692" s="135">
        <v>4</v>
      </c>
      <c r="E692" s="136" t="s">
        <v>1032</v>
      </c>
      <c r="F692" s="137">
        <v>42461</v>
      </c>
      <c r="G692" s="137">
        <v>42490</v>
      </c>
      <c r="H692" s="138">
        <f t="shared" ca="1" si="2241"/>
        <v>0</v>
      </c>
      <c r="I692" s="139" t="s">
        <v>74</v>
      </c>
      <c r="J692" s="139" t="s">
        <v>241</v>
      </c>
      <c r="K692" s="139" t="s">
        <v>1086</v>
      </c>
      <c r="L692" s="140" t="str">
        <f t="shared" ca="1" si="2242"/>
        <v>Completed</v>
      </c>
      <c r="M692" s="135" t="s">
        <v>99</v>
      </c>
      <c r="N692" s="135" t="s">
        <v>58</v>
      </c>
      <c r="O692" s="135" t="s">
        <v>124</v>
      </c>
      <c r="P692" s="135" t="s">
        <v>110</v>
      </c>
      <c r="Q692" s="135" t="s">
        <v>101</v>
      </c>
      <c r="R692" s="135" t="s">
        <v>102</v>
      </c>
      <c r="S692" s="141">
        <v>3.6999999999999998E-2</v>
      </c>
      <c r="T692" s="141">
        <v>0.06</v>
      </c>
      <c r="U692" s="142">
        <v>250000</v>
      </c>
      <c r="V692" s="142">
        <v>210619</v>
      </c>
      <c r="W692" s="140">
        <f t="shared" si="2243"/>
        <v>39381</v>
      </c>
      <c r="X692" s="140">
        <f t="shared" si="2244"/>
        <v>210619</v>
      </c>
      <c r="Y692" s="142">
        <v>16441</v>
      </c>
      <c r="Z692" s="143">
        <f t="shared" si="2245"/>
        <v>7.8060383915980983E-2</v>
      </c>
      <c r="AA692" s="144">
        <f t="shared" si="2246"/>
        <v>0.78237333495529471</v>
      </c>
      <c r="AB692" s="145">
        <f t="shared" si="2247"/>
        <v>9250</v>
      </c>
      <c r="AC692" s="146">
        <f t="shared" si="2248"/>
        <v>7792.9029999999993</v>
      </c>
      <c r="AD692" s="145">
        <f t="shared" si="2249"/>
        <v>-1457.0970000000007</v>
      </c>
      <c r="AE692" s="147">
        <f t="shared" si="2250"/>
        <v>15000</v>
      </c>
      <c r="AF692" s="288">
        <v>12863</v>
      </c>
      <c r="AG692" s="148">
        <f t="shared" si="2251"/>
        <v>-2137</v>
      </c>
      <c r="AH692" s="148">
        <v>0</v>
      </c>
      <c r="AI692" s="148">
        <f t="shared" si="2252"/>
        <v>5070.0970000000007</v>
      </c>
      <c r="AJ692" s="349">
        <f t="shared" si="2253"/>
        <v>0.39416131540076194</v>
      </c>
      <c r="AL692"/>
    </row>
    <row r="693" spans="2:38" ht="15.75" thickBot="1" x14ac:dyDescent="0.3">
      <c r="B693" s="357" t="s">
        <v>1087</v>
      </c>
      <c r="C693" s="135">
        <v>2016</v>
      </c>
      <c r="D693" s="135">
        <v>4</v>
      </c>
      <c r="E693" s="136" t="s">
        <v>1032</v>
      </c>
      <c r="F693" s="137">
        <v>42463</v>
      </c>
      <c r="G693" s="137">
        <v>42463</v>
      </c>
      <c r="H693" s="138">
        <f t="shared" ref="H693:H696" ca="1" si="2254">IF($O$1&gt;G693,0,(G693-$O$1))</f>
        <v>0</v>
      </c>
      <c r="I693" s="139" t="s">
        <v>84</v>
      </c>
      <c r="J693" s="139" t="s">
        <v>172</v>
      </c>
      <c r="K693" s="139" t="s">
        <v>1088</v>
      </c>
      <c r="L693" s="140" t="str">
        <f t="shared" ref="L693:L696" ca="1" si="2255">IF(G693=0,$M$3,(IF(H693=0,$M$1,$M$2)))</f>
        <v>Completed</v>
      </c>
      <c r="M693" s="135" t="s">
        <v>99</v>
      </c>
      <c r="N693" s="135" t="s">
        <v>58</v>
      </c>
      <c r="O693" s="135" t="s">
        <v>1089</v>
      </c>
      <c r="P693" s="135" t="s">
        <v>110</v>
      </c>
      <c r="Q693" s="135" t="s">
        <v>101</v>
      </c>
      <c r="R693" s="135" t="s">
        <v>102</v>
      </c>
      <c r="S693" s="141">
        <v>3.6999999999999998E-2</v>
      </c>
      <c r="T693" s="141">
        <v>0.06</v>
      </c>
      <c r="U693" s="142">
        <v>600000</v>
      </c>
      <c r="V693" s="142">
        <v>603408</v>
      </c>
      <c r="W693" s="140">
        <f t="shared" ref="W693:W696" si="2256">IF(V693&gt;U693,0,U693-V693)</f>
        <v>0</v>
      </c>
      <c r="X693" s="140">
        <f t="shared" ref="X693:X696" si="2257">IF(V693&gt;U693,U693,V693)</f>
        <v>600000</v>
      </c>
      <c r="Y693" s="142">
        <v>40606</v>
      </c>
      <c r="Z693" s="143">
        <f t="shared" ref="Z693:Z696" si="2258">Y693/V693</f>
        <v>6.7294434279956516E-2</v>
      </c>
      <c r="AA693" s="144">
        <f t="shared" ref="AA693:AA696" si="2259">AF693/Y693</f>
        <v>0.88656848741565286</v>
      </c>
      <c r="AB693" s="145">
        <f t="shared" ref="AB693:AB696" si="2260">IF(P693="cpv",(U693*S693),(U693/1000*S693))</f>
        <v>22200</v>
      </c>
      <c r="AC693" s="146">
        <f t="shared" ref="AC693:AC696" si="2261">IF(P693="cpv",(IF(W693&gt;0,V693*S693,AB693)),(IF(W693&gt;0,V693/1000*S693,AB693)))</f>
        <v>22200</v>
      </c>
      <c r="AD693" s="145">
        <f t="shared" ref="AD693:AD696" si="2262">AC693-AB693</f>
        <v>0</v>
      </c>
      <c r="AE693" s="147">
        <f t="shared" ref="AE693:AE696" si="2263">IF(P693="cpv",(U693*T693),(U693/1000*T693))</f>
        <v>36000</v>
      </c>
      <c r="AF693" s="288">
        <f>IF((SUMIF($K$10:$K$1048576,K693,$V$10:$V$1048576))&gt;(SUMIF($K$10:$K$1048576,K693,$U$10:$U$1048576)),AE693,(IF(P693="cpv",(V693*T693),(V693*T693/1000))))</f>
        <v>36000</v>
      </c>
      <c r="AG693" s="148">
        <f t="shared" ref="AG693:AG696" si="2264">AF693-AE693</f>
        <v>0</v>
      </c>
      <c r="AH693" s="148">
        <v>0</v>
      </c>
      <c r="AI693" s="148">
        <f t="shared" ref="AI693:AI696" si="2265">AF693-AC693-AH693</f>
        <v>13800</v>
      </c>
      <c r="AJ693" s="349">
        <f t="shared" ref="AJ693:AJ696" si="2266">AI693/AF693</f>
        <v>0.38333333333333336</v>
      </c>
      <c r="AL693"/>
    </row>
    <row r="694" spans="2:38" x14ac:dyDescent="0.25">
      <c r="B694" s="354" t="s">
        <v>1090</v>
      </c>
      <c r="C694" s="105">
        <v>2016</v>
      </c>
      <c r="D694" s="105">
        <v>4</v>
      </c>
      <c r="E694" s="106" t="s">
        <v>1032</v>
      </c>
      <c r="F694" s="107">
        <v>42461</v>
      </c>
      <c r="G694" s="107">
        <v>42470</v>
      </c>
      <c r="H694" s="108">
        <f t="shared" ca="1" si="2254"/>
        <v>0</v>
      </c>
      <c r="I694" s="109" t="s">
        <v>84</v>
      </c>
      <c r="J694" s="109" t="s">
        <v>172</v>
      </c>
      <c r="K694" s="109" t="s">
        <v>1094</v>
      </c>
      <c r="L694" s="110" t="str">
        <f t="shared" ca="1" si="2255"/>
        <v>Completed</v>
      </c>
      <c r="M694" s="105" t="s">
        <v>308</v>
      </c>
      <c r="N694" s="105" t="s">
        <v>58</v>
      </c>
      <c r="O694" s="105" t="s">
        <v>309</v>
      </c>
      <c r="P694" s="105" t="s">
        <v>60</v>
      </c>
      <c r="Q694" s="105" t="s">
        <v>79</v>
      </c>
      <c r="R694" s="105" t="s">
        <v>79</v>
      </c>
      <c r="S694" s="111">
        <v>3</v>
      </c>
      <c r="T694" s="111">
        <v>7</v>
      </c>
      <c r="U694" s="112">
        <v>1500000</v>
      </c>
      <c r="V694" s="112">
        <v>2286886</v>
      </c>
      <c r="W694" s="110">
        <f t="shared" si="2256"/>
        <v>0</v>
      </c>
      <c r="X694" s="110">
        <f t="shared" si="2257"/>
        <v>1500000</v>
      </c>
      <c r="Y694" s="112">
        <v>103590</v>
      </c>
      <c r="Z694" s="113">
        <f t="shared" si="2258"/>
        <v>4.529740441806019E-2</v>
      </c>
      <c r="AA694" s="114">
        <f t="shared" si="2259"/>
        <v>5.068056762235737E-2</v>
      </c>
      <c r="AB694" s="115">
        <f t="shared" si="2260"/>
        <v>4500</v>
      </c>
      <c r="AC694" s="116">
        <f t="shared" si="2261"/>
        <v>4500</v>
      </c>
      <c r="AD694" s="115">
        <f t="shared" si="2262"/>
        <v>0</v>
      </c>
      <c r="AE694" s="117">
        <f t="shared" si="2263"/>
        <v>10500</v>
      </c>
      <c r="AF694" s="286">
        <v>5250</v>
      </c>
      <c r="AG694" s="118">
        <f t="shared" si="2264"/>
        <v>-5250</v>
      </c>
      <c r="AH694" s="118">
        <v>0</v>
      </c>
      <c r="AI694" s="118">
        <f t="shared" si="2265"/>
        <v>750</v>
      </c>
      <c r="AJ694" s="335">
        <f t="shared" si="2266"/>
        <v>0.14285714285714285</v>
      </c>
      <c r="AL694"/>
    </row>
    <row r="695" spans="2:38" x14ac:dyDescent="0.25">
      <c r="B695" s="356" t="s">
        <v>1091</v>
      </c>
      <c r="C695" s="91">
        <v>2016</v>
      </c>
      <c r="D695" s="91">
        <v>4</v>
      </c>
      <c r="E695" s="92" t="s">
        <v>1032</v>
      </c>
      <c r="F695" s="93">
        <v>42461</v>
      </c>
      <c r="G695" s="93">
        <v>42470</v>
      </c>
      <c r="H695" s="94">
        <f t="shared" ca="1" si="2254"/>
        <v>0</v>
      </c>
      <c r="I695" s="90" t="s">
        <v>84</v>
      </c>
      <c r="J695" s="90" t="s">
        <v>172</v>
      </c>
      <c r="K695" s="90" t="s">
        <v>1094</v>
      </c>
      <c r="L695" s="95" t="str">
        <f t="shared" ca="1" si="2255"/>
        <v>Completed</v>
      </c>
      <c r="M695" s="91" t="s">
        <v>77</v>
      </c>
      <c r="N695" s="91" t="s">
        <v>58</v>
      </c>
      <c r="O695" s="91" t="s">
        <v>309</v>
      </c>
      <c r="P695" s="91" t="s">
        <v>60</v>
      </c>
      <c r="Q695" s="91" t="s">
        <v>79</v>
      </c>
      <c r="R695" s="91" t="s">
        <v>79</v>
      </c>
      <c r="S695" s="96">
        <v>2.5</v>
      </c>
      <c r="T695" s="96">
        <v>7</v>
      </c>
      <c r="U695" s="97">
        <v>1500000</v>
      </c>
      <c r="V695" s="97">
        <v>1003430</v>
      </c>
      <c r="W695" s="95">
        <f t="shared" si="2256"/>
        <v>496570</v>
      </c>
      <c r="X695" s="95">
        <f t="shared" si="2257"/>
        <v>1003430</v>
      </c>
      <c r="Y695" s="97">
        <v>20018</v>
      </c>
      <c r="Z695" s="98">
        <f t="shared" si="2258"/>
        <v>1.9949572964730974E-2</v>
      </c>
      <c r="AA695" s="99">
        <f t="shared" si="2259"/>
        <v>0.52452792486761912</v>
      </c>
      <c r="AB695" s="100">
        <f t="shared" si="2260"/>
        <v>3750</v>
      </c>
      <c r="AC695" s="101">
        <f t="shared" si="2261"/>
        <v>2508.5749999999998</v>
      </c>
      <c r="AD695" s="100">
        <f t="shared" si="2262"/>
        <v>-1241.4250000000002</v>
      </c>
      <c r="AE695" s="102">
        <f t="shared" si="2263"/>
        <v>10500</v>
      </c>
      <c r="AF695" s="291">
        <f>IF((SUMIF($K$10:$K$1048576,K695,$V$10:$V$1048576))&gt;(SUMIF($K$10:$K$1048576,K695,$U$10:$U$1048576)),AE695,(IF(P695="cpv",(V695*T695),(V695*T695/1000))))</f>
        <v>10500</v>
      </c>
      <c r="AG695" s="103">
        <f t="shared" si="2264"/>
        <v>0</v>
      </c>
      <c r="AH695" s="103">
        <v>0</v>
      </c>
      <c r="AI695" s="103">
        <f t="shared" si="2265"/>
        <v>7991.4250000000002</v>
      </c>
      <c r="AJ695" s="336">
        <f t="shared" si="2266"/>
        <v>0.76108809523809529</v>
      </c>
      <c r="AL695"/>
    </row>
    <row r="696" spans="2:38" x14ac:dyDescent="0.25">
      <c r="B696" s="356" t="s">
        <v>1092</v>
      </c>
      <c r="C696" s="91">
        <v>2016</v>
      </c>
      <c r="D696" s="91">
        <v>4</v>
      </c>
      <c r="E696" s="92" t="s">
        <v>1032</v>
      </c>
      <c r="F696" s="93">
        <v>42461</v>
      </c>
      <c r="G696" s="93">
        <v>42470</v>
      </c>
      <c r="H696" s="94">
        <f t="shared" ca="1" si="2254"/>
        <v>0</v>
      </c>
      <c r="I696" s="90" t="s">
        <v>84</v>
      </c>
      <c r="J696" s="90" t="s">
        <v>172</v>
      </c>
      <c r="K696" s="90" t="s">
        <v>1094</v>
      </c>
      <c r="L696" s="95" t="str">
        <f t="shared" ca="1" si="2255"/>
        <v>Completed</v>
      </c>
      <c r="M696" s="91" t="s">
        <v>57</v>
      </c>
      <c r="N696" s="91" t="s">
        <v>58</v>
      </c>
      <c r="O696" s="91" t="s">
        <v>309</v>
      </c>
      <c r="P696" s="91" t="s">
        <v>60</v>
      </c>
      <c r="Q696" s="91" t="s">
        <v>79</v>
      </c>
      <c r="R696" s="91" t="s">
        <v>79</v>
      </c>
      <c r="S696" s="96">
        <v>2.5</v>
      </c>
      <c r="T696" s="96">
        <v>7</v>
      </c>
      <c r="U696" s="97">
        <v>1750000</v>
      </c>
      <c r="V696" s="97">
        <v>1800182</v>
      </c>
      <c r="W696" s="95">
        <f t="shared" si="2256"/>
        <v>0</v>
      </c>
      <c r="X696" s="95">
        <f t="shared" si="2257"/>
        <v>1750000</v>
      </c>
      <c r="Y696" s="97"/>
      <c r="Z696" s="98">
        <f t="shared" si="2258"/>
        <v>0</v>
      </c>
      <c r="AA696" s="99" t="e">
        <f t="shared" si="2259"/>
        <v>#DIV/0!</v>
      </c>
      <c r="AB696" s="100">
        <f t="shared" si="2260"/>
        <v>4375</v>
      </c>
      <c r="AC696" s="101">
        <f t="shared" si="2261"/>
        <v>4375</v>
      </c>
      <c r="AD696" s="100">
        <f t="shared" si="2262"/>
        <v>0</v>
      </c>
      <c r="AE696" s="102">
        <f t="shared" si="2263"/>
        <v>12250</v>
      </c>
      <c r="AF696" s="291">
        <f>IF((SUMIF($K$10:$K$1048576,K696,$V$10:$V$1048576))&gt;(SUMIF($K$10:$K$1048576,K696,$U$10:$U$1048576)),AE696,(IF(P696="cpv",(V696*T696),(V696*T696/1000))))</f>
        <v>12250</v>
      </c>
      <c r="AG696" s="103">
        <f t="shared" si="2264"/>
        <v>0</v>
      </c>
      <c r="AH696" s="103">
        <v>0</v>
      </c>
      <c r="AI696" s="103">
        <f t="shared" si="2265"/>
        <v>7875</v>
      </c>
      <c r="AJ696" s="336">
        <f t="shared" si="2266"/>
        <v>0.6428571428571429</v>
      </c>
      <c r="AL696"/>
    </row>
    <row r="697" spans="2:38" ht="15.75" thickBot="1" x14ac:dyDescent="0.3">
      <c r="B697" s="355" t="s">
        <v>1093</v>
      </c>
      <c r="C697" s="151">
        <v>2016</v>
      </c>
      <c r="D697" s="151">
        <v>4</v>
      </c>
      <c r="E697" s="337" t="s">
        <v>1032</v>
      </c>
      <c r="F697" s="153">
        <v>42461</v>
      </c>
      <c r="G697" s="153">
        <v>42470</v>
      </c>
      <c r="H697" s="338">
        <f t="shared" ref="H697:H699" ca="1" si="2267">IF($O$1&gt;G697,0,(G697-$O$1))</f>
        <v>0</v>
      </c>
      <c r="I697" s="150" t="s">
        <v>84</v>
      </c>
      <c r="J697" s="150" t="s">
        <v>172</v>
      </c>
      <c r="K697" s="150" t="s">
        <v>1094</v>
      </c>
      <c r="L697" s="339" t="str">
        <f t="shared" ref="L697:L699" ca="1" si="2268">IF(G697=0,$M$3,(IF(H697=0,$M$1,$M$2)))</f>
        <v>Completed</v>
      </c>
      <c r="M697" s="151" t="s">
        <v>82</v>
      </c>
      <c r="N697" s="151" t="s">
        <v>58</v>
      </c>
      <c r="O697" s="151" t="s">
        <v>309</v>
      </c>
      <c r="P697" s="151" t="s">
        <v>60</v>
      </c>
      <c r="Q697" s="151" t="s">
        <v>79</v>
      </c>
      <c r="R697" s="151" t="s">
        <v>79</v>
      </c>
      <c r="S697" s="152">
        <v>2.5</v>
      </c>
      <c r="T697" s="152">
        <v>7</v>
      </c>
      <c r="U697" s="340">
        <v>1000000</v>
      </c>
      <c r="V697" s="340">
        <v>1223745</v>
      </c>
      <c r="W697" s="339">
        <f t="shared" ref="W697:W699" si="2269">IF(V697&gt;U697,0,U697-V697)</f>
        <v>0</v>
      </c>
      <c r="X697" s="339">
        <f t="shared" ref="X697:X699" si="2270">IF(V697&gt;U697,U697,V697)</f>
        <v>1000000</v>
      </c>
      <c r="Y697" s="340"/>
      <c r="Z697" s="341">
        <f t="shared" ref="Z697:Z699" si="2271">Y697/V697</f>
        <v>0</v>
      </c>
      <c r="AA697" s="342" t="e">
        <f t="shared" ref="AA697:AA699" si="2272">AF697/Y697</f>
        <v>#DIV/0!</v>
      </c>
      <c r="AB697" s="343">
        <f t="shared" ref="AB697:AB699" si="2273">IF(P697="cpv",(U697*S697),(U697/1000*S697))</f>
        <v>2500</v>
      </c>
      <c r="AC697" s="344">
        <f t="shared" ref="AC697:AC699" si="2274">IF(P697="cpv",(IF(W697&gt;0,V697*S697,AB697)),(IF(W697&gt;0,V697/1000*S697,AB697)))</f>
        <v>2500</v>
      </c>
      <c r="AD697" s="343">
        <f t="shared" ref="AD697:AD699" si="2275">AC697-AB697</f>
        <v>0</v>
      </c>
      <c r="AE697" s="345">
        <f t="shared" ref="AE697:AE699" si="2276">IF(P697="cpv",(U697*T697),(U697/1000*T697))</f>
        <v>7000</v>
      </c>
      <c r="AF697" s="346">
        <f>IF((SUMIF($K$10:$K$1048576,K697,$V$10:$V$1048576))&gt;(SUMIF($K$10:$K$1048576,K697,$U$10:$U$1048576)),AE697,(IF(P697="cpv",(V697*T697),(V697*T697/1000))))</f>
        <v>7000</v>
      </c>
      <c r="AG697" s="347">
        <f t="shared" ref="AG697:AG699" si="2277">AF697-AE697</f>
        <v>0</v>
      </c>
      <c r="AH697" s="347">
        <v>0</v>
      </c>
      <c r="AI697" s="347">
        <f t="shared" ref="AI697:AI699" si="2278">AF697-AC697-AH697</f>
        <v>4500</v>
      </c>
      <c r="AJ697" s="348">
        <f t="shared" ref="AJ697:AJ699" si="2279">AI697/AF697</f>
        <v>0.6428571428571429</v>
      </c>
      <c r="AL697"/>
    </row>
    <row r="698" spans="2:38" x14ac:dyDescent="0.25">
      <c r="B698" s="354" t="s">
        <v>1095</v>
      </c>
      <c r="C698" s="105">
        <v>2016</v>
      </c>
      <c r="D698" s="105">
        <v>4</v>
      </c>
      <c r="E698" s="106" t="s">
        <v>1032</v>
      </c>
      <c r="F698" s="107">
        <v>42461</v>
      </c>
      <c r="G698" s="107">
        <v>42480</v>
      </c>
      <c r="H698" s="108">
        <f t="shared" ca="1" si="2267"/>
        <v>0</v>
      </c>
      <c r="I698" s="109" t="s">
        <v>74</v>
      </c>
      <c r="J698" s="109" t="s">
        <v>1097</v>
      </c>
      <c r="K698" s="109" t="s">
        <v>1099</v>
      </c>
      <c r="L698" s="110" t="str">
        <f t="shared" ca="1" si="2268"/>
        <v>Completed</v>
      </c>
      <c r="M698" s="105" t="s">
        <v>420</v>
      </c>
      <c r="N698" s="105" t="s">
        <v>58</v>
      </c>
      <c r="O698" s="105" t="s">
        <v>78</v>
      </c>
      <c r="P698" s="105" t="s">
        <v>60</v>
      </c>
      <c r="Q698" s="105" t="s">
        <v>79</v>
      </c>
      <c r="R698" s="105" t="s">
        <v>79</v>
      </c>
      <c r="S698" s="111">
        <v>2</v>
      </c>
      <c r="T698" s="111">
        <v>4.25</v>
      </c>
      <c r="U698" s="112">
        <v>200000</v>
      </c>
      <c r="V698" s="112">
        <v>203574</v>
      </c>
      <c r="W698" s="110">
        <f t="shared" si="2269"/>
        <v>0</v>
      </c>
      <c r="X698" s="110">
        <f t="shared" si="2270"/>
        <v>200000</v>
      </c>
      <c r="Y698" s="112"/>
      <c r="Z698" s="113">
        <f t="shared" si="2271"/>
        <v>0</v>
      </c>
      <c r="AA698" s="114" t="e">
        <f t="shared" si="2272"/>
        <v>#DIV/0!</v>
      </c>
      <c r="AB698" s="115">
        <f t="shared" si="2273"/>
        <v>400</v>
      </c>
      <c r="AC698" s="116">
        <f t="shared" si="2274"/>
        <v>400</v>
      </c>
      <c r="AD698" s="115">
        <f t="shared" si="2275"/>
        <v>0</v>
      </c>
      <c r="AE698" s="117">
        <f t="shared" si="2276"/>
        <v>850</v>
      </c>
      <c r="AF698" s="286">
        <f>IF((SUMIF($K$10:$K$1048576,K698,$V$10:$V$1048576))&gt;(SUMIF($K$10:$K$1048576,K698,$U$10:$U$1048576)),AE698,(IF(P698="cpv",(V698*T698),(V698*T698/1000))))</f>
        <v>850</v>
      </c>
      <c r="AG698" s="118">
        <f t="shared" si="2277"/>
        <v>0</v>
      </c>
      <c r="AH698" s="118">
        <v>0</v>
      </c>
      <c r="AI698" s="118">
        <f t="shared" si="2278"/>
        <v>450</v>
      </c>
      <c r="AJ698" s="335">
        <f t="shared" si="2279"/>
        <v>0.52941176470588236</v>
      </c>
      <c r="AL698"/>
    </row>
    <row r="699" spans="2:38" x14ac:dyDescent="0.25">
      <c r="B699" s="356" t="s">
        <v>1098</v>
      </c>
      <c r="C699" s="91">
        <v>2016</v>
      </c>
      <c r="D699" s="91">
        <v>4</v>
      </c>
      <c r="E699" s="92" t="s">
        <v>1032</v>
      </c>
      <c r="F699" s="93">
        <v>42461</v>
      </c>
      <c r="G699" s="93">
        <v>42480</v>
      </c>
      <c r="H699" s="94">
        <f t="shared" ca="1" si="2267"/>
        <v>0</v>
      </c>
      <c r="I699" s="90" t="s">
        <v>74</v>
      </c>
      <c r="J699" s="90" t="s">
        <v>1097</v>
      </c>
      <c r="K699" s="90" t="s">
        <v>1099</v>
      </c>
      <c r="L699" s="95" t="str">
        <f t="shared" ca="1" si="2268"/>
        <v>Completed</v>
      </c>
      <c r="M699" s="91" t="s">
        <v>64</v>
      </c>
      <c r="N699" s="91" t="s">
        <v>58</v>
      </c>
      <c r="O699" s="91" t="s">
        <v>78</v>
      </c>
      <c r="P699" s="91" t="s">
        <v>60</v>
      </c>
      <c r="Q699" s="91" t="s">
        <v>79</v>
      </c>
      <c r="R699" s="91" t="s">
        <v>79</v>
      </c>
      <c r="S699" s="96">
        <v>2.5</v>
      </c>
      <c r="T699" s="96">
        <v>4.25</v>
      </c>
      <c r="U699" s="97">
        <v>500000</v>
      </c>
      <c r="V699" s="97">
        <v>500890</v>
      </c>
      <c r="W699" s="95">
        <f t="shared" si="2269"/>
        <v>0</v>
      </c>
      <c r="X699" s="95">
        <f t="shared" si="2270"/>
        <v>500000</v>
      </c>
      <c r="Y699" s="97">
        <v>7348</v>
      </c>
      <c r="Z699" s="98">
        <f t="shared" si="2271"/>
        <v>1.4669887600071872E-2</v>
      </c>
      <c r="AA699" s="99">
        <f t="shared" si="2272"/>
        <v>0.28919433859553623</v>
      </c>
      <c r="AB699" s="100">
        <f t="shared" si="2273"/>
        <v>1250</v>
      </c>
      <c r="AC699" s="101">
        <f t="shared" si="2274"/>
        <v>1250</v>
      </c>
      <c r="AD699" s="100">
        <f t="shared" si="2275"/>
        <v>0</v>
      </c>
      <c r="AE699" s="102">
        <f t="shared" si="2276"/>
        <v>2125</v>
      </c>
      <c r="AF699" s="291">
        <f>IF((SUMIF($K$10:$K$1048576,K699,$V$10:$V$1048576))&gt;(SUMIF($K$10:$K$1048576,K699,$U$10:$U$1048576)),AE699,(IF(P699="cpv",(V699*T699),(V699*T699/1000))))</f>
        <v>2125</v>
      </c>
      <c r="AG699" s="103">
        <f t="shared" si="2277"/>
        <v>0</v>
      </c>
      <c r="AH699" s="103">
        <v>0</v>
      </c>
      <c r="AI699" s="103">
        <f t="shared" si="2278"/>
        <v>875</v>
      </c>
      <c r="AJ699" s="336">
        <f t="shared" si="2279"/>
        <v>0.41176470588235292</v>
      </c>
      <c r="AL699"/>
    </row>
    <row r="700" spans="2:38" ht="15.75" thickBot="1" x14ac:dyDescent="0.3">
      <c r="B700" s="355" t="s">
        <v>1096</v>
      </c>
      <c r="C700" s="151">
        <v>2016</v>
      </c>
      <c r="D700" s="151">
        <v>4</v>
      </c>
      <c r="E700" s="337" t="s">
        <v>1032</v>
      </c>
      <c r="F700" s="153">
        <v>42461</v>
      </c>
      <c r="G700" s="153">
        <v>42480</v>
      </c>
      <c r="H700" s="338">
        <f t="shared" ref="H700:H702" ca="1" si="2280">IF($O$1&gt;G700,0,(G700-$O$1))</f>
        <v>0</v>
      </c>
      <c r="I700" s="150" t="s">
        <v>74</v>
      </c>
      <c r="J700" s="150" t="s">
        <v>1097</v>
      </c>
      <c r="K700" s="150" t="s">
        <v>1099</v>
      </c>
      <c r="L700" s="339" t="str">
        <f t="shared" ref="L700:L702" ca="1" si="2281">IF(G700=0,$M$3,(IF(H700=0,$M$1,$M$2)))</f>
        <v>Completed</v>
      </c>
      <c r="M700" s="151" t="s">
        <v>82</v>
      </c>
      <c r="N700" s="151" t="s">
        <v>58</v>
      </c>
      <c r="O700" s="151" t="s">
        <v>78</v>
      </c>
      <c r="P700" s="151" t="s">
        <v>60</v>
      </c>
      <c r="Q700" s="151" t="s">
        <v>79</v>
      </c>
      <c r="R700" s="151" t="s">
        <v>79</v>
      </c>
      <c r="S700" s="152">
        <v>0.5</v>
      </c>
      <c r="T700" s="152">
        <v>4.25</v>
      </c>
      <c r="U700" s="340">
        <v>550000</v>
      </c>
      <c r="V700" s="340">
        <v>550111</v>
      </c>
      <c r="W700" s="339">
        <f t="shared" ref="W700:W702" si="2282">IF(V700&gt;U700,0,U700-V700)</f>
        <v>0</v>
      </c>
      <c r="X700" s="339">
        <f t="shared" ref="X700:X702" si="2283">IF(V700&gt;U700,U700,V700)</f>
        <v>550000</v>
      </c>
      <c r="Y700" s="340">
        <v>3650</v>
      </c>
      <c r="Z700" s="341">
        <f t="shared" ref="Z700:Z702" si="2284">Y700/V700</f>
        <v>6.6350245677690503E-3</v>
      </c>
      <c r="AA700" s="342">
        <f t="shared" ref="AA700:AA702" si="2285">AF700/Y700</f>
        <v>0.5547945205479452</v>
      </c>
      <c r="AB700" s="343">
        <f t="shared" ref="AB700:AB702" si="2286">IF(P700="cpv",(U700*S700),(U700/1000*S700))</f>
        <v>275</v>
      </c>
      <c r="AC700" s="344">
        <f t="shared" ref="AC700:AC702" si="2287">IF(P700="cpv",(IF(W700&gt;0,V700*S700,AB700)),(IF(W700&gt;0,V700/1000*S700,AB700)))</f>
        <v>275</v>
      </c>
      <c r="AD700" s="343">
        <f t="shared" ref="AD700:AD702" si="2288">AC700-AB700</f>
        <v>0</v>
      </c>
      <c r="AE700" s="345">
        <f t="shared" ref="AE700:AE702" si="2289">IF(P700="cpv",(U700*T700),(U700/1000*T700))</f>
        <v>2337.5</v>
      </c>
      <c r="AF700" s="346">
        <v>2025</v>
      </c>
      <c r="AG700" s="347">
        <f t="shared" ref="AG700:AG702" si="2290">AF700-AE700</f>
        <v>-312.5</v>
      </c>
      <c r="AH700" s="347">
        <v>0</v>
      </c>
      <c r="AI700" s="347">
        <f t="shared" ref="AI700:AI702" si="2291">AF700-AC700-AH700</f>
        <v>1750</v>
      </c>
      <c r="AJ700" s="348">
        <f t="shared" ref="AJ700:AJ702" si="2292">AI700/AF700</f>
        <v>0.86419753086419748</v>
      </c>
      <c r="AL700"/>
    </row>
    <row r="701" spans="2:38" x14ac:dyDescent="0.25">
      <c r="B701" s="354" t="s">
        <v>1100</v>
      </c>
      <c r="C701" s="105">
        <v>2016</v>
      </c>
      <c r="D701" s="105">
        <v>4</v>
      </c>
      <c r="E701" s="106" t="s">
        <v>1032</v>
      </c>
      <c r="F701" s="107">
        <v>42461</v>
      </c>
      <c r="G701" s="107">
        <v>42480</v>
      </c>
      <c r="H701" s="108">
        <f t="shared" ca="1" si="2280"/>
        <v>0</v>
      </c>
      <c r="I701" s="109" t="s">
        <v>74</v>
      </c>
      <c r="J701" s="109" t="s">
        <v>1097</v>
      </c>
      <c r="K701" s="109" t="s">
        <v>1102</v>
      </c>
      <c r="L701" s="110" t="str">
        <f t="shared" ca="1" si="2281"/>
        <v>Completed</v>
      </c>
      <c r="M701" s="105" t="s">
        <v>77</v>
      </c>
      <c r="N701" s="105" t="s">
        <v>58</v>
      </c>
      <c r="O701" s="105" t="s">
        <v>109</v>
      </c>
      <c r="P701" s="105" t="s">
        <v>110</v>
      </c>
      <c r="Q701" s="105" t="s">
        <v>101</v>
      </c>
      <c r="R701" s="105" t="s">
        <v>102</v>
      </c>
      <c r="S701" s="111">
        <v>0.01</v>
      </c>
      <c r="T701" s="111">
        <v>0.03</v>
      </c>
      <c r="U701" s="112">
        <v>50000</v>
      </c>
      <c r="V701" s="112">
        <v>50046</v>
      </c>
      <c r="W701" s="110">
        <f t="shared" si="2282"/>
        <v>0</v>
      </c>
      <c r="X701" s="110">
        <f t="shared" si="2283"/>
        <v>50000</v>
      </c>
      <c r="Y701" s="112">
        <v>6000</v>
      </c>
      <c r="Z701" s="113">
        <f t="shared" si="2284"/>
        <v>0.11988970147464333</v>
      </c>
      <c r="AA701" s="114">
        <f t="shared" si="2285"/>
        <v>0.25</v>
      </c>
      <c r="AB701" s="115">
        <f t="shared" si="2286"/>
        <v>500</v>
      </c>
      <c r="AC701" s="116">
        <f t="shared" si="2287"/>
        <v>500</v>
      </c>
      <c r="AD701" s="115">
        <f t="shared" si="2288"/>
        <v>0</v>
      </c>
      <c r="AE701" s="117">
        <f t="shared" si="2289"/>
        <v>1500</v>
      </c>
      <c r="AF701" s="286">
        <f>IF((SUMIF($K$10:$K$1048576,K701,$V$10:$V$1048576))&gt;(SUMIF($K$10:$K$1048576,K701,$U$10:$U$1048576)),AE701,(IF(P701="cpv",(V701*T701),(V701*T701/1000))))</f>
        <v>1500</v>
      </c>
      <c r="AG701" s="118">
        <f t="shared" si="2290"/>
        <v>0</v>
      </c>
      <c r="AH701" s="118">
        <v>0</v>
      </c>
      <c r="AI701" s="118">
        <f t="shared" si="2291"/>
        <v>1000</v>
      </c>
      <c r="AJ701" s="335">
        <f t="shared" si="2292"/>
        <v>0.66666666666666663</v>
      </c>
      <c r="AL701"/>
    </row>
    <row r="702" spans="2:38" ht="15.75" thickBot="1" x14ac:dyDescent="0.3">
      <c r="B702" s="355" t="s">
        <v>1101</v>
      </c>
      <c r="C702" s="151">
        <v>2016</v>
      </c>
      <c r="D702" s="151">
        <v>4</v>
      </c>
      <c r="E702" s="337" t="s">
        <v>1032</v>
      </c>
      <c r="F702" s="153">
        <v>42461</v>
      </c>
      <c r="G702" s="153">
        <v>42480</v>
      </c>
      <c r="H702" s="338">
        <f t="shared" ca="1" si="2280"/>
        <v>0</v>
      </c>
      <c r="I702" s="150" t="s">
        <v>74</v>
      </c>
      <c r="J702" s="150" t="s">
        <v>1097</v>
      </c>
      <c r="K702" s="150" t="s">
        <v>1102</v>
      </c>
      <c r="L702" s="339" t="str">
        <f t="shared" ca="1" si="2281"/>
        <v>Completed</v>
      </c>
      <c r="M702" s="151" t="s">
        <v>134</v>
      </c>
      <c r="N702" s="151" t="s">
        <v>58</v>
      </c>
      <c r="O702" s="151" t="s">
        <v>109</v>
      </c>
      <c r="P702" s="151" t="s">
        <v>110</v>
      </c>
      <c r="Q702" s="151" t="s">
        <v>101</v>
      </c>
      <c r="R702" s="151" t="s">
        <v>102</v>
      </c>
      <c r="S702" s="152">
        <v>5.0000000000000001E-3</v>
      </c>
      <c r="T702" s="152">
        <v>0.03</v>
      </c>
      <c r="U702" s="340">
        <v>100000</v>
      </c>
      <c r="V702" s="340">
        <v>103303</v>
      </c>
      <c r="W702" s="339">
        <f t="shared" si="2282"/>
        <v>0</v>
      </c>
      <c r="X702" s="339">
        <f t="shared" si="2283"/>
        <v>100000</v>
      </c>
      <c r="Y702" s="340">
        <v>6559</v>
      </c>
      <c r="Z702" s="341">
        <f t="shared" si="2284"/>
        <v>6.3492831766744431E-2</v>
      </c>
      <c r="AA702" s="342">
        <f t="shared" si="2285"/>
        <v>0.38115566397316664</v>
      </c>
      <c r="AB702" s="343">
        <f t="shared" si="2286"/>
        <v>500</v>
      </c>
      <c r="AC702" s="344">
        <f t="shared" si="2287"/>
        <v>500</v>
      </c>
      <c r="AD702" s="343">
        <f t="shared" si="2288"/>
        <v>0</v>
      </c>
      <c r="AE702" s="345">
        <f t="shared" si="2289"/>
        <v>3000</v>
      </c>
      <c r="AF702" s="346">
        <v>2500</v>
      </c>
      <c r="AG702" s="347">
        <f t="shared" si="2290"/>
        <v>-500</v>
      </c>
      <c r="AH702" s="347">
        <v>0</v>
      </c>
      <c r="AI702" s="347">
        <f t="shared" si="2291"/>
        <v>2000</v>
      </c>
      <c r="AJ702" s="348">
        <f t="shared" si="2292"/>
        <v>0.8</v>
      </c>
      <c r="AL702"/>
    </row>
    <row r="703" spans="2:38" x14ac:dyDescent="0.25">
      <c r="B703" s="354" t="s">
        <v>1103</v>
      </c>
      <c r="C703" s="105">
        <v>2016</v>
      </c>
      <c r="D703" s="105">
        <v>4</v>
      </c>
      <c r="E703" s="106" t="s">
        <v>1032</v>
      </c>
      <c r="F703" s="107">
        <v>42464</v>
      </c>
      <c r="G703" s="107">
        <v>42490</v>
      </c>
      <c r="H703" s="108">
        <f t="shared" ref="H703:H706" ca="1" si="2293">IF($O$1&gt;G703,0,(G703-$O$1))</f>
        <v>0</v>
      </c>
      <c r="I703" s="109" t="s">
        <v>54</v>
      </c>
      <c r="J703" s="109" t="s">
        <v>805</v>
      </c>
      <c r="K703" s="109" t="s">
        <v>1107</v>
      </c>
      <c r="L703" s="110" t="str">
        <f t="shared" ref="L703:L706" ca="1" si="2294">IF(G703=0,$M$3,(IF(H703=0,$M$1,$M$2)))</f>
        <v>Completed</v>
      </c>
      <c r="M703" s="105" t="s">
        <v>82</v>
      </c>
      <c r="N703" s="105" t="s">
        <v>58</v>
      </c>
      <c r="O703" s="105" t="s">
        <v>59</v>
      </c>
      <c r="P703" s="105" t="s">
        <v>60</v>
      </c>
      <c r="Q703" s="105" t="s">
        <v>61</v>
      </c>
      <c r="R703" s="105" t="s">
        <v>62</v>
      </c>
      <c r="S703" s="111">
        <v>0.1</v>
      </c>
      <c r="T703" s="111">
        <v>1</v>
      </c>
      <c r="U703" s="112">
        <v>1000000</v>
      </c>
      <c r="V703" s="112">
        <v>1002754</v>
      </c>
      <c r="W703" s="110">
        <f t="shared" ref="W703:W706" si="2295">IF(V703&gt;U703,0,U703-V703)</f>
        <v>0</v>
      </c>
      <c r="X703" s="110">
        <f t="shared" ref="X703:X706" si="2296">IF(V703&gt;U703,U703,V703)</f>
        <v>1000000</v>
      </c>
      <c r="Y703" s="112"/>
      <c r="Z703" s="113">
        <f t="shared" ref="Z703:Z704" si="2297">Y703/V703</f>
        <v>0</v>
      </c>
      <c r="AA703" s="114" t="e">
        <f t="shared" ref="AA703:AA706" si="2298">AF703/Y703</f>
        <v>#DIV/0!</v>
      </c>
      <c r="AB703" s="115">
        <f t="shared" ref="AB703:AB706" si="2299">IF(P703="cpv",(U703*S703),(U703/1000*S703))</f>
        <v>100</v>
      </c>
      <c r="AC703" s="116">
        <f t="shared" ref="AC703:AC704" si="2300">IF(P703="cpv",(IF(W703&gt;0,V703*S703,AB703)),(IF(W703&gt;0,V703/1000*S703,AB703)))</f>
        <v>100</v>
      </c>
      <c r="AD703" s="115">
        <f t="shared" ref="AD703:AD706" si="2301">AC703-AB703</f>
        <v>0</v>
      </c>
      <c r="AE703" s="117">
        <f t="shared" ref="AE703:AE706" si="2302">IF(P703="cpv",(U703*T703),(U703/1000*T703))</f>
        <v>1000</v>
      </c>
      <c r="AF703" s="286">
        <f>IF((SUMIF($K$10:$K$1048576,K703,$V$10:$V$1048576))&gt;(SUMIF($K$10:$K$1048576,K703,$U$10:$U$1048576)),AE703,(IF(P703="cpv",(V703*T703),(V703*T703/1000))))</f>
        <v>1002.754</v>
      </c>
      <c r="AG703" s="118">
        <f t="shared" ref="AG703:AG706" si="2303">AF703-AE703</f>
        <v>2.7540000000000191</v>
      </c>
      <c r="AH703" s="118">
        <v>0</v>
      </c>
      <c r="AI703" s="118">
        <f t="shared" ref="AI703:AI706" si="2304">AF703-AC703-AH703</f>
        <v>902.75400000000002</v>
      </c>
      <c r="AJ703" s="335">
        <f t="shared" ref="AJ703:AJ706" si="2305">AI703/AF703</f>
        <v>0.90027464363143905</v>
      </c>
      <c r="AL703"/>
    </row>
    <row r="704" spans="2:38" x14ac:dyDescent="0.25">
      <c r="B704" s="356" t="s">
        <v>1104</v>
      </c>
      <c r="C704" s="91">
        <v>2016</v>
      </c>
      <c r="D704" s="91">
        <v>4</v>
      </c>
      <c r="E704" s="92" t="s">
        <v>1032</v>
      </c>
      <c r="F704" s="93">
        <v>42464</v>
      </c>
      <c r="G704" s="93">
        <v>42490</v>
      </c>
      <c r="H704" s="94">
        <f t="shared" ca="1" si="2293"/>
        <v>0</v>
      </c>
      <c r="I704" s="90" t="s">
        <v>54</v>
      </c>
      <c r="J704" s="90" t="s">
        <v>805</v>
      </c>
      <c r="K704" s="90" t="s">
        <v>1107</v>
      </c>
      <c r="L704" s="95" t="str">
        <f t="shared" ca="1" si="2294"/>
        <v>Completed</v>
      </c>
      <c r="M704" s="91" t="s">
        <v>64</v>
      </c>
      <c r="N704" s="91" t="s">
        <v>58</v>
      </c>
      <c r="O704" s="91" t="s">
        <v>59</v>
      </c>
      <c r="P704" s="91" t="s">
        <v>60</v>
      </c>
      <c r="Q704" s="91" t="s">
        <v>61</v>
      </c>
      <c r="R704" s="91" t="s">
        <v>62</v>
      </c>
      <c r="S704" s="96">
        <v>0.2</v>
      </c>
      <c r="T704" s="96">
        <v>1</v>
      </c>
      <c r="U704" s="97">
        <v>1500000</v>
      </c>
      <c r="V704" s="97">
        <v>1484961</v>
      </c>
      <c r="W704" s="95">
        <f t="shared" si="2295"/>
        <v>15039</v>
      </c>
      <c r="X704" s="95">
        <f t="shared" si="2296"/>
        <v>1484961</v>
      </c>
      <c r="Y704" s="97">
        <v>516</v>
      </c>
      <c r="Z704" s="98">
        <f t="shared" si="2297"/>
        <v>3.4748387331384463E-4</v>
      </c>
      <c r="AA704" s="99">
        <f t="shared" si="2298"/>
        <v>1.6841085271317831</v>
      </c>
      <c r="AB704" s="100">
        <f t="shared" si="2299"/>
        <v>300</v>
      </c>
      <c r="AC704" s="101">
        <f t="shared" si="2300"/>
        <v>296.99220000000003</v>
      </c>
      <c r="AD704" s="100">
        <f t="shared" si="2301"/>
        <v>-3.0077999999999747</v>
      </c>
      <c r="AE704" s="102">
        <f t="shared" si="2302"/>
        <v>1500</v>
      </c>
      <c r="AF704" s="291">
        <v>869</v>
      </c>
      <c r="AG704" s="103">
        <f t="shared" si="2303"/>
        <v>-631</v>
      </c>
      <c r="AH704" s="103">
        <v>0</v>
      </c>
      <c r="AI704" s="103">
        <f t="shared" si="2304"/>
        <v>572.00779999999997</v>
      </c>
      <c r="AJ704" s="336">
        <f t="shared" si="2305"/>
        <v>0.65823682393555805</v>
      </c>
      <c r="AL704"/>
    </row>
    <row r="705" spans="2:38" x14ac:dyDescent="0.25">
      <c r="B705" s="356" t="s">
        <v>1105</v>
      </c>
      <c r="C705" s="91">
        <v>2016</v>
      </c>
      <c r="D705" s="91">
        <v>4</v>
      </c>
      <c r="E705" s="92" t="s">
        <v>1032</v>
      </c>
      <c r="F705" s="93">
        <v>42464</v>
      </c>
      <c r="G705" s="93">
        <v>42490</v>
      </c>
      <c r="H705" s="94">
        <f t="shared" ref="H705" ca="1" si="2306">IF($O$1&gt;G705,0,(G705-$O$1))</f>
        <v>0</v>
      </c>
      <c r="I705" s="90" t="s">
        <v>54</v>
      </c>
      <c r="J705" s="90" t="s">
        <v>805</v>
      </c>
      <c r="K705" s="90" t="s">
        <v>1107</v>
      </c>
      <c r="L705" s="95" t="str">
        <f t="shared" ref="L705" ca="1" si="2307">IF(G705=0,$M$3,(IF(H705=0,$M$1,$M$2)))</f>
        <v>Completed</v>
      </c>
      <c r="M705" s="91" t="s">
        <v>318</v>
      </c>
      <c r="N705" s="91" t="s">
        <v>58</v>
      </c>
      <c r="O705" s="91" t="s">
        <v>59</v>
      </c>
      <c r="P705" s="91" t="s">
        <v>60</v>
      </c>
      <c r="Q705" s="91" t="s">
        <v>61</v>
      </c>
      <c r="R705" s="91" t="s">
        <v>62</v>
      </c>
      <c r="S705" s="96">
        <v>0.17</v>
      </c>
      <c r="T705" s="96">
        <v>1</v>
      </c>
      <c r="U705" s="97">
        <v>1000000</v>
      </c>
      <c r="V705" s="97">
        <v>1000317</v>
      </c>
      <c r="W705" s="95">
        <f t="shared" ref="W705" si="2308">IF(V705&gt;U705,0,U705-V705)</f>
        <v>0</v>
      </c>
      <c r="X705" s="95">
        <f t="shared" ref="X705" si="2309">IF(V705&gt;U705,U705,V705)</f>
        <v>1000000</v>
      </c>
      <c r="Y705" s="97">
        <v>6689</v>
      </c>
      <c r="Z705" s="98">
        <f t="shared" ref="Z705" si="2310">Y705/V705</f>
        <v>6.6868802589579108E-3</v>
      </c>
      <c r="AA705" s="99">
        <f t="shared" ref="AA705" si="2311">AF705/Y705</f>
        <v>0.14954656899387053</v>
      </c>
      <c r="AB705" s="100">
        <f t="shared" ref="AB705" si="2312">IF(P705="cpv",(U705*S705),(U705/1000*S705))</f>
        <v>170</v>
      </c>
      <c r="AC705" s="101">
        <f t="shared" ref="AC705" si="2313">IF(P705="cpv",(IF(W705&gt;0,V705*S705,AB705)),(IF(W705&gt;0,V705/1000*S705,AB705)))</f>
        <v>170</v>
      </c>
      <c r="AD705" s="100">
        <f t="shared" ref="AD705" si="2314">AC705-AB705</f>
        <v>0</v>
      </c>
      <c r="AE705" s="102">
        <f t="shared" ref="AE705" si="2315">IF(P705="cpv",(U705*T705),(U705/1000*T705))</f>
        <v>1000</v>
      </c>
      <c r="AF705" s="291">
        <f>IF((SUMIF($K$10:$K$1048576,K705,$V$10:$V$1048576))&gt;(SUMIF($K$10:$K$1048576,K705,$U$10:$U$1048576)),AE705,(IF(P705="cpv",(V705*T705),(V705*T705/1000))))</f>
        <v>1000.317</v>
      </c>
      <c r="AG705" s="103">
        <f t="shared" ref="AG705" si="2316">AF705-AE705</f>
        <v>0.31700000000000728</v>
      </c>
      <c r="AH705" s="103">
        <v>0</v>
      </c>
      <c r="AI705" s="103">
        <f t="shared" ref="AI705" si="2317">AF705-AC705-AH705</f>
        <v>830.31700000000001</v>
      </c>
      <c r="AJ705" s="336">
        <f t="shared" ref="AJ705" si="2318">AI705/AF705</f>
        <v>0.83005387292228361</v>
      </c>
      <c r="AL705"/>
    </row>
    <row r="706" spans="2:38" x14ac:dyDescent="0.25">
      <c r="B706" s="356" t="s">
        <v>1348</v>
      </c>
      <c r="C706" s="91">
        <v>2016</v>
      </c>
      <c r="D706" s="91">
        <v>4</v>
      </c>
      <c r="E706" s="92" t="s">
        <v>1032</v>
      </c>
      <c r="F706" s="93">
        <v>42464</v>
      </c>
      <c r="G706" s="93">
        <v>42490</v>
      </c>
      <c r="H706" s="94">
        <f t="shared" ca="1" si="2293"/>
        <v>0</v>
      </c>
      <c r="I706" s="90" t="s">
        <v>54</v>
      </c>
      <c r="J706" s="90" t="s">
        <v>805</v>
      </c>
      <c r="K706" s="90" t="s">
        <v>1107</v>
      </c>
      <c r="L706" s="95" t="str">
        <f t="shared" ca="1" si="2294"/>
        <v>Completed</v>
      </c>
      <c r="M706" s="91" t="s">
        <v>177</v>
      </c>
      <c r="N706" s="91" t="s">
        <v>58</v>
      </c>
      <c r="O706" s="91" t="s">
        <v>59</v>
      </c>
      <c r="P706" s="91" t="s">
        <v>60</v>
      </c>
      <c r="Q706" s="91" t="s">
        <v>61</v>
      </c>
      <c r="R706" s="91" t="s">
        <v>62</v>
      </c>
      <c r="S706" s="96"/>
      <c r="T706" s="96">
        <v>1</v>
      </c>
      <c r="U706" s="97">
        <v>120000</v>
      </c>
      <c r="V706" s="97">
        <v>26609</v>
      </c>
      <c r="W706" s="95">
        <f t="shared" si="2295"/>
        <v>93391</v>
      </c>
      <c r="X706" s="95">
        <f t="shared" si="2296"/>
        <v>26609</v>
      </c>
      <c r="Y706" s="97">
        <v>7</v>
      </c>
      <c r="Z706" s="98">
        <f>Y706/V706</f>
        <v>2.6306888646698487E-4</v>
      </c>
      <c r="AA706" s="99">
        <f t="shared" si="2298"/>
        <v>3.8012857142857146</v>
      </c>
      <c r="AB706" s="100">
        <f t="shared" si="2299"/>
        <v>0</v>
      </c>
      <c r="AC706" s="101">
        <v>27</v>
      </c>
      <c r="AD706" s="100">
        <f t="shared" si="2301"/>
        <v>27</v>
      </c>
      <c r="AE706" s="102">
        <f t="shared" si="2302"/>
        <v>120</v>
      </c>
      <c r="AF706" s="291">
        <f>IF((SUMIF($K$10:$K$1048576,K706,$V$10:$V$1048576))&gt;(SUMIF($K$10:$K$1048576,K706,$U$10:$U$1048576)),AE706,(IF(P706="cpv",(V706*T706),(V706*T706/1000))))</f>
        <v>26.609000000000002</v>
      </c>
      <c r="AG706" s="103">
        <f t="shared" si="2303"/>
        <v>-93.390999999999991</v>
      </c>
      <c r="AH706" s="103">
        <v>0</v>
      </c>
      <c r="AI706" s="103">
        <f t="shared" si="2304"/>
        <v>-0.39099999999999824</v>
      </c>
      <c r="AJ706" s="336">
        <f t="shared" si="2305"/>
        <v>-1.4694276372655801E-2</v>
      </c>
      <c r="AL706"/>
    </row>
    <row r="707" spans="2:38" ht="15.75" thickBot="1" x14ac:dyDescent="0.3">
      <c r="B707" s="355" t="s">
        <v>1106</v>
      </c>
      <c r="C707" s="151">
        <v>2016</v>
      </c>
      <c r="D707" s="151">
        <v>4</v>
      </c>
      <c r="E707" s="337" t="s">
        <v>1032</v>
      </c>
      <c r="F707" s="153">
        <v>42464</v>
      </c>
      <c r="G707" s="153">
        <v>42490</v>
      </c>
      <c r="H707" s="338">
        <f t="shared" ref="H707:H709" ca="1" si="2319">IF($O$1&gt;G707,0,(G707-$O$1))</f>
        <v>0</v>
      </c>
      <c r="I707" s="150" t="s">
        <v>54</v>
      </c>
      <c r="J707" s="150" t="s">
        <v>805</v>
      </c>
      <c r="K707" s="150" t="s">
        <v>1107</v>
      </c>
      <c r="L707" s="339" t="str">
        <f t="shared" ref="L707:L709" ca="1" si="2320">IF(G707=0,$M$3,(IF(H707=0,$M$1,$M$2)))</f>
        <v>Completed</v>
      </c>
      <c r="M707" s="151" t="s">
        <v>174</v>
      </c>
      <c r="N707" s="151" t="s">
        <v>58</v>
      </c>
      <c r="O707" s="151" t="s">
        <v>59</v>
      </c>
      <c r="P707" s="151" t="s">
        <v>60</v>
      </c>
      <c r="Q707" s="151" t="s">
        <v>61</v>
      </c>
      <c r="R707" s="151" t="s">
        <v>62</v>
      </c>
      <c r="S707" s="152">
        <v>0.15</v>
      </c>
      <c r="T707" s="152">
        <v>1</v>
      </c>
      <c r="U707" s="340">
        <v>1000000</v>
      </c>
      <c r="V707" s="340">
        <v>1101741</v>
      </c>
      <c r="W707" s="339">
        <f t="shared" ref="W707:W709" si="2321">IF(V707&gt;U707,0,U707-V707)</f>
        <v>0</v>
      </c>
      <c r="X707" s="339">
        <f t="shared" ref="X707:X709" si="2322">IF(V707&gt;U707,U707,V707)</f>
        <v>1000000</v>
      </c>
      <c r="Y707" s="340"/>
      <c r="Z707" s="341">
        <f t="shared" ref="Z707:Z709" si="2323">Y707/V707</f>
        <v>0</v>
      </c>
      <c r="AA707" s="342" t="e">
        <f t="shared" ref="AA707:AA709" si="2324">AF707/Y707</f>
        <v>#DIV/0!</v>
      </c>
      <c r="AB707" s="343">
        <f t="shared" ref="AB707:AB709" si="2325">IF(P707="cpv",(U707*S707),(U707/1000*S707))</f>
        <v>150</v>
      </c>
      <c r="AC707" s="344">
        <f t="shared" ref="AC707:AC709" si="2326">IF(P707="cpv",(IF(W707&gt;0,V707*S707,AB707)),(IF(W707&gt;0,V707/1000*S707,AB707)))</f>
        <v>150</v>
      </c>
      <c r="AD707" s="343">
        <f t="shared" ref="AD707:AD709" si="2327">AC707-AB707</f>
        <v>0</v>
      </c>
      <c r="AE707" s="345">
        <f t="shared" ref="AE707:AE709" si="2328">IF(P707="cpv",(U707*T707),(U707/1000*T707))</f>
        <v>1000</v>
      </c>
      <c r="AF707" s="346">
        <f>IF((SUMIF($K$10:$K$1048576,K707,$V$10:$V$1048576))&gt;(SUMIF($K$10:$K$1048576,K707,$U$10:$U$1048576)),AE707,(IF(P707="cpv",(V707*T707),(V707*T707/1000))))</f>
        <v>1101.741</v>
      </c>
      <c r="AG707" s="347">
        <f t="shared" ref="AG707:AG709" si="2329">AF707-AE707</f>
        <v>101.74099999999999</v>
      </c>
      <c r="AH707" s="347">
        <v>0</v>
      </c>
      <c r="AI707" s="347">
        <f t="shared" ref="AI707:AI709" si="2330">AF707-AC707-AH707</f>
        <v>951.74099999999999</v>
      </c>
      <c r="AJ707" s="348">
        <f t="shared" ref="AJ707:AJ709" si="2331">AI707/AF707</f>
        <v>0.86385184902803835</v>
      </c>
      <c r="AL707"/>
    </row>
    <row r="708" spans="2:38" ht="15.75" thickBot="1" x14ac:dyDescent="0.3">
      <c r="B708" s="357" t="s">
        <v>1108</v>
      </c>
      <c r="C708" s="135">
        <v>2016</v>
      </c>
      <c r="D708" s="135">
        <v>4</v>
      </c>
      <c r="E708" s="136" t="s">
        <v>1032</v>
      </c>
      <c r="F708" s="137">
        <v>42464</v>
      </c>
      <c r="G708" s="137">
        <v>42475</v>
      </c>
      <c r="H708" s="138">
        <f t="shared" ca="1" si="2319"/>
        <v>0</v>
      </c>
      <c r="I708" s="139" t="s">
        <v>84</v>
      </c>
      <c r="J708" s="139" t="s">
        <v>172</v>
      </c>
      <c r="K708" s="139" t="s">
        <v>1109</v>
      </c>
      <c r="L708" s="140" t="str">
        <f t="shared" ca="1" si="2320"/>
        <v>Completed</v>
      </c>
      <c r="M708" s="135" t="s">
        <v>64</v>
      </c>
      <c r="N708" s="135" t="s">
        <v>58</v>
      </c>
      <c r="O708" s="135" t="s">
        <v>59</v>
      </c>
      <c r="P708" s="135" t="s">
        <v>60</v>
      </c>
      <c r="Q708" s="135" t="s">
        <v>61</v>
      </c>
      <c r="R708" s="135" t="s">
        <v>62</v>
      </c>
      <c r="S708" s="141">
        <v>0.2</v>
      </c>
      <c r="T708" s="141">
        <v>0.8</v>
      </c>
      <c r="U708" s="142">
        <v>2000000</v>
      </c>
      <c r="V708" s="142">
        <v>2014763</v>
      </c>
      <c r="W708" s="140">
        <f t="shared" si="2321"/>
        <v>0</v>
      </c>
      <c r="X708" s="140">
        <f t="shared" si="2322"/>
        <v>2000000</v>
      </c>
      <c r="Y708" s="142">
        <v>644</v>
      </c>
      <c r="Z708" s="143">
        <f t="shared" si="2323"/>
        <v>3.1964057310959157E-4</v>
      </c>
      <c r="AA708" s="144">
        <f t="shared" si="2324"/>
        <v>1.8012422360248448</v>
      </c>
      <c r="AB708" s="145">
        <f t="shared" si="2325"/>
        <v>400</v>
      </c>
      <c r="AC708" s="146">
        <f t="shared" si="2326"/>
        <v>400</v>
      </c>
      <c r="AD708" s="145">
        <f t="shared" si="2327"/>
        <v>0</v>
      </c>
      <c r="AE708" s="147">
        <f t="shared" si="2328"/>
        <v>1600</v>
      </c>
      <c r="AF708" s="288">
        <v>1160</v>
      </c>
      <c r="AG708" s="148">
        <f t="shared" si="2329"/>
        <v>-440</v>
      </c>
      <c r="AH708" s="148">
        <v>0</v>
      </c>
      <c r="AI708" s="148">
        <f t="shared" si="2330"/>
        <v>760</v>
      </c>
      <c r="AJ708" s="349">
        <f t="shared" si="2331"/>
        <v>0.65517241379310343</v>
      </c>
      <c r="AL708"/>
    </row>
    <row r="709" spans="2:38" ht="15.75" thickBot="1" x14ac:dyDescent="0.3">
      <c r="B709" s="357" t="s">
        <v>1118</v>
      </c>
      <c r="C709" s="135">
        <v>2016</v>
      </c>
      <c r="D709" s="135">
        <v>4</v>
      </c>
      <c r="E709" s="136" t="s">
        <v>1032</v>
      </c>
      <c r="F709" s="137">
        <v>42465</v>
      </c>
      <c r="G709" s="137">
        <v>42485</v>
      </c>
      <c r="H709" s="138">
        <f t="shared" ca="1" si="2319"/>
        <v>0</v>
      </c>
      <c r="I709" s="139" t="s">
        <v>74</v>
      </c>
      <c r="J709" s="139" t="s">
        <v>756</v>
      </c>
      <c r="K709" s="139" t="s">
        <v>1110</v>
      </c>
      <c r="L709" s="140" t="str">
        <f t="shared" ca="1" si="2320"/>
        <v>Completed</v>
      </c>
      <c r="M709" s="135" t="s">
        <v>82</v>
      </c>
      <c r="N709" s="135" t="s">
        <v>58</v>
      </c>
      <c r="O709" s="135" t="s">
        <v>78</v>
      </c>
      <c r="P709" s="135" t="s">
        <v>60</v>
      </c>
      <c r="Q709" s="135" t="s">
        <v>79</v>
      </c>
      <c r="R709" s="135" t="s">
        <v>79</v>
      </c>
      <c r="S709" s="141">
        <v>0.5</v>
      </c>
      <c r="T709" s="141">
        <v>1.75</v>
      </c>
      <c r="U709" s="142">
        <v>1500000</v>
      </c>
      <c r="V709" s="142">
        <v>1500048</v>
      </c>
      <c r="W709" s="140">
        <f t="shared" si="2321"/>
        <v>0</v>
      </c>
      <c r="X709" s="140">
        <f t="shared" si="2322"/>
        <v>1500000</v>
      </c>
      <c r="Y709" s="142">
        <v>11355</v>
      </c>
      <c r="Z709" s="143">
        <f t="shared" si="2323"/>
        <v>7.5697577677514317E-3</v>
      </c>
      <c r="AA709" s="144">
        <f t="shared" si="2324"/>
        <v>0.23117569352708059</v>
      </c>
      <c r="AB709" s="145">
        <f t="shared" si="2325"/>
        <v>750</v>
      </c>
      <c r="AC709" s="146">
        <f t="shared" si="2326"/>
        <v>750</v>
      </c>
      <c r="AD709" s="145">
        <f t="shared" si="2327"/>
        <v>0</v>
      </c>
      <c r="AE709" s="147">
        <f t="shared" si="2328"/>
        <v>2625</v>
      </c>
      <c r="AF709" s="288">
        <f>IF((SUMIF($K$10:$K$1048576,K709,$V$10:$V$1048576))&gt;(SUMIF($K$10:$K$1048576,K709,$U$10:$U$1048576)),AE709,(IF(P709="cpv",(V709*T709),(V709*T709/1000))))</f>
        <v>2625</v>
      </c>
      <c r="AG709" s="148">
        <f t="shared" si="2329"/>
        <v>0</v>
      </c>
      <c r="AH709" s="148">
        <v>0</v>
      </c>
      <c r="AI709" s="148">
        <f t="shared" si="2330"/>
        <v>1875</v>
      </c>
      <c r="AJ709" s="349">
        <f t="shared" si="2331"/>
        <v>0.7142857142857143</v>
      </c>
      <c r="AL709"/>
    </row>
    <row r="710" spans="2:38" x14ac:dyDescent="0.25">
      <c r="B710" s="354" t="s">
        <v>1119</v>
      </c>
      <c r="C710" s="105">
        <v>2016</v>
      </c>
      <c r="D710" s="105">
        <v>4</v>
      </c>
      <c r="E710" s="106" t="s">
        <v>1032</v>
      </c>
      <c r="F710" s="107">
        <v>42465</v>
      </c>
      <c r="G710" s="107">
        <v>42485</v>
      </c>
      <c r="H710" s="108">
        <f t="shared" ref="H710:H713" ca="1" si="2332">IF($O$1&gt;G710,0,(G710-$O$1))</f>
        <v>0</v>
      </c>
      <c r="I710" s="109" t="s">
        <v>74</v>
      </c>
      <c r="J710" s="109" t="s">
        <v>756</v>
      </c>
      <c r="K710" s="109" t="s">
        <v>1111</v>
      </c>
      <c r="L710" s="110" t="str">
        <f t="shared" ref="L710:L713" ca="1" si="2333">IF(G710=0,$M$3,(IF(H710=0,$M$1,$M$2)))</f>
        <v>Completed</v>
      </c>
      <c r="M710" s="105" t="s">
        <v>82</v>
      </c>
      <c r="N710" s="105" t="s">
        <v>58</v>
      </c>
      <c r="O710" s="105" t="s">
        <v>59</v>
      </c>
      <c r="P710" s="105" t="s">
        <v>60</v>
      </c>
      <c r="Q710" s="105" t="s">
        <v>61</v>
      </c>
      <c r="R710" s="105" t="s">
        <v>62</v>
      </c>
      <c r="S710" s="111">
        <v>0.1</v>
      </c>
      <c r="T710" s="111">
        <v>1.75</v>
      </c>
      <c r="U710" s="112">
        <v>2000000</v>
      </c>
      <c r="V710" s="112">
        <v>2006366</v>
      </c>
      <c r="W710" s="110">
        <f t="shared" ref="W710:W713" si="2334">IF(V710&gt;U710,0,U710-V710)</f>
        <v>0</v>
      </c>
      <c r="X710" s="110">
        <f t="shared" ref="X710:X713" si="2335">IF(V710&gt;U710,U710,V710)</f>
        <v>2000000</v>
      </c>
      <c r="Y710" s="112">
        <v>931</v>
      </c>
      <c r="Z710" s="113">
        <f t="shared" ref="Z710:Z713" si="2336">Y710/V710</f>
        <v>4.6402301474406961E-4</v>
      </c>
      <c r="AA710" s="114">
        <f t="shared" ref="AA710:AA713" si="2337">AF710/Y710</f>
        <v>3.7593984962406015</v>
      </c>
      <c r="AB710" s="115">
        <f t="shared" ref="AB710:AB713" si="2338">IF(P710="cpv",(U710*S710),(U710/1000*S710))</f>
        <v>200</v>
      </c>
      <c r="AC710" s="116">
        <f t="shared" ref="AC710:AC713" si="2339">IF(P710="cpv",(IF(W710&gt;0,V710*S710,AB710)),(IF(W710&gt;0,V710/1000*S710,AB710)))</f>
        <v>200</v>
      </c>
      <c r="AD710" s="115">
        <f t="shared" ref="AD710:AD713" si="2340">AC710-AB710</f>
        <v>0</v>
      </c>
      <c r="AE710" s="117">
        <f t="shared" ref="AE710:AE713" si="2341">IF(P710="cpv",(U710*T710),(U710/1000*T710))</f>
        <v>3500</v>
      </c>
      <c r="AF710" s="286">
        <f>IF((SUMIF($K$10:$K$1048576,K710,$V$10:$V$1048576))&gt;(SUMIF($K$10:$K$1048576,K710,$U$10:$U$1048576)),AE710,(IF(P710="cpv",(V710*T710),(V710*T710/1000))))</f>
        <v>3500</v>
      </c>
      <c r="AG710" s="118">
        <f t="shared" ref="AG710:AG713" si="2342">AF710-AE710</f>
        <v>0</v>
      </c>
      <c r="AH710" s="118">
        <v>0</v>
      </c>
      <c r="AI710" s="118">
        <f t="shared" ref="AI710:AI713" si="2343">AF710-AC710-AH710</f>
        <v>3300</v>
      </c>
      <c r="AJ710" s="335">
        <f t="shared" ref="AJ710:AJ713" si="2344">AI710/AF710</f>
        <v>0.94285714285714284</v>
      </c>
      <c r="AL710"/>
    </row>
    <row r="711" spans="2:38" x14ac:dyDescent="0.25">
      <c r="B711" s="356" t="s">
        <v>1120</v>
      </c>
      <c r="C711" s="91">
        <v>2016</v>
      </c>
      <c r="D711" s="91">
        <v>4</v>
      </c>
      <c r="E711" s="92" t="s">
        <v>1032</v>
      </c>
      <c r="F711" s="93">
        <v>42465</v>
      </c>
      <c r="G711" s="93">
        <v>42485</v>
      </c>
      <c r="H711" s="94">
        <f t="shared" ca="1" si="2332"/>
        <v>0</v>
      </c>
      <c r="I711" s="90" t="s">
        <v>74</v>
      </c>
      <c r="J711" s="90" t="s">
        <v>756</v>
      </c>
      <c r="K711" s="90" t="s">
        <v>1112</v>
      </c>
      <c r="L711" s="95" t="str">
        <f t="shared" ca="1" si="2333"/>
        <v>Completed</v>
      </c>
      <c r="M711" s="91" t="s">
        <v>157</v>
      </c>
      <c r="N711" s="91" t="s">
        <v>58</v>
      </c>
      <c r="O711" s="91" t="s">
        <v>59</v>
      </c>
      <c r="P711" s="91" t="s">
        <v>42</v>
      </c>
      <c r="Q711" s="91" t="s">
        <v>61</v>
      </c>
      <c r="R711" s="91" t="s">
        <v>62</v>
      </c>
      <c r="S711" s="96">
        <v>0.3</v>
      </c>
      <c r="T711" s="96">
        <v>1.75</v>
      </c>
      <c r="U711" s="97">
        <v>3333</v>
      </c>
      <c r="V711" s="97">
        <v>2703</v>
      </c>
      <c r="W711" s="95">
        <f t="shared" si="2334"/>
        <v>630</v>
      </c>
      <c r="X711" s="95">
        <f t="shared" si="2335"/>
        <v>2703</v>
      </c>
      <c r="Y711" s="97"/>
      <c r="Z711" s="98">
        <f t="shared" si="2336"/>
        <v>0</v>
      </c>
      <c r="AA711" s="99" t="e">
        <f t="shared" si="2337"/>
        <v>#DIV/0!</v>
      </c>
      <c r="AB711" s="100">
        <f t="shared" si="2338"/>
        <v>0.99990000000000001</v>
      </c>
      <c r="AC711" s="101">
        <v>810</v>
      </c>
      <c r="AD711" s="100">
        <f t="shared" si="2340"/>
        <v>809.00009999999997</v>
      </c>
      <c r="AE711" s="102">
        <f t="shared" si="2341"/>
        <v>5.8327500000000008</v>
      </c>
      <c r="AF711" s="291">
        <f>IF((SUMIF($K$10:$K$1048576,K711,$V$10:$V$1048576))&gt;(SUMIF($K$10:$K$1048576,K711,$U$10:$U$1048576)),AE711,(IF(P711="cpv",(V711*T711),(V711*T711/1000))))</f>
        <v>4.7302499999999998</v>
      </c>
      <c r="AG711" s="103">
        <f t="shared" si="2342"/>
        <v>-1.1025000000000009</v>
      </c>
      <c r="AH711" s="103">
        <v>0</v>
      </c>
      <c r="AI711" s="103">
        <f t="shared" si="2343"/>
        <v>-805.26975000000004</v>
      </c>
      <c r="AJ711" s="336">
        <f t="shared" si="2344"/>
        <v>-170.2383066434121</v>
      </c>
      <c r="AL711"/>
    </row>
    <row r="712" spans="2:38" x14ac:dyDescent="0.25">
      <c r="B712" s="356" t="s">
        <v>1121</v>
      </c>
      <c r="C712" s="91">
        <v>2016</v>
      </c>
      <c r="D712" s="91">
        <v>4</v>
      </c>
      <c r="E712" s="92" t="s">
        <v>1032</v>
      </c>
      <c r="F712" s="93">
        <v>42465</v>
      </c>
      <c r="G712" s="93">
        <v>42485</v>
      </c>
      <c r="H712" s="94">
        <f t="shared" ca="1" si="2332"/>
        <v>0</v>
      </c>
      <c r="I712" s="90" t="s">
        <v>74</v>
      </c>
      <c r="J712" s="90" t="s">
        <v>756</v>
      </c>
      <c r="K712" s="90" t="s">
        <v>1113</v>
      </c>
      <c r="L712" s="95" t="str">
        <f t="shared" ca="1" si="2333"/>
        <v>Completed</v>
      </c>
      <c r="M712" s="91" t="s">
        <v>678</v>
      </c>
      <c r="N712" s="91" t="s">
        <v>58</v>
      </c>
      <c r="O712" s="91" t="s">
        <v>59</v>
      </c>
      <c r="P712" s="91" t="s">
        <v>42</v>
      </c>
      <c r="Q712" s="91" t="s">
        <v>61</v>
      </c>
      <c r="R712" s="91" t="s">
        <v>62</v>
      </c>
      <c r="S712" s="96">
        <v>0.3</v>
      </c>
      <c r="T712" s="96">
        <v>1.75</v>
      </c>
      <c r="U712" s="97">
        <v>1500</v>
      </c>
      <c r="V712" s="97">
        <v>1502</v>
      </c>
      <c r="W712" s="95">
        <f t="shared" si="2334"/>
        <v>0</v>
      </c>
      <c r="X712" s="95">
        <f t="shared" si="2335"/>
        <v>1500</v>
      </c>
      <c r="Y712" s="97"/>
      <c r="Z712" s="98">
        <f t="shared" si="2336"/>
        <v>0</v>
      </c>
      <c r="AA712" s="99" t="e">
        <f t="shared" si="2337"/>
        <v>#DIV/0!</v>
      </c>
      <c r="AB712" s="100">
        <f t="shared" si="2338"/>
        <v>0.44999999999999996</v>
      </c>
      <c r="AC712" s="101">
        <v>450</v>
      </c>
      <c r="AD712" s="100">
        <f t="shared" si="2340"/>
        <v>449.55</v>
      </c>
      <c r="AE712" s="102">
        <f t="shared" si="2341"/>
        <v>2.625</v>
      </c>
      <c r="AF712" s="291">
        <f>IF((SUMIF($K$10:$K$1048576,K712,$V$10:$V$1048576))&gt;(SUMIF($K$10:$K$1048576,K712,$U$10:$U$1048576)),AE712,(IF(P712="cpv",(V712*T712),(V712*T712/1000))))</f>
        <v>2.625</v>
      </c>
      <c r="AG712" s="103">
        <f t="shared" si="2342"/>
        <v>0</v>
      </c>
      <c r="AH712" s="103">
        <v>0</v>
      </c>
      <c r="AI712" s="103">
        <f t="shared" si="2343"/>
        <v>-447.375</v>
      </c>
      <c r="AJ712" s="336">
        <f t="shared" si="2344"/>
        <v>-170.42857142857142</v>
      </c>
      <c r="AL712"/>
    </row>
    <row r="713" spans="2:38" x14ac:dyDescent="0.25">
      <c r="B713" s="356" t="s">
        <v>1122</v>
      </c>
      <c r="C713" s="91">
        <v>2016</v>
      </c>
      <c r="D713" s="91">
        <v>4</v>
      </c>
      <c r="E713" s="92" t="s">
        <v>1032</v>
      </c>
      <c r="F713" s="93">
        <v>42465</v>
      </c>
      <c r="G713" s="93">
        <v>42485</v>
      </c>
      <c r="H713" s="94">
        <f t="shared" ca="1" si="2332"/>
        <v>0</v>
      </c>
      <c r="I713" s="90" t="s">
        <v>74</v>
      </c>
      <c r="J713" s="90" t="s">
        <v>756</v>
      </c>
      <c r="K713" s="90" t="s">
        <v>1114</v>
      </c>
      <c r="L713" s="95" t="str">
        <f t="shared" ca="1" si="2333"/>
        <v>Completed</v>
      </c>
      <c r="M713" s="91" t="s">
        <v>64</v>
      </c>
      <c r="N713" s="91" t="s">
        <v>58</v>
      </c>
      <c r="O713" s="91" t="s">
        <v>59</v>
      </c>
      <c r="P713" s="91" t="s">
        <v>60</v>
      </c>
      <c r="Q713" s="91" t="s">
        <v>61</v>
      </c>
      <c r="R713" s="91" t="s">
        <v>62</v>
      </c>
      <c r="S713" s="96">
        <v>0.2</v>
      </c>
      <c r="T713" s="96">
        <v>1.75</v>
      </c>
      <c r="U713" s="97">
        <v>2500000</v>
      </c>
      <c r="V713" s="97">
        <v>2335592</v>
      </c>
      <c r="W713" s="95">
        <f t="shared" si="2334"/>
        <v>164408</v>
      </c>
      <c r="X713" s="95">
        <f t="shared" si="2335"/>
        <v>2335592</v>
      </c>
      <c r="Y713" s="97">
        <v>881</v>
      </c>
      <c r="Z713" s="98">
        <f t="shared" si="2336"/>
        <v>3.7720629287992083E-4</v>
      </c>
      <c r="AA713" s="99">
        <f t="shared" si="2337"/>
        <v>4.6393711691259929</v>
      </c>
      <c r="AB713" s="100">
        <f t="shared" si="2338"/>
        <v>500</v>
      </c>
      <c r="AC713" s="101">
        <f t="shared" si="2339"/>
        <v>467.11840000000007</v>
      </c>
      <c r="AD713" s="100">
        <f t="shared" si="2340"/>
        <v>-32.881599999999935</v>
      </c>
      <c r="AE713" s="102">
        <f t="shared" si="2341"/>
        <v>4375</v>
      </c>
      <c r="AF713" s="291">
        <f>IF((SUMIF($K$10:$K$1048576,K713,$V$10:$V$1048576))&gt;(SUMIF($K$10:$K$1048576,K713,$U$10:$U$1048576)),AE713,(IF(P713="cpv",(V713*T713),(V713*T713/1000))))</f>
        <v>4087.2860000000001</v>
      </c>
      <c r="AG713" s="103">
        <f t="shared" si="2342"/>
        <v>-287.71399999999994</v>
      </c>
      <c r="AH713" s="103">
        <v>0</v>
      </c>
      <c r="AI713" s="103">
        <f t="shared" si="2343"/>
        <v>3620.1675999999998</v>
      </c>
      <c r="AJ713" s="336">
        <f t="shared" si="2344"/>
        <v>0.88571428571428568</v>
      </c>
      <c r="AL713"/>
    </row>
    <row r="714" spans="2:38" x14ac:dyDescent="0.25">
      <c r="B714" s="356" t="s">
        <v>1123</v>
      </c>
      <c r="C714" s="91">
        <v>2016</v>
      </c>
      <c r="D714" s="91">
        <v>4</v>
      </c>
      <c r="E714" s="92" t="s">
        <v>1032</v>
      </c>
      <c r="F714" s="93">
        <v>42465</v>
      </c>
      <c r="G714" s="93">
        <v>42485</v>
      </c>
      <c r="H714" s="94">
        <f t="shared" ref="H714:H715" ca="1" si="2345">IF($O$1&gt;G714,0,(G714-$O$1))</f>
        <v>0</v>
      </c>
      <c r="I714" s="90" t="s">
        <v>74</v>
      </c>
      <c r="J714" s="90" t="s">
        <v>756</v>
      </c>
      <c r="K714" s="90" t="s">
        <v>1115</v>
      </c>
      <c r="L714" s="95" t="str">
        <f t="shared" ref="L714:L715" ca="1" si="2346">IF(G714=0,$M$3,(IF(H714=0,$M$1,$M$2)))</f>
        <v>Completed</v>
      </c>
      <c r="M714" s="91" t="s">
        <v>57</v>
      </c>
      <c r="N714" s="91" t="s">
        <v>58</v>
      </c>
      <c r="O714" s="91" t="s">
        <v>59</v>
      </c>
      <c r="P714" s="91" t="s">
        <v>60</v>
      </c>
      <c r="Q714" s="91" t="s">
        <v>61</v>
      </c>
      <c r="R714" s="91" t="s">
        <v>62</v>
      </c>
      <c r="S714" s="96">
        <v>0.5</v>
      </c>
      <c r="T714" s="96">
        <v>1.75</v>
      </c>
      <c r="U714" s="97">
        <v>3000000</v>
      </c>
      <c r="V714" s="97">
        <v>3000162</v>
      </c>
      <c r="W714" s="95">
        <f t="shared" ref="W714:W715" si="2347">IF(V714&gt;U714,0,U714-V714)</f>
        <v>0</v>
      </c>
      <c r="X714" s="95">
        <f t="shared" ref="X714:X715" si="2348">IF(V714&gt;U714,U714,V714)</f>
        <v>3000000</v>
      </c>
      <c r="Y714" s="97"/>
      <c r="Z714" s="98">
        <f t="shared" ref="Z714:Z715" si="2349">Y714/V714</f>
        <v>0</v>
      </c>
      <c r="AA714" s="99" t="e">
        <f t="shared" ref="AA714:AA715" si="2350">AF714/Y714</f>
        <v>#DIV/0!</v>
      </c>
      <c r="AB714" s="100">
        <f t="shared" ref="AB714:AB715" si="2351">IF(P714="cpv",(U714*S714),(U714/1000*S714))</f>
        <v>1500</v>
      </c>
      <c r="AC714" s="101">
        <f t="shared" ref="AC714:AC715" si="2352">IF(P714="cpv",(IF(W714&gt;0,V714*S714,AB714)),(IF(W714&gt;0,V714/1000*S714,AB714)))</f>
        <v>1500</v>
      </c>
      <c r="AD714" s="100">
        <f t="shared" ref="AD714:AD715" si="2353">AC714-AB714</f>
        <v>0</v>
      </c>
      <c r="AE714" s="102">
        <f t="shared" ref="AE714:AE715" si="2354">IF(P714="cpv",(U714*T714),(U714/1000*T714))</f>
        <v>5250</v>
      </c>
      <c r="AF714" s="291">
        <v>3779</v>
      </c>
      <c r="AG714" s="103">
        <f t="shared" ref="AG714:AG715" si="2355">AF714-AE714</f>
        <v>-1471</v>
      </c>
      <c r="AH714" s="103">
        <v>0</v>
      </c>
      <c r="AI714" s="103">
        <f t="shared" ref="AI714:AI715" si="2356">AF714-AC714-AH714</f>
        <v>2279</v>
      </c>
      <c r="AJ714" s="336">
        <f t="shared" ref="AJ714:AJ715" si="2357">AI714/AF714</f>
        <v>0.60306959513098701</v>
      </c>
      <c r="AL714"/>
    </row>
    <row r="715" spans="2:38" ht="15.75" thickBot="1" x14ac:dyDescent="0.3">
      <c r="B715" s="355" t="s">
        <v>1124</v>
      </c>
      <c r="C715" s="151">
        <v>2016</v>
      </c>
      <c r="D715" s="151">
        <v>4</v>
      </c>
      <c r="E715" s="337" t="s">
        <v>1032</v>
      </c>
      <c r="F715" s="153">
        <v>42465</v>
      </c>
      <c r="G715" s="153">
        <v>42485</v>
      </c>
      <c r="H715" s="338">
        <f t="shared" ca="1" si="2345"/>
        <v>0</v>
      </c>
      <c r="I715" s="150" t="s">
        <v>74</v>
      </c>
      <c r="J715" s="150" t="s">
        <v>756</v>
      </c>
      <c r="K715" s="150" t="s">
        <v>1116</v>
      </c>
      <c r="L715" s="339" t="str">
        <f t="shared" ca="1" si="2346"/>
        <v>Completed</v>
      </c>
      <c r="M715" s="151" t="s">
        <v>255</v>
      </c>
      <c r="N715" s="151" t="s">
        <v>58</v>
      </c>
      <c r="O715" s="151" t="s">
        <v>59</v>
      </c>
      <c r="P715" s="151" t="s">
        <v>42</v>
      </c>
      <c r="Q715" s="151" t="s">
        <v>61</v>
      </c>
      <c r="R715" s="151" t="s">
        <v>62</v>
      </c>
      <c r="S715" s="152">
        <v>0.5</v>
      </c>
      <c r="T715" s="152">
        <v>1.75</v>
      </c>
      <c r="U715" s="340">
        <v>1000</v>
      </c>
      <c r="V715" s="340">
        <v>882</v>
      </c>
      <c r="W715" s="339">
        <f t="shared" si="2347"/>
        <v>118</v>
      </c>
      <c r="X715" s="339">
        <f t="shared" si="2348"/>
        <v>882</v>
      </c>
      <c r="Y715" s="340"/>
      <c r="Z715" s="341">
        <f t="shared" si="2349"/>
        <v>0</v>
      </c>
      <c r="AA715" s="342" t="e">
        <f t="shared" si="2350"/>
        <v>#DIV/0!</v>
      </c>
      <c r="AB715" s="343">
        <f t="shared" si="2351"/>
        <v>0.5</v>
      </c>
      <c r="AC715" s="344">
        <f t="shared" si="2352"/>
        <v>0.441</v>
      </c>
      <c r="AD715" s="343">
        <f t="shared" si="2353"/>
        <v>-5.8999999999999997E-2</v>
      </c>
      <c r="AE715" s="345">
        <f t="shared" si="2354"/>
        <v>1.75</v>
      </c>
      <c r="AF715" s="346">
        <f>IF((SUMIF($K$10:$K$1048576,K715,$V$10:$V$1048576))&gt;(SUMIF($K$10:$K$1048576,K715,$U$10:$U$1048576)),AE715,(IF(P715="cpv",(V715*T715),(V715*T715/1000))))</f>
        <v>1.5435000000000001</v>
      </c>
      <c r="AG715" s="347">
        <f t="shared" si="2355"/>
        <v>-0.20649999999999991</v>
      </c>
      <c r="AH715" s="347">
        <v>0</v>
      </c>
      <c r="AI715" s="347">
        <f t="shared" si="2356"/>
        <v>1.1025</v>
      </c>
      <c r="AJ715" s="348">
        <f t="shared" si="2357"/>
        <v>0.7142857142857143</v>
      </c>
      <c r="AL715"/>
    </row>
    <row r="716" spans="2:38" x14ac:dyDescent="0.25">
      <c r="B716" s="354" t="s">
        <v>1117</v>
      </c>
      <c r="C716" s="105">
        <v>2016</v>
      </c>
      <c r="D716" s="105">
        <v>4</v>
      </c>
      <c r="E716" s="106" t="s">
        <v>1032</v>
      </c>
      <c r="F716" s="107">
        <v>42466</v>
      </c>
      <c r="G716" s="107">
        <v>42490</v>
      </c>
      <c r="H716" s="108">
        <f t="shared" ref="H716:H718" ca="1" si="2358">IF($O$1&gt;G716,0,(G716-$O$1))</f>
        <v>0</v>
      </c>
      <c r="I716" s="109" t="s">
        <v>74</v>
      </c>
      <c r="J716" s="109" t="s">
        <v>75</v>
      </c>
      <c r="K716" s="109" t="s">
        <v>1128</v>
      </c>
      <c r="L716" s="110" t="str">
        <f t="shared" ref="L716:L718" ca="1" si="2359">IF(G716=0,$M$3,(IF(H716=0,$M$1,$M$2)))</f>
        <v>Completed</v>
      </c>
      <c r="M716" s="105" t="s">
        <v>255</v>
      </c>
      <c r="N716" s="105" t="s">
        <v>58</v>
      </c>
      <c r="O716" s="105" t="s">
        <v>78</v>
      </c>
      <c r="P716" s="105" t="s">
        <v>60</v>
      </c>
      <c r="Q716" s="105" t="s">
        <v>79</v>
      </c>
      <c r="R716" s="105" t="s">
        <v>79</v>
      </c>
      <c r="S716" s="111">
        <v>2.5</v>
      </c>
      <c r="T716" s="111">
        <v>4.25</v>
      </c>
      <c r="U716" s="112">
        <v>250000</v>
      </c>
      <c r="V716" s="112">
        <v>7685</v>
      </c>
      <c r="W716" s="110">
        <f t="shared" ref="W716:W718" si="2360">IF(V716&gt;U716,0,U716-V716)</f>
        <v>242315</v>
      </c>
      <c r="X716" s="110">
        <f t="shared" ref="X716:X718" si="2361">IF(V716&gt;U716,U716,V716)</f>
        <v>7685</v>
      </c>
      <c r="Y716" s="112"/>
      <c r="Z716" s="113">
        <f t="shared" ref="Z716:Z718" si="2362">Y716/V716</f>
        <v>0</v>
      </c>
      <c r="AA716" s="114" t="e">
        <f t="shared" ref="AA716:AA718" si="2363">AF716/Y716</f>
        <v>#DIV/0!</v>
      </c>
      <c r="AB716" s="115">
        <f t="shared" ref="AB716:AB718" si="2364">IF(P716="cpv",(U716*S716),(U716/1000*S716))</f>
        <v>625</v>
      </c>
      <c r="AC716" s="116">
        <f t="shared" ref="AC716:AC717" si="2365">IF(P716="cpv",(IF(W716&gt;0,V716*S716,AB716)),(IF(W716&gt;0,V716/1000*S716,AB716)))</f>
        <v>19.212499999999999</v>
      </c>
      <c r="AD716" s="115">
        <f t="shared" ref="AD716:AD718" si="2366">AC716-AB716</f>
        <v>-605.78750000000002</v>
      </c>
      <c r="AE716" s="117">
        <f t="shared" ref="AE716:AE718" si="2367">IF(P716="cpv",(U716*T716),(U716/1000*T716))</f>
        <v>1062.5</v>
      </c>
      <c r="AF716" s="286">
        <v>20</v>
      </c>
      <c r="AG716" s="118">
        <f t="shared" ref="AG716:AG718" si="2368">AF716-AE716</f>
        <v>-1042.5</v>
      </c>
      <c r="AH716" s="118">
        <v>0</v>
      </c>
      <c r="AI716" s="118">
        <f t="shared" ref="AI716:AI718" si="2369">AF716-AC716-AH716</f>
        <v>0.78750000000000142</v>
      </c>
      <c r="AJ716" s="335">
        <f t="shared" ref="AJ716:AJ718" si="2370">AI716/AF716</f>
        <v>3.937500000000007E-2</v>
      </c>
      <c r="AL716"/>
    </row>
    <row r="717" spans="2:38" x14ac:dyDescent="0.25">
      <c r="B717" s="356" t="s">
        <v>1125</v>
      </c>
      <c r="C717" s="91">
        <v>2016</v>
      </c>
      <c r="D717" s="91">
        <v>4</v>
      </c>
      <c r="E717" s="92" t="s">
        <v>1032</v>
      </c>
      <c r="F717" s="93">
        <v>42466</v>
      </c>
      <c r="G717" s="93">
        <v>42490</v>
      </c>
      <c r="H717" s="94">
        <f t="shared" ca="1" si="2358"/>
        <v>0</v>
      </c>
      <c r="I717" s="90" t="s">
        <v>74</v>
      </c>
      <c r="J717" s="90" t="s">
        <v>75</v>
      </c>
      <c r="K717" s="90" t="s">
        <v>1128</v>
      </c>
      <c r="L717" s="95" t="str">
        <f t="shared" ca="1" si="2359"/>
        <v>Completed</v>
      </c>
      <c r="M717" s="91" t="s">
        <v>64</v>
      </c>
      <c r="N717" s="91" t="s">
        <v>58</v>
      </c>
      <c r="O717" s="91" t="s">
        <v>78</v>
      </c>
      <c r="P717" s="91" t="s">
        <v>60</v>
      </c>
      <c r="Q717" s="91" t="s">
        <v>79</v>
      </c>
      <c r="R717" s="91" t="s">
        <v>79</v>
      </c>
      <c r="S717" s="96">
        <v>2.5</v>
      </c>
      <c r="T717" s="96">
        <v>4.25</v>
      </c>
      <c r="U717" s="97">
        <v>750000</v>
      </c>
      <c r="V717" s="97">
        <v>1000566</v>
      </c>
      <c r="W717" s="95">
        <f t="shared" si="2360"/>
        <v>0</v>
      </c>
      <c r="X717" s="95">
        <f t="shared" si="2361"/>
        <v>750000</v>
      </c>
      <c r="Y717" s="97">
        <v>17409</v>
      </c>
      <c r="Z717" s="98">
        <f t="shared" si="2362"/>
        <v>1.7399152079922764E-2</v>
      </c>
      <c r="AA717" s="99">
        <f t="shared" si="2363"/>
        <v>0.25733815842380375</v>
      </c>
      <c r="AB717" s="100">
        <f t="shared" si="2364"/>
        <v>1875</v>
      </c>
      <c r="AC717" s="101">
        <f t="shared" si="2365"/>
        <v>1875</v>
      </c>
      <c r="AD717" s="100">
        <f t="shared" si="2366"/>
        <v>0</v>
      </c>
      <c r="AE717" s="102">
        <f t="shared" si="2367"/>
        <v>3187.5</v>
      </c>
      <c r="AF717" s="291">
        <v>4480</v>
      </c>
      <c r="AG717" s="103">
        <f t="shared" si="2368"/>
        <v>1292.5</v>
      </c>
      <c r="AH717" s="103">
        <v>0</v>
      </c>
      <c r="AI717" s="103">
        <f t="shared" si="2369"/>
        <v>2605</v>
      </c>
      <c r="AJ717" s="336">
        <f t="shared" si="2370"/>
        <v>0.5814732142857143</v>
      </c>
      <c r="AL717"/>
    </row>
    <row r="718" spans="2:38" x14ac:dyDescent="0.25">
      <c r="B718" s="356" t="s">
        <v>1126</v>
      </c>
      <c r="C718" s="91">
        <v>2016</v>
      </c>
      <c r="D718" s="91">
        <v>4</v>
      </c>
      <c r="E718" s="92" t="s">
        <v>1032</v>
      </c>
      <c r="F718" s="93">
        <v>42466</v>
      </c>
      <c r="G718" s="93">
        <v>42490</v>
      </c>
      <c r="H718" s="94">
        <f t="shared" ca="1" si="2358"/>
        <v>0</v>
      </c>
      <c r="I718" s="90" t="s">
        <v>74</v>
      </c>
      <c r="J718" s="90" t="s">
        <v>75</v>
      </c>
      <c r="K718" s="90" t="s">
        <v>1128</v>
      </c>
      <c r="L718" s="95" t="str">
        <f t="shared" ca="1" si="2359"/>
        <v>Completed</v>
      </c>
      <c r="M718" s="91" t="s">
        <v>82</v>
      </c>
      <c r="N718" s="91" t="s">
        <v>58</v>
      </c>
      <c r="O718" s="91" t="s">
        <v>78</v>
      </c>
      <c r="P718" s="91" t="s">
        <v>60</v>
      </c>
      <c r="Q718" s="91" t="s">
        <v>79</v>
      </c>
      <c r="R718" s="91" t="s">
        <v>79</v>
      </c>
      <c r="S718" s="96">
        <v>0.5</v>
      </c>
      <c r="T718" s="96">
        <v>4.25</v>
      </c>
      <c r="U718" s="97">
        <v>1000000</v>
      </c>
      <c r="V718" s="97">
        <v>1000119</v>
      </c>
      <c r="W718" s="95">
        <f t="shared" si="2360"/>
        <v>0</v>
      </c>
      <c r="X718" s="95">
        <f t="shared" si="2361"/>
        <v>1000000</v>
      </c>
      <c r="Y718" s="97">
        <v>5684</v>
      </c>
      <c r="Z718" s="98">
        <f t="shared" si="2362"/>
        <v>5.6833236844815466E-3</v>
      </c>
      <c r="AA718" s="99">
        <f t="shared" si="2363"/>
        <v>0.74771287825475019</v>
      </c>
      <c r="AB718" s="100">
        <f t="shared" si="2364"/>
        <v>500</v>
      </c>
      <c r="AC718" s="101">
        <v>995</v>
      </c>
      <c r="AD718" s="100">
        <f t="shared" si="2366"/>
        <v>495</v>
      </c>
      <c r="AE718" s="102">
        <f t="shared" si="2367"/>
        <v>4250</v>
      </c>
      <c r="AF718" s="291">
        <f>IF((SUMIF($K$10:$K$1048576,K718,$V$10:$V$1048576))&gt;(SUMIF($K$10:$K$1048576,K718,$U$10:$U$1048576)),AE718,(IF(P718="cpv",(V718*T718),(V718*T718/1000))))</f>
        <v>4250</v>
      </c>
      <c r="AG718" s="103">
        <f t="shared" si="2368"/>
        <v>0</v>
      </c>
      <c r="AH718" s="103">
        <v>0</v>
      </c>
      <c r="AI718" s="103">
        <f t="shared" si="2369"/>
        <v>3255</v>
      </c>
      <c r="AJ718" s="336">
        <f t="shared" si="2370"/>
        <v>0.76588235294117646</v>
      </c>
      <c r="AL718"/>
    </row>
    <row r="719" spans="2:38" ht="15.75" thickBot="1" x14ac:dyDescent="0.3">
      <c r="B719" s="355" t="s">
        <v>1127</v>
      </c>
      <c r="C719" s="151">
        <v>2016</v>
      </c>
      <c r="D719" s="151">
        <v>4</v>
      </c>
      <c r="E719" s="337" t="s">
        <v>1032</v>
      </c>
      <c r="F719" s="153">
        <v>42466</v>
      </c>
      <c r="G719" s="153">
        <v>42490</v>
      </c>
      <c r="H719" s="338">
        <f t="shared" ref="H719:H721" ca="1" si="2371">IF($O$1&gt;G719,0,(G719-$O$1))</f>
        <v>0</v>
      </c>
      <c r="I719" s="150" t="s">
        <v>74</v>
      </c>
      <c r="J719" s="150" t="s">
        <v>75</v>
      </c>
      <c r="K719" s="150" t="s">
        <v>1128</v>
      </c>
      <c r="L719" s="339" t="str">
        <f t="shared" ref="L719:L721" ca="1" si="2372">IF(G719=0,$M$3,(IF(H719=0,$M$1,$M$2)))</f>
        <v>Completed</v>
      </c>
      <c r="M719" s="151" t="s">
        <v>77</v>
      </c>
      <c r="N719" s="151" t="s">
        <v>58</v>
      </c>
      <c r="O719" s="151" t="s">
        <v>78</v>
      </c>
      <c r="P719" s="151" t="s">
        <v>60</v>
      </c>
      <c r="Q719" s="151" t="s">
        <v>79</v>
      </c>
      <c r="R719" s="151" t="s">
        <v>79</v>
      </c>
      <c r="S719" s="152">
        <v>1.5</v>
      </c>
      <c r="T719" s="152">
        <v>4.25</v>
      </c>
      <c r="U719" s="340">
        <v>1000000</v>
      </c>
      <c r="V719" s="340">
        <v>1051478</v>
      </c>
      <c r="W719" s="339">
        <f t="shared" ref="W719:W721" si="2373">IF(V719&gt;U719,0,U719-V719)</f>
        <v>0</v>
      </c>
      <c r="X719" s="339">
        <f t="shared" ref="X719:X721" si="2374">IF(V719&gt;U719,U719,V719)</f>
        <v>1000000</v>
      </c>
      <c r="Y719" s="340">
        <v>10519</v>
      </c>
      <c r="Z719" s="341">
        <f t="shared" ref="Z719:Z721" si="2375">Y719/V719</f>
        <v>1.0004013398283178E-2</v>
      </c>
      <c r="AA719" s="342">
        <f t="shared" ref="AA719:AA721" si="2376">AF719/Y719</f>
        <v>0.40403080140697784</v>
      </c>
      <c r="AB719" s="343">
        <f t="shared" ref="AB719:AB721" si="2377">IF(P719="cpv",(U719*S719),(U719/1000*S719))</f>
        <v>1500</v>
      </c>
      <c r="AC719" s="344">
        <f t="shared" ref="AC719:AC721" si="2378">IF(P719="cpv",(IF(W719&gt;0,V719*S719,AB719)),(IF(W719&gt;0,V719/1000*S719,AB719)))</f>
        <v>1500</v>
      </c>
      <c r="AD719" s="343">
        <f t="shared" ref="AD719:AD721" si="2379">AC719-AB719</f>
        <v>0</v>
      </c>
      <c r="AE719" s="345">
        <f t="shared" ref="AE719:AE721" si="2380">IF(P719="cpv",(U719*T719),(U719/1000*T719))</f>
        <v>4250</v>
      </c>
      <c r="AF719" s="346">
        <f>IF((SUMIF($K$10:$K$1048576,K719,$V$10:$V$1048576))&gt;(SUMIF($K$10:$K$1048576,K719,$U$10:$U$1048576)),AE719,(IF(P719="cpv",(V719*T719),(V719*T719/1000))))</f>
        <v>4250</v>
      </c>
      <c r="AG719" s="347">
        <f t="shared" ref="AG719:AG721" si="2381">AF719-AE719</f>
        <v>0</v>
      </c>
      <c r="AH719" s="347">
        <v>0</v>
      </c>
      <c r="AI719" s="347">
        <f t="shared" ref="AI719:AI721" si="2382">AF719-AC719-AH719</f>
        <v>2750</v>
      </c>
      <c r="AJ719" s="348">
        <f t="shared" ref="AJ719:AJ721" si="2383">AI719/AF719</f>
        <v>0.6470588235294118</v>
      </c>
      <c r="AL719"/>
    </row>
    <row r="720" spans="2:38" x14ac:dyDescent="0.25">
      <c r="B720" s="354" t="s">
        <v>1129</v>
      </c>
      <c r="C720" s="105">
        <v>2016</v>
      </c>
      <c r="D720" s="105">
        <v>4</v>
      </c>
      <c r="E720" s="106" t="s">
        <v>1032</v>
      </c>
      <c r="F720" s="107">
        <v>42466</v>
      </c>
      <c r="G720" s="107">
        <v>42474</v>
      </c>
      <c r="H720" s="108">
        <f t="shared" ca="1" si="2371"/>
        <v>0</v>
      </c>
      <c r="I720" s="109" t="s">
        <v>96</v>
      </c>
      <c r="J720" s="109" t="s">
        <v>636</v>
      </c>
      <c r="K720" s="109" t="s">
        <v>1131</v>
      </c>
      <c r="L720" s="110" t="str">
        <f t="shared" ca="1" si="2372"/>
        <v>Completed</v>
      </c>
      <c r="M720" s="105" t="s">
        <v>57</v>
      </c>
      <c r="N720" s="105" t="s">
        <v>58</v>
      </c>
      <c r="O720" s="105" t="s">
        <v>175</v>
      </c>
      <c r="P720" s="105" t="s">
        <v>60</v>
      </c>
      <c r="Q720" s="105" t="s">
        <v>61</v>
      </c>
      <c r="R720" s="105" t="s">
        <v>62</v>
      </c>
      <c r="S720" s="111">
        <v>0.5</v>
      </c>
      <c r="T720" s="111">
        <v>1.4</v>
      </c>
      <c r="U720" s="112">
        <v>200000</v>
      </c>
      <c r="V720" s="112">
        <v>200174</v>
      </c>
      <c r="W720" s="110">
        <f t="shared" si="2373"/>
        <v>0</v>
      </c>
      <c r="X720" s="110">
        <f t="shared" si="2374"/>
        <v>200000</v>
      </c>
      <c r="Y720" s="112"/>
      <c r="Z720" s="113">
        <f t="shared" si="2375"/>
        <v>0</v>
      </c>
      <c r="AA720" s="114" t="e">
        <f t="shared" si="2376"/>
        <v>#DIV/0!</v>
      </c>
      <c r="AB720" s="115">
        <f t="shared" si="2377"/>
        <v>100</v>
      </c>
      <c r="AC720" s="116">
        <f t="shared" si="2378"/>
        <v>100</v>
      </c>
      <c r="AD720" s="115">
        <f t="shared" si="2379"/>
        <v>0</v>
      </c>
      <c r="AE720" s="117">
        <f t="shared" si="2380"/>
        <v>280</v>
      </c>
      <c r="AF720" s="286">
        <f>IF((SUMIF($K$10:$K$1048576,K720,$V$10:$V$1048576))&gt;(SUMIF($K$10:$K$1048576,K720,$U$10:$U$1048576)),AE720,(IF(P720="cpv",(V720*T720),(V720*T720/1000))))</f>
        <v>280.24359999999996</v>
      </c>
      <c r="AG720" s="118">
        <f t="shared" si="2381"/>
        <v>0.24359999999995807</v>
      </c>
      <c r="AH720" s="118">
        <v>0</v>
      </c>
      <c r="AI720" s="118">
        <f t="shared" si="2382"/>
        <v>180.24359999999996</v>
      </c>
      <c r="AJ720" s="335">
        <f t="shared" si="2383"/>
        <v>0.64316758705640376</v>
      </c>
      <c r="AL720"/>
    </row>
    <row r="721" spans="2:38" ht="15.75" thickBot="1" x14ac:dyDescent="0.3">
      <c r="B721" s="355" t="s">
        <v>1130</v>
      </c>
      <c r="C721" s="151">
        <v>2016</v>
      </c>
      <c r="D721" s="151">
        <v>4</v>
      </c>
      <c r="E721" s="337" t="s">
        <v>1032</v>
      </c>
      <c r="F721" s="153">
        <v>42466</v>
      </c>
      <c r="G721" s="153">
        <v>42474</v>
      </c>
      <c r="H721" s="338">
        <f t="shared" ca="1" si="2371"/>
        <v>0</v>
      </c>
      <c r="I721" s="150" t="s">
        <v>96</v>
      </c>
      <c r="J721" s="150" t="s">
        <v>636</v>
      </c>
      <c r="K721" s="150" t="s">
        <v>1131</v>
      </c>
      <c r="L721" s="339" t="str">
        <f t="shared" ca="1" si="2372"/>
        <v>Completed</v>
      </c>
      <c r="M721" s="151" t="s">
        <v>64</v>
      </c>
      <c r="N721" s="151" t="s">
        <v>58</v>
      </c>
      <c r="O721" s="151" t="s">
        <v>175</v>
      </c>
      <c r="P721" s="151" t="s">
        <v>60</v>
      </c>
      <c r="Q721" s="151" t="s">
        <v>61</v>
      </c>
      <c r="R721" s="151" t="s">
        <v>62</v>
      </c>
      <c r="S721" s="152">
        <v>0.2</v>
      </c>
      <c r="T721" s="152">
        <v>1.4</v>
      </c>
      <c r="U721" s="340">
        <v>1400000</v>
      </c>
      <c r="V721" s="340">
        <v>1369387</v>
      </c>
      <c r="W721" s="339">
        <f t="shared" si="2373"/>
        <v>30613</v>
      </c>
      <c r="X721" s="339">
        <f t="shared" si="2374"/>
        <v>1369387</v>
      </c>
      <c r="Y721" s="340"/>
      <c r="Z721" s="341">
        <f t="shared" si="2375"/>
        <v>0</v>
      </c>
      <c r="AA721" s="342" t="e">
        <f t="shared" si="2376"/>
        <v>#DIV/0!</v>
      </c>
      <c r="AB721" s="343">
        <f t="shared" si="2377"/>
        <v>280</v>
      </c>
      <c r="AC721" s="344">
        <f t="shared" si="2378"/>
        <v>273.87740000000002</v>
      </c>
      <c r="AD721" s="343">
        <f t="shared" si="2379"/>
        <v>-6.1225999999999772</v>
      </c>
      <c r="AE721" s="345">
        <f t="shared" si="2380"/>
        <v>1959.9999999999998</v>
      </c>
      <c r="AF721" s="346">
        <v>1711</v>
      </c>
      <c r="AG721" s="347">
        <f t="shared" si="2381"/>
        <v>-248.99999999999977</v>
      </c>
      <c r="AH721" s="347">
        <v>0</v>
      </c>
      <c r="AI721" s="347">
        <f t="shared" si="2382"/>
        <v>1437.1225999999999</v>
      </c>
      <c r="AJ721" s="348">
        <f t="shared" si="2383"/>
        <v>0.83993138515488019</v>
      </c>
      <c r="AL721"/>
    </row>
    <row r="722" spans="2:38" x14ac:dyDescent="0.25">
      <c r="B722" s="354" t="s">
        <v>1132</v>
      </c>
      <c r="C722" s="105">
        <v>2016</v>
      </c>
      <c r="D722" s="105">
        <v>4</v>
      </c>
      <c r="E722" s="106" t="s">
        <v>1032</v>
      </c>
      <c r="F722" s="107">
        <v>42466</v>
      </c>
      <c r="G722" s="107">
        <v>42490</v>
      </c>
      <c r="H722" s="108">
        <f t="shared" ref="H722:H723" ca="1" si="2384">IF($O$1&gt;G722,0,(G722-$O$1))</f>
        <v>0</v>
      </c>
      <c r="I722" s="109" t="s">
        <v>84</v>
      </c>
      <c r="J722" s="109" t="s">
        <v>1133</v>
      </c>
      <c r="K722" s="109" t="s">
        <v>1137</v>
      </c>
      <c r="L722" s="110" t="str">
        <f t="shared" ref="L722:L723" ca="1" si="2385">IF(G722=0,$M$3,(IF(H722=0,$M$1,$M$2)))</f>
        <v>Completed</v>
      </c>
      <c r="M722" s="105" t="s">
        <v>77</v>
      </c>
      <c r="N722" s="105" t="s">
        <v>58</v>
      </c>
      <c r="O722" s="105" t="s">
        <v>78</v>
      </c>
      <c r="P722" s="105" t="s">
        <v>60</v>
      </c>
      <c r="Q722" s="105" t="s">
        <v>79</v>
      </c>
      <c r="R722" s="105" t="s">
        <v>79</v>
      </c>
      <c r="S722" s="111">
        <v>1.5</v>
      </c>
      <c r="T722" s="111">
        <v>4.25</v>
      </c>
      <c r="U722" s="112">
        <v>500000</v>
      </c>
      <c r="V722" s="112">
        <v>501208</v>
      </c>
      <c r="W722" s="110">
        <f t="shared" ref="W722:W723" si="2386">IF(V722&gt;U722,0,U722-V722)</f>
        <v>0</v>
      </c>
      <c r="X722" s="110">
        <f t="shared" ref="X722:X723" si="2387">IF(V722&gt;U722,U722,V722)</f>
        <v>500000</v>
      </c>
      <c r="Y722" s="112">
        <v>5549</v>
      </c>
      <c r="Z722" s="113">
        <f t="shared" ref="Z722:Z723" si="2388">Y722/V722</f>
        <v>1.1071251855517071E-2</v>
      </c>
      <c r="AA722" s="114">
        <f t="shared" ref="AA722:AA723" si="2389">AF722/Y722</f>
        <v>0.38295188322220219</v>
      </c>
      <c r="AB722" s="115">
        <f t="shared" ref="AB722:AB723" si="2390">IF(P722="cpv",(U722*S722),(U722/1000*S722))</f>
        <v>750</v>
      </c>
      <c r="AC722" s="116">
        <f t="shared" ref="AC722:AC723" si="2391">IF(P722="cpv",(IF(W722&gt;0,V722*S722,AB722)),(IF(W722&gt;0,V722/1000*S722,AB722)))</f>
        <v>750</v>
      </c>
      <c r="AD722" s="115">
        <f t="shared" ref="AD722:AD723" si="2392">AC722-AB722</f>
        <v>0</v>
      </c>
      <c r="AE722" s="117">
        <f t="shared" ref="AE722:AE723" si="2393">IF(P722="cpv",(U722*T722),(U722/1000*T722))</f>
        <v>2125</v>
      </c>
      <c r="AF722" s="286">
        <f>IF((SUMIF($K$10:$K$1048576,K722,$V$10:$V$1048576))&gt;(SUMIF($K$10:$K$1048576,K722,$U$10:$U$1048576)),AE722,(IF(P722="cpv",(V722*T722),(V722*T722/1000))))</f>
        <v>2125</v>
      </c>
      <c r="AG722" s="118">
        <f t="shared" ref="AG722:AG723" si="2394">AF722-AE722</f>
        <v>0</v>
      </c>
      <c r="AH722" s="118">
        <v>0</v>
      </c>
      <c r="AI722" s="118">
        <f t="shared" ref="AI722:AI723" si="2395">AF722-AC722-AH722</f>
        <v>1375</v>
      </c>
      <c r="AJ722" s="335">
        <f t="shared" ref="AJ722:AJ723" si="2396">AI722/AF722</f>
        <v>0.6470588235294118</v>
      </c>
      <c r="AL722"/>
    </row>
    <row r="723" spans="2:38" x14ac:dyDescent="0.25">
      <c r="B723" s="356" t="s">
        <v>1134</v>
      </c>
      <c r="C723" s="91">
        <v>2016</v>
      </c>
      <c r="D723" s="91">
        <v>4</v>
      </c>
      <c r="E723" s="92" t="s">
        <v>1032</v>
      </c>
      <c r="F723" s="93">
        <v>42466</v>
      </c>
      <c r="G723" s="93">
        <v>42490</v>
      </c>
      <c r="H723" s="94">
        <f t="shared" ca="1" si="2384"/>
        <v>0</v>
      </c>
      <c r="I723" s="90" t="s">
        <v>84</v>
      </c>
      <c r="J723" s="90" t="s">
        <v>1133</v>
      </c>
      <c r="K723" s="90" t="s">
        <v>1137</v>
      </c>
      <c r="L723" s="95" t="str">
        <f t="shared" ca="1" si="2385"/>
        <v>Completed</v>
      </c>
      <c r="M723" s="91" t="s">
        <v>82</v>
      </c>
      <c r="N723" s="91" t="s">
        <v>58</v>
      </c>
      <c r="O723" s="91" t="s">
        <v>78</v>
      </c>
      <c r="P723" s="91" t="s">
        <v>60</v>
      </c>
      <c r="Q723" s="91" t="s">
        <v>79</v>
      </c>
      <c r="R723" s="91" t="s">
        <v>79</v>
      </c>
      <c r="S723" s="96">
        <v>0.5</v>
      </c>
      <c r="T723" s="96">
        <v>4.25</v>
      </c>
      <c r="U723" s="97">
        <v>1500000</v>
      </c>
      <c r="V723" s="97">
        <v>1501658</v>
      </c>
      <c r="W723" s="95">
        <f t="shared" si="2386"/>
        <v>0</v>
      </c>
      <c r="X723" s="95">
        <f t="shared" si="2387"/>
        <v>1500000</v>
      </c>
      <c r="Y723" s="97">
        <v>12747</v>
      </c>
      <c r="Z723" s="98">
        <f t="shared" si="2388"/>
        <v>8.4886172484014335E-3</v>
      </c>
      <c r="AA723" s="99">
        <f t="shared" si="2389"/>
        <v>0.50011767474699931</v>
      </c>
      <c r="AB723" s="100">
        <f t="shared" si="2390"/>
        <v>750</v>
      </c>
      <c r="AC723" s="101">
        <f t="shared" si="2391"/>
        <v>750</v>
      </c>
      <c r="AD723" s="100">
        <f t="shared" si="2392"/>
        <v>0</v>
      </c>
      <c r="AE723" s="102">
        <f t="shared" si="2393"/>
        <v>6375</v>
      </c>
      <c r="AF723" s="291">
        <f>IF((SUMIF($K$10:$K$1048576,K723,$V$10:$V$1048576))&gt;(SUMIF($K$10:$K$1048576,K723,$U$10:$U$1048576)),AE723,(IF(P723="cpv",(V723*T723),(V723*T723/1000))))</f>
        <v>6375</v>
      </c>
      <c r="AG723" s="103">
        <f t="shared" si="2394"/>
        <v>0</v>
      </c>
      <c r="AH723" s="103">
        <v>0</v>
      </c>
      <c r="AI723" s="103">
        <f t="shared" si="2395"/>
        <v>5625</v>
      </c>
      <c r="AJ723" s="336">
        <f t="shared" si="2396"/>
        <v>0.88235294117647056</v>
      </c>
      <c r="AL723"/>
    </row>
    <row r="724" spans="2:38" x14ac:dyDescent="0.25">
      <c r="B724" s="356" t="s">
        <v>1135</v>
      </c>
      <c r="C724" s="91">
        <v>2016</v>
      </c>
      <c r="D724" s="91">
        <v>4</v>
      </c>
      <c r="E724" s="92" t="s">
        <v>1032</v>
      </c>
      <c r="F724" s="93">
        <v>42466</v>
      </c>
      <c r="G724" s="93">
        <v>42490</v>
      </c>
      <c r="H724" s="94">
        <f t="shared" ref="H724:H725" ca="1" si="2397">IF($O$1&gt;G724,0,(G724-$O$1))</f>
        <v>0</v>
      </c>
      <c r="I724" s="90" t="s">
        <v>84</v>
      </c>
      <c r="J724" s="90" t="s">
        <v>1133</v>
      </c>
      <c r="K724" s="90" t="s">
        <v>1137</v>
      </c>
      <c r="L724" s="95" t="str">
        <f t="shared" ref="L724:L725" ca="1" si="2398">IF(G724=0,$M$3,(IF(H724=0,$M$1,$M$2)))</f>
        <v>Completed</v>
      </c>
      <c r="M724" s="91" t="s">
        <v>64</v>
      </c>
      <c r="N724" s="91" t="s">
        <v>58</v>
      </c>
      <c r="O724" s="91" t="s">
        <v>78</v>
      </c>
      <c r="P724" s="91" t="s">
        <v>60</v>
      </c>
      <c r="Q724" s="91" t="s">
        <v>79</v>
      </c>
      <c r="R724" s="91" t="s">
        <v>79</v>
      </c>
      <c r="S724" s="96">
        <v>2.5</v>
      </c>
      <c r="T724" s="96">
        <v>4.25</v>
      </c>
      <c r="U724" s="97">
        <v>500000</v>
      </c>
      <c r="V724" s="97">
        <v>500132</v>
      </c>
      <c r="W724" s="95">
        <f t="shared" ref="W724:W725" si="2399">IF(V724&gt;U724,0,U724-V724)</f>
        <v>0</v>
      </c>
      <c r="X724" s="95">
        <f t="shared" ref="X724:X725" si="2400">IF(V724&gt;U724,U724,V724)</f>
        <v>500000</v>
      </c>
      <c r="Y724" s="97">
        <v>8809</v>
      </c>
      <c r="Z724" s="98">
        <f t="shared" ref="Z724:Z725" si="2401">Y724/V724</f>
        <v>1.7613350075580046E-2</v>
      </c>
      <c r="AA724" s="99">
        <f t="shared" ref="AA724:AA725" si="2402">AF724/Y724</f>
        <v>0.2412305596548984</v>
      </c>
      <c r="AB724" s="100">
        <f t="shared" ref="AB724:AB725" si="2403">IF(P724="cpv",(U724*S724),(U724/1000*S724))</f>
        <v>1250</v>
      </c>
      <c r="AC724" s="101">
        <f t="shared" ref="AC724:AC725" si="2404">IF(P724="cpv",(IF(W724&gt;0,V724*S724,AB724)),(IF(W724&gt;0,V724/1000*S724,AB724)))</f>
        <v>1250</v>
      </c>
      <c r="AD724" s="100">
        <f t="shared" ref="AD724:AD725" si="2405">AC724-AB724</f>
        <v>0</v>
      </c>
      <c r="AE724" s="102">
        <f t="shared" ref="AE724:AE725" si="2406">IF(P724="cpv",(U724*T724),(U724/1000*T724))</f>
        <v>2125</v>
      </c>
      <c r="AF724" s="291">
        <f>IF((SUMIF($K$10:$K$1048576,K724,$V$10:$V$1048576))&gt;(SUMIF($K$10:$K$1048576,K724,$U$10:$U$1048576)),AE724,(IF(P724="cpv",(V724*T724),(V724*T724/1000))))</f>
        <v>2125</v>
      </c>
      <c r="AG724" s="103">
        <f t="shared" ref="AG724:AG725" si="2407">AF724-AE724</f>
        <v>0</v>
      </c>
      <c r="AH724" s="103">
        <v>0</v>
      </c>
      <c r="AI724" s="103">
        <f t="shared" ref="AI724:AI725" si="2408">AF724-AC724-AH724</f>
        <v>875</v>
      </c>
      <c r="AJ724" s="336">
        <f t="shared" ref="AJ724:AJ725" si="2409">AI724/AF724</f>
        <v>0.41176470588235292</v>
      </c>
      <c r="AL724"/>
    </row>
    <row r="725" spans="2:38" ht="15.75" thickBot="1" x14ac:dyDescent="0.3">
      <c r="B725" s="355" t="s">
        <v>1136</v>
      </c>
      <c r="C725" s="151">
        <v>2016</v>
      </c>
      <c r="D725" s="151">
        <v>4</v>
      </c>
      <c r="E725" s="337" t="s">
        <v>1032</v>
      </c>
      <c r="F725" s="153">
        <v>42466</v>
      </c>
      <c r="G725" s="153">
        <v>42490</v>
      </c>
      <c r="H725" s="338">
        <f t="shared" ca="1" si="2397"/>
        <v>0</v>
      </c>
      <c r="I725" s="150" t="s">
        <v>84</v>
      </c>
      <c r="J725" s="150" t="s">
        <v>1133</v>
      </c>
      <c r="K725" s="150" t="s">
        <v>1137</v>
      </c>
      <c r="L725" s="339" t="str">
        <f t="shared" ca="1" si="2398"/>
        <v>Completed</v>
      </c>
      <c r="M725" s="151" t="s">
        <v>57</v>
      </c>
      <c r="N725" s="151" t="s">
        <v>58</v>
      </c>
      <c r="O725" s="151" t="s">
        <v>78</v>
      </c>
      <c r="P725" s="151" t="s">
        <v>60</v>
      </c>
      <c r="Q725" s="151" t="s">
        <v>79</v>
      </c>
      <c r="R725" s="151" t="s">
        <v>79</v>
      </c>
      <c r="S725" s="152">
        <v>2.5</v>
      </c>
      <c r="T725" s="152">
        <v>4.25</v>
      </c>
      <c r="U725" s="340">
        <v>500000</v>
      </c>
      <c r="V725" s="340">
        <v>500040</v>
      </c>
      <c r="W725" s="339">
        <f t="shared" si="2399"/>
        <v>0</v>
      </c>
      <c r="X725" s="339">
        <f t="shared" si="2400"/>
        <v>500000</v>
      </c>
      <c r="Y725" s="340"/>
      <c r="Z725" s="341">
        <f t="shared" si="2401"/>
        <v>0</v>
      </c>
      <c r="AA725" s="342" t="e">
        <f t="shared" si="2402"/>
        <v>#DIV/0!</v>
      </c>
      <c r="AB725" s="343">
        <f t="shared" si="2403"/>
        <v>1250</v>
      </c>
      <c r="AC725" s="344">
        <f t="shared" si="2404"/>
        <v>1250</v>
      </c>
      <c r="AD725" s="343">
        <f t="shared" si="2405"/>
        <v>0</v>
      </c>
      <c r="AE725" s="345">
        <f t="shared" si="2406"/>
        <v>2125</v>
      </c>
      <c r="AF725" s="346">
        <f>IF((SUMIF($K$10:$K$1048576,K725,$V$10:$V$1048576))&gt;(SUMIF($K$10:$K$1048576,K725,$U$10:$U$1048576)),AE725,(IF(P725="cpv",(V725*T725),(V725*T725/1000))))</f>
        <v>2125</v>
      </c>
      <c r="AG725" s="347">
        <f t="shared" si="2407"/>
        <v>0</v>
      </c>
      <c r="AH725" s="347">
        <v>0</v>
      </c>
      <c r="AI725" s="347">
        <f t="shared" si="2408"/>
        <v>875</v>
      </c>
      <c r="AJ725" s="348">
        <f t="shared" si="2409"/>
        <v>0.41176470588235292</v>
      </c>
      <c r="AL725"/>
    </row>
    <row r="726" spans="2:38" x14ac:dyDescent="0.25">
      <c r="B726" s="354" t="s">
        <v>1138</v>
      </c>
      <c r="C726" s="105">
        <v>2016</v>
      </c>
      <c r="D726" s="105">
        <v>4</v>
      </c>
      <c r="E726" s="106" t="s">
        <v>1032</v>
      </c>
      <c r="F726" s="107">
        <v>42466</v>
      </c>
      <c r="G726" s="107">
        <v>42490</v>
      </c>
      <c r="H726" s="108">
        <f t="shared" ref="H726:H728" ca="1" si="2410">IF($O$1&gt;G726,0,(G726-$O$1))</f>
        <v>0</v>
      </c>
      <c r="I726" s="109" t="s">
        <v>84</v>
      </c>
      <c r="J726" s="109" t="s">
        <v>1133</v>
      </c>
      <c r="K726" s="109" t="s">
        <v>1142</v>
      </c>
      <c r="L726" s="110" t="str">
        <f t="shared" ref="L726:L728" ca="1" si="2411">IF(G726=0,$M$3,(IF(H726=0,$M$1,$M$2)))</f>
        <v>Completed</v>
      </c>
      <c r="M726" s="105" t="s">
        <v>57</v>
      </c>
      <c r="N726" s="105" t="s">
        <v>58</v>
      </c>
      <c r="O726" s="105" t="s">
        <v>109</v>
      </c>
      <c r="P726" s="105" t="s">
        <v>110</v>
      </c>
      <c r="Q726" s="105" t="s">
        <v>101</v>
      </c>
      <c r="R726" s="105" t="s">
        <v>102</v>
      </c>
      <c r="S726" s="111">
        <v>1.4999999999999999E-2</v>
      </c>
      <c r="T726" s="111">
        <v>0.04</v>
      </c>
      <c r="U726" s="112">
        <v>75000</v>
      </c>
      <c r="V726" s="112">
        <v>74647</v>
      </c>
      <c r="W726" s="110">
        <f t="shared" ref="W726:W728" si="2412">IF(V726&gt;U726,0,U726-V726)</f>
        <v>353</v>
      </c>
      <c r="X726" s="110">
        <f t="shared" ref="X726:X728" si="2413">IF(V726&gt;U726,U726,V726)</f>
        <v>74647</v>
      </c>
      <c r="Y726" s="112"/>
      <c r="Z726" s="113">
        <f t="shared" ref="Z726:Z728" si="2414">Y726/V726</f>
        <v>0</v>
      </c>
      <c r="AA726" s="114" t="e">
        <f t="shared" ref="AA726:AA728" si="2415">AF726/Y726</f>
        <v>#DIV/0!</v>
      </c>
      <c r="AB726" s="115">
        <f t="shared" ref="AB726:AB728" si="2416">IF(P726="cpv",(U726*S726),(U726/1000*S726))</f>
        <v>1125</v>
      </c>
      <c r="AC726" s="116">
        <f t="shared" ref="AC726:AC728" si="2417">IF(P726="cpv",(IF(W726&gt;0,V726*S726,AB726)),(IF(W726&gt;0,V726/1000*S726,AB726)))</f>
        <v>1119.7049999999999</v>
      </c>
      <c r="AD726" s="115">
        <f t="shared" ref="AD726:AD728" si="2418">AC726-AB726</f>
        <v>-5.2950000000000728</v>
      </c>
      <c r="AE726" s="117">
        <f t="shared" ref="AE726:AE728" si="2419">IF(P726="cpv",(U726*T726),(U726/1000*T726))</f>
        <v>3000</v>
      </c>
      <c r="AF726" s="286">
        <v>3503</v>
      </c>
      <c r="AG726" s="118">
        <f t="shared" ref="AG726:AG728" si="2420">AF726-AE726</f>
        <v>503</v>
      </c>
      <c r="AH726" s="118">
        <v>0</v>
      </c>
      <c r="AI726" s="118">
        <f t="shared" ref="AI726:AI728" si="2421">AF726-AC726-AH726</f>
        <v>2383.2950000000001</v>
      </c>
      <c r="AJ726" s="335">
        <f t="shared" ref="AJ726:AJ728" si="2422">AI726/AF726</f>
        <v>0.68035826434484725</v>
      </c>
      <c r="AL726"/>
    </row>
    <row r="727" spans="2:38" x14ac:dyDescent="0.25">
      <c r="B727" s="356" t="s">
        <v>1139</v>
      </c>
      <c r="C727" s="91">
        <v>2016</v>
      </c>
      <c r="D727" s="91">
        <v>4</v>
      </c>
      <c r="E727" s="92" t="s">
        <v>1032</v>
      </c>
      <c r="F727" s="93">
        <v>42466</v>
      </c>
      <c r="G727" s="93">
        <v>42490</v>
      </c>
      <c r="H727" s="94">
        <f t="shared" ca="1" si="2410"/>
        <v>0</v>
      </c>
      <c r="I727" s="90" t="s">
        <v>84</v>
      </c>
      <c r="J727" s="90" t="s">
        <v>1133</v>
      </c>
      <c r="K727" s="90" t="s">
        <v>1142</v>
      </c>
      <c r="L727" s="95" t="str">
        <f t="shared" ca="1" si="2411"/>
        <v>Completed</v>
      </c>
      <c r="M727" s="91" t="s">
        <v>830</v>
      </c>
      <c r="N727" s="91" t="s">
        <v>58</v>
      </c>
      <c r="O727" s="91" t="s">
        <v>109</v>
      </c>
      <c r="P727" s="91" t="s">
        <v>110</v>
      </c>
      <c r="Q727" s="91" t="s">
        <v>101</v>
      </c>
      <c r="R727" s="91" t="s">
        <v>102</v>
      </c>
      <c r="S727" s="96">
        <v>0.02</v>
      </c>
      <c r="T727" s="96">
        <v>0.04</v>
      </c>
      <c r="U727" s="97">
        <v>100000</v>
      </c>
      <c r="V727" s="97">
        <v>111910</v>
      </c>
      <c r="W727" s="95">
        <f t="shared" si="2412"/>
        <v>0</v>
      </c>
      <c r="X727" s="95">
        <f t="shared" si="2413"/>
        <v>100000</v>
      </c>
      <c r="Y727" s="97">
        <v>6316</v>
      </c>
      <c r="Z727" s="98">
        <f t="shared" si="2414"/>
        <v>5.6438209275310521E-2</v>
      </c>
      <c r="AA727" s="99">
        <f t="shared" si="2415"/>
        <v>0.6333122229259025</v>
      </c>
      <c r="AB727" s="100">
        <f t="shared" si="2416"/>
        <v>2000</v>
      </c>
      <c r="AC727" s="101">
        <f t="shared" si="2417"/>
        <v>2000</v>
      </c>
      <c r="AD727" s="100">
        <f t="shared" si="2418"/>
        <v>0</v>
      </c>
      <c r="AE727" s="102">
        <f t="shared" si="2419"/>
        <v>4000</v>
      </c>
      <c r="AF727" s="291">
        <f>IF((SUMIF($K$10:$K$1048576,K727,$V$10:$V$1048576))&gt;(SUMIF($K$10:$K$1048576,K727,$U$10:$U$1048576)),AE727,(IF(P727="cpv",(V727*T727),(V727*T727/1000))))</f>
        <v>4000</v>
      </c>
      <c r="AG727" s="103">
        <f t="shared" si="2420"/>
        <v>0</v>
      </c>
      <c r="AH727" s="103">
        <v>0</v>
      </c>
      <c r="AI727" s="103">
        <f t="shared" si="2421"/>
        <v>2000</v>
      </c>
      <c r="AJ727" s="336">
        <f t="shared" si="2422"/>
        <v>0.5</v>
      </c>
      <c r="AL727"/>
    </row>
    <row r="728" spans="2:38" x14ac:dyDescent="0.25">
      <c r="B728" s="356" t="s">
        <v>1140</v>
      </c>
      <c r="C728" s="91">
        <v>2016</v>
      </c>
      <c r="D728" s="91">
        <v>4</v>
      </c>
      <c r="E728" s="92" t="s">
        <v>1032</v>
      </c>
      <c r="F728" s="93">
        <v>42466</v>
      </c>
      <c r="G728" s="93">
        <v>42490</v>
      </c>
      <c r="H728" s="94">
        <f t="shared" ca="1" si="2410"/>
        <v>0</v>
      </c>
      <c r="I728" s="90" t="s">
        <v>84</v>
      </c>
      <c r="J728" s="90" t="s">
        <v>1133</v>
      </c>
      <c r="K728" s="90" t="s">
        <v>1142</v>
      </c>
      <c r="L728" s="95" t="str">
        <f t="shared" ca="1" si="2411"/>
        <v>Completed</v>
      </c>
      <c r="M728" s="91" t="s">
        <v>93</v>
      </c>
      <c r="N728" s="91" t="s">
        <v>58</v>
      </c>
      <c r="O728" s="91" t="s">
        <v>109</v>
      </c>
      <c r="P728" s="91" t="s">
        <v>110</v>
      </c>
      <c r="Q728" s="91" t="s">
        <v>101</v>
      </c>
      <c r="R728" s="91" t="s">
        <v>102</v>
      </c>
      <c r="S728" s="96">
        <v>1.2E-2</v>
      </c>
      <c r="T728" s="96">
        <v>0.04</v>
      </c>
      <c r="U728" s="97">
        <v>100000</v>
      </c>
      <c r="V728" s="97">
        <v>100436</v>
      </c>
      <c r="W728" s="95">
        <f t="shared" si="2412"/>
        <v>0</v>
      </c>
      <c r="X728" s="95">
        <f t="shared" si="2413"/>
        <v>100000</v>
      </c>
      <c r="Y728" s="97">
        <v>3381</v>
      </c>
      <c r="Z728" s="98">
        <f t="shared" si="2414"/>
        <v>3.3663228324505155E-2</v>
      </c>
      <c r="AA728" s="99">
        <f t="shared" si="2415"/>
        <v>1.1830819284235434</v>
      </c>
      <c r="AB728" s="100">
        <f t="shared" si="2416"/>
        <v>1200</v>
      </c>
      <c r="AC728" s="101">
        <f t="shared" si="2417"/>
        <v>1200</v>
      </c>
      <c r="AD728" s="100">
        <f t="shared" si="2418"/>
        <v>0</v>
      </c>
      <c r="AE728" s="102">
        <f t="shared" si="2419"/>
        <v>4000</v>
      </c>
      <c r="AF728" s="291">
        <f>IF((SUMIF($K$10:$K$1048576,K728,$V$10:$V$1048576))&gt;(SUMIF($K$10:$K$1048576,K728,$U$10:$U$1048576)),AE728,(IF(P728="cpv",(V728*T728),(V728*T728/1000))))</f>
        <v>4000</v>
      </c>
      <c r="AG728" s="103">
        <f t="shared" si="2420"/>
        <v>0</v>
      </c>
      <c r="AH728" s="103">
        <v>0</v>
      </c>
      <c r="AI728" s="103">
        <f t="shared" si="2421"/>
        <v>2800</v>
      </c>
      <c r="AJ728" s="336">
        <f t="shared" si="2422"/>
        <v>0.7</v>
      </c>
      <c r="AL728"/>
    </row>
    <row r="729" spans="2:38" ht="15.75" thickBot="1" x14ac:dyDescent="0.3">
      <c r="B729" s="355" t="s">
        <v>1141</v>
      </c>
      <c r="C729" s="151">
        <v>2016</v>
      </c>
      <c r="D729" s="151">
        <v>4</v>
      </c>
      <c r="E729" s="337" t="s">
        <v>1032</v>
      </c>
      <c r="F729" s="153">
        <v>42466</v>
      </c>
      <c r="G729" s="153">
        <v>42490</v>
      </c>
      <c r="H729" s="338">
        <f t="shared" ref="H729:H730" ca="1" si="2423">IF($O$1&gt;G729,0,(G729-$O$1))</f>
        <v>0</v>
      </c>
      <c r="I729" s="150" t="s">
        <v>84</v>
      </c>
      <c r="J729" s="150" t="s">
        <v>1133</v>
      </c>
      <c r="K729" s="150" t="s">
        <v>1142</v>
      </c>
      <c r="L729" s="339" t="str">
        <f t="shared" ref="L729:L730" ca="1" si="2424">IF(G729=0,$M$3,(IF(H729=0,$M$1,$M$2)))</f>
        <v>Completed</v>
      </c>
      <c r="M729" s="151" t="s">
        <v>77</v>
      </c>
      <c r="N729" s="151" t="s">
        <v>58</v>
      </c>
      <c r="O729" s="151" t="s">
        <v>109</v>
      </c>
      <c r="P729" s="151" t="s">
        <v>110</v>
      </c>
      <c r="Q729" s="151" t="s">
        <v>101</v>
      </c>
      <c r="R729" s="151" t="s">
        <v>102</v>
      </c>
      <c r="S729" s="152">
        <v>0.01</v>
      </c>
      <c r="T729" s="152">
        <v>0.04</v>
      </c>
      <c r="U729" s="340">
        <v>100000</v>
      </c>
      <c r="V729" s="340">
        <v>100584</v>
      </c>
      <c r="W729" s="339">
        <f t="shared" ref="W729:W730" si="2425">IF(V729&gt;U729,0,U729-V729)</f>
        <v>0</v>
      </c>
      <c r="X729" s="339">
        <f t="shared" ref="X729:X730" si="2426">IF(V729&gt;U729,U729,V729)</f>
        <v>100000</v>
      </c>
      <c r="Y729" s="340">
        <v>6044</v>
      </c>
      <c r="Z729" s="341">
        <f t="shared" ref="Z729:Z730" si="2427">Y729/V729</f>
        <v>6.0089079774119147E-2</v>
      </c>
      <c r="AA729" s="342">
        <f t="shared" ref="AA729:AA730" si="2428">AF729/Y729</f>
        <v>0.66181336863004636</v>
      </c>
      <c r="AB729" s="343">
        <f t="shared" ref="AB729:AB730" si="2429">IF(P729="cpv",(U729*S729),(U729/1000*S729))</f>
        <v>1000</v>
      </c>
      <c r="AC729" s="344">
        <f t="shared" ref="AC729" si="2430">IF(P729="cpv",(IF(W729&gt;0,V729*S729,AB729)),(IF(W729&gt;0,V729/1000*S729,AB729)))</f>
        <v>1000</v>
      </c>
      <c r="AD729" s="343">
        <f t="shared" ref="AD729:AD730" si="2431">AC729-AB729</f>
        <v>0</v>
      </c>
      <c r="AE729" s="345">
        <f t="shared" ref="AE729:AE730" si="2432">IF(P729="cpv",(U729*T729),(U729/1000*T729))</f>
        <v>4000</v>
      </c>
      <c r="AF729" s="346">
        <f>IF((SUMIF($K$10:$K$1048576,K729,$V$10:$V$1048576))&gt;(SUMIF($K$10:$K$1048576,K729,$U$10:$U$1048576)),AE729,(IF(P729="cpv",(V729*T729),(V729*T729/1000))))</f>
        <v>4000</v>
      </c>
      <c r="AG729" s="347">
        <f t="shared" ref="AG729:AG730" si="2433">AF729-AE729</f>
        <v>0</v>
      </c>
      <c r="AH729" s="347">
        <v>0</v>
      </c>
      <c r="AI729" s="347">
        <f t="shared" ref="AI729:AI730" si="2434">AF729-AC729-AH729</f>
        <v>3000</v>
      </c>
      <c r="AJ729" s="348">
        <f t="shared" ref="AJ729:AJ730" si="2435">AI729/AF729</f>
        <v>0.75</v>
      </c>
      <c r="AL729"/>
    </row>
    <row r="730" spans="2:38" ht="15.75" thickBot="1" x14ac:dyDescent="0.3">
      <c r="B730" s="357" t="s">
        <v>1143</v>
      </c>
      <c r="C730" s="135">
        <v>2016</v>
      </c>
      <c r="D730" s="135">
        <v>4</v>
      </c>
      <c r="E730" s="136" t="s">
        <v>1032</v>
      </c>
      <c r="F730" s="137">
        <v>42466</v>
      </c>
      <c r="G730" s="137">
        <v>42490</v>
      </c>
      <c r="H730" s="138">
        <f t="shared" ca="1" si="2423"/>
        <v>0</v>
      </c>
      <c r="I730" s="139" t="s">
        <v>84</v>
      </c>
      <c r="J730" s="139" t="s">
        <v>1133</v>
      </c>
      <c r="K730" s="139" t="s">
        <v>1144</v>
      </c>
      <c r="L730" s="140" t="str">
        <f t="shared" ca="1" si="2424"/>
        <v>Completed</v>
      </c>
      <c r="M730" s="135" t="s">
        <v>99</v>
      </c>
      <c r="N730" s="135" t="s">
        <v>58</v>
      </c>
      <c r="O730" s="135" t="s">
        <v>100</v>
      </c>
      <c r="P730" s="135" t="s">
        <v>42</v>
      </c>
      <c r="Q730" s="135" t="s">
        <v>101</v>
      </c>
      <c r="R730" s="135" t="s">
        <v>102</v>
      </c>
      <c r="S730" s="141">
        <v>0.4</v>
      </c>
      <c r="T730" s="141">
        <v>0.6</v>
      </c>
      <c r="U730" s="142">
        <v>50000</v>
      </c>
      <c r="V730" s="142">
        <v>57125</v>
      </c>
      <c r="W730" s="140">
        <f t="shared" si="2425"/>
        <v>0</v>
      </c>
      <c r="X730" s="140">
        <f t="shared" si="2426"/>
        <v>50000</v>
      </c>
      <c r="Y730" s="142"/>
      <c r="Z730" s="143">
        <f t="shared" si="2427"/>
        <v>0</v>
      </c>
      <c r="AA730" s="144" t="e">
        <f t="shared" si="2428"/>
        <v>#DIV/0!</v>
      </c>
      <c r="AB730" s="145">
        <f t="shared" si="2429"/>
        <v>20</v>
      </c>
      <c r="AC730" s="146">
        <v>20000</v>
      </c>
      <c r="AD730" s="145">
        <f t="shared" si="2431"/>
        <v>19980</v>
      </c>
      <c r="AE730" s="147">
        <f t="shared" si="2432"/>
        <v>30</v>
      </c>
      <c r="AF730" s="288">
        <v>30000</v>
      </c>
      <c r="AG730" s="148">
        <f t="shared" si="2433"/>
        <v>29970</v>
      </c>
      <c r="AH730" s="148">
        <v>0</v>
      </c>
      <c r="AI730" s="148">
        <f t="shared" si="2434"/>
        <v>10000</v>
      </c>
      <c r="AJ730" s="349">
        <f t="shared" si="2435"/>
        <v>0.33333333333333331</v>
      </c>
      <c r="AL730"/>
    </row>
    <row r="731" spans="2:38" x14ac:dyDescent="0.25">
      <c r="B731" s="354" t="s">
        <v>1145</v>
      </c>
      <c r="C731" s="105">
        <v>2016</v>
      </c>
      <c r="D731" s="105">
        <v>4</v>
      </c>
      <c r="E731" s="106" t="s">
        <v>1032</v>
      </c>
      <c r="F731" s="107">
        <v>42466</v>
      </c>
      <c r="G731" s="107">
        <v>42479</v>
      </c>
      <c r="H731" s="108">
        <f t="shared" ref="H731:H733" ca="1" si="2436">IF($O$1&gt;G731,0,(G731-$O$1))</f>
        <v>0</v>
      </c>
      <c r="I731" s="109" t="s">
        <v>54</v>
      </c>
      <c r="J731" s="109" t="s">
        <v>690</v>
      </c>
      <c r="K731" s="109" t="s">
        <v>1147</v>
      </c>
      <c r="L731" s="110" t="str">
        <f t="shared" ref="L731:L733" ca="1" si="2437">IF(G731=0,$M$3,(IF(H731=0,$M$1,$M$2)))</f>
        <v>Completed</v>
      </c>
      <c r="M731" s="105" t="s">
        <v>82</v>
      </c>
      <c r="N731" s="105" t="s">
        <v>58</v>
      </c>
      <c r="O731" s="105" t="s">
        <v>78</v>
      </c>
      <c r="P731" s="105" t="s">
        <v>60</v>
      </c>
      <c r="Q731" s="105" t="s">
        <v>79</v>
      </c>
      <c r="R731" s="105" t="s">
        <v>79</v>
      </c>
      <c r="S731" s="111">
        <v>0.5</v>
      </c>
      <c r="T731" s="111">
        <v>4.25</v>
      </c>
      <c r="U731" s="112">
        <v>500000</v>
      </c>
      <c r="V731" s="112">
        <v>500341</v>
      </c>
      <c r="W731" s="110">
        <f t="shared" ref="W731:W733" si="2438">IF(V731&gt;U731,0,U731-V731)</f>
        <v>0</v>
      </c>
      <c r="X731" s="110">
        <f t="shared" ref="X731:X733" si="2439">IF(V731&gt;U731,U731,V731)</f>
        <v>500000</v>
      </c>
      <c r="Y731" s="112">
        <v>2823</v>
      </c>
      <c r="Z731" s="113">
        <f t="shared" ref="Z731:Z733" si="2440">Y731/V731</f>
        <v>5.6421520523003308E-3</v>
      </c>
      <c r="AA731" s="114">
        <f t="shared" ref="AA731:AA733" si="2441">AF731/Y731</f>
        <v>0.71289408430747436</v>
      </c>
      <c r="AB731" s="115">
        <f t="shared" ref="AB731:AB733" si="2442">IF(P731="cpv",(U731*S731),(U731/1000*S731))</f>
        <v>250</v>
      </c>
      <c r="AC731" s="116">
        <f t="shared" ref="AC731:AC733" si="2443">IF(P731="cpv",(IF(W731&gt;0,V731*S731,AB731)),(IF(W731&gt;0,V731/1000*S731,AB731)))</f>
        <v>250</v>
      </c>
      <c r="AD731" s="115">
        <f t="shared" ref="AD731:AD733" si="2444">AC731-AB731</f>
        <v>0</v>
      </c>
      <c r="AE731" s="117">
        <f t="shared" ref="AE731:AE733" si="2445">IF(P731="cpv",(U731*T731),(U731/1000*T731))</f>
        <v>2125</v>
      </c>
      <c r="AF731" s="286">
        <v>2012.5</v>
      </c>
      <c r="AG731" s="118">
        <f t="shared" ref="AG731:AG733" si="2446">AF731-AE731</f>
        <v>-112.5</v>
      </c>
      <c r="AH731" s="118">
        <v>0</v>
      </c>
      <c r="AI731" s="118">
        <f t="shared" ref="AI731:AI733" si="2447">AF731-AC731-AH731</f>
        <v>1762.5</v>
      </c>
      <c r="AJ731" s="335">
        <f t="shared" ref="AJ731:AJ733" si="2448">AI731/AF731</f>
        <v>0.87577639751552794</v>
      </c>
      <c r="AL731"/>
    </row>
    <row r="732" spans="2:38" ht="15.75" thickBot="1" x14ac:dyDescent="0.3">
      <c r="B732" s="355" t="s">
        <v>1146</v>
      </c>
      <c r="C732" s="151">
        <v>2016</v>
      </c>
      <c r="D732" s="151">
        <v>4</v>
      </c>
      <c r="E732" s="337" t="s">
        <v>1032</v>
      </c>
      <c r="F732" s="153">
        <v>42466</v>
      </c>
      <c r="G732" s="153">
        <v>42479</v>
      </c>
      <c r="H732" s="338">
        <f t="shared" ca="1" si="2436"/>
        <v>0</v>
      </c>
      <c r="I732" s="150" t="s">
        <v>54</v>
      </c>
      <c r="J732" s="150" t="s">
        <v>690</v>
      </c>
      <c r="K732" s="150" t="s">
        <v>1147</v>
      </c>
      <c r="L732" s="339" t="str">
        <f t="shared" ca="1" si="2437"/>
        <v>Completed</v>
      </c>
      <c r="M732" s="151" t="s">
        <v>77</v>
      </c>
      <c r="N732" s="151" t="s">
        <v>58</v>
      </c>
      <c r="O732" s="151" t="s">
        <v>78</v>
      </c>
      <c r="P732" s="151" t="s">
        <v>60</v>
      </c>
      <c r="Q732" s="151" t="s">
        <v>79</v>
      </c>
      <c r="R732" s="151" t="s">
        <v>79</v>
      </c>
      <c r="S732" s="152">
        <v>1.5</v>
      </c>
      <c r="T732" s="152">
        <v>4.25</v>
      </c>
      <c r="U732" s="340">
        <v>350000</v>
      </c>
      <c r="V732" s="340">
        <v>350831</v>
      </c>
      <c r="W732" s="339">
        <f t="shared" si="2438"/>
        <v>0</v>
      </c>
      <c r="X732" s="339">
        <f t="shared" si="2439"/>
        <v>350000</v>
      </c>
      <c r="Y732" s="340">
        <v>3795</v>
      </c>
      <c r="Z732" s="341">
        <f t="shared" si="2440"/>
        <v>1.0817174080967759E-2</v>
      </c>
      <c r="AA732" s="342">
        <f t="shared" si="2441"/>
        <v>0.3919631093544137</v>
      </c>
      <c r="AB732" s="343">
        <f t="shared" si="2442"/>
        <v>525</v>
      </c>
      <c r="AC732" s="344">
        <f t="shared" si="2443"/>
        <v>525</v>
      </c>
      <c r="AD732" s="343">
        <f t="shared" si="2444"/>
        <v>0</v>
      </c>
      <c r="AE732" s="345">
        <f t="shared" si="2445"/>
        <v>1487.5</v>
      </c>
      <c r="AF732" s="346">
        <f>IF((SUMIF($K$10:$K$1048576,K732,$V$10:$V$1048576))&gt;(SUMIF($K$10:$K$1048576,K732,$U$10:$U$1048576)),AE732,(IF(P732="cpv",(V732*T732),(V732*T732/1000))))</f>
        <v>1487.5</v>
      </c>
      <c r="AG732" s="347">
        <f t="shared" si="2446"/>
        <v>0</v>
      </c>
      <c r="AH732" s="347">
        <v>0</v>
      </c>
      <c r="AI732" s="347">
        <f t="shared" si="2447"/>
        <v>962.5</v>
      </c>
      <c r="AJ732" s="348">
        <f t="shared" si="2448"/>
        <v>0.6470588235294118</v>
      </c>
      <c r="AL732"/>
    </row>
    <row r="733" spans="2:38" x14ac:dyDescent="0.25">
      <c r="B733" s="354" t="s">
        <v>1148</v>
      </c>
      <c r="C733" s="105">
        <v>2016</v>
      </c>
      <c r="D733" s="105">
        <v>4</v>
      </c>
      <c r="E733" s="106" t="s">
        <v>1032</v>
      </c>
      <c r="F733" s="107">
        <v>42468</v>
      </c>
      <c r="G733" s="107">
        <v>42469</v>
      </c>
      <c r="H733" s="108">
        <f t="shared" ca="1" si="2436"/>
        <v>0</v>
      </c>
      <c r="I733" s="109" t="s">
        <v>84</v>
      </c>
      <c r="J733" s="109" t="s">
        <v>845</v>
      </c>
      <c r="K733" s="109" t="s">
        <v>1151</v>
      </c>
      <c r="L733" s="110" t="str">
        <f t="shared" ca="1" si="2437"/>
        <v>Completed</v>
      </c>
      <c r="M733" s="105" t="s">
        <v>57</v>
      </c>
      <c r="N733" s="105" t="s">
        <v>58</v>
      </c>
      <c r="O733" s="105" t="s">
        <v>109</v>
      </c>
      <c r="P733" s="105" t="s">
        <v>110</v>
      </c>
      <c r="Q733" s="105" t="s">
        <v>101</v>
      </c>
      <c r="R733" s="105" t="s">
        <v>102</v>
      </c>
      <c r="S733" s="111">
        <v>1.4999999999999999E-2</v>
      </c>
      <c r="T733" s="111">
        <v>3.3000000000000002E-2</v>
      </c>
      <c r="U733" s="112">
        <v>100000</v>
      </c>
      <c r="V733" s="112">
        <v>102444</v>
      </c>
      <c r="W733" s="110">
        <f t="shared" si="2438"/>
        <v>0</v>
      </c>
      <c r="X733" s="110">
        <f t="shared" si="2439"/>
        <v>100000</v>
      </c>
      <c r="Y733" s="112"/>
      <c r="Z733" s="113">
        <f t="shared" si="2440"/>
        <v>0</v>
      </c>
      <c r="AA733" s="114" t="e">
        <f t="shared" si="2441"/>
        <v>#DIV/0!</v>
      </c>
      <c r="AB733" s="115">
        <f t="shared" si="2442"/>
        <v>1500</v>
      </c>
      <c r="AC733" s="116">
        <f t="shared" si="2443"/>
        <v>1500</v>
      </c>
      <c r="AD733" s="115">
        <f t="shared" si="2444"/>
        <v>0</v>
      </c>
      <c r="AE733" s="117">
        <f t="shared" si="2445"/>
        <v>3300</v>
      </c>
      <c r="AF733" s="286">
        <v>2921</v>
      </c>
      <c r="AG733" s="118">
        <f t="shared" si="2446"/>
        <v>-379</v>
      </c>
      <c r="AH733" s="118">
        <v>0</v>
      </c>
      <c r="AI733" s="118">
        <f t="shared" si="2447"/>
        <v>1421</v>
      </c>
      <c r="AJ733" s="335">
        <f t="shared" si="2448"/>
        <v>0.48647723382403285</v>
      </c>
      <c r="AL733"/>
    </row>
    <row r="734" spans="2:38" x14ac:dyDescent="0.25">
      <c r="B734" s="356" t="s">
        <v>1149</v>
      </c>
      <c r="C734" s="91">
        <v>2016</v>
      </c>
      <c r="D734" s="91">
        <v>4</v>
      </c>
      <c r="E734" s="92" t="s">
        <v>1032</v>
      </c>
      <c r="F734" s="93">
        <v>42468</v>
      </c>
      <c r="G734" s="93">
        <v>42469</v>
      </c>
      <c r="H734" s="94">
        <f t="shared" ref="H734:H736" ca="1" si="2449">IF($O$1&gt;G734,0,(G734-$O$1))</f>
        <v>0</v>
      </c>
      <c r="I734" s="90" t="s">
        <v>84</v>
      </c>
      <c r="J734" s="90" t="s">
        <v>845</v>
      </c>
      <c r="K734" s="90" t="s">
        <v>1151</v>
      </c>
      <c r="L734" s="95" t="str">
        <f t="shared" ref="L734:L736" ca="1" si="2450">IF(G734=0,$M$3,(IF(H734=0,$M$1,$M$2)))</f>
        <v>Completed</v>
      </c>
      <c r="M734" s="91" t="s">
        <v>255</v>
      </c>
      <c r="N734" s="91" t="s">
        <v>58</v>
      </c>
      <c r="O734" s="91" t="s">
        <v>109</v>
      </c>
      <c r="P734" s="91" t="s">
        <v>110</v>
      </c>
      <c r="Q734" s="91" t="s">
        <v>101</v>
      </c>
      <c r="R734" s="91" t="s">
        <v>102</v>
      </c>
      <c r="S734" s="96">
        <v>1.4999999999999999E-2</v>
      </c>
      <c r="T734" s="96">
        <v>3.3000000000000002E-2</v>
      </c>
      <c r="U734" s="97">
        <v>10000</v>
      </c>
      <c r="V734" s="97">
        <v>145</v>
      </c>
      <c r="W734" s="95">
        <f t="shared" ref="W734:W736" si="2451">IF(V734&gt;U734,0,U734-V734)</f>
        <v>9855</v>
      </c>
      <c r="X734" s="95">
        <f t="shared" ref="X734:X736" si="2452">IF(V734&gt;U734,U734,V734)</f>
        <v>145</v>
      </c>
      <c r="Y734" s="97">
        <v>12</v>
      </c>
      <c r="Z734" s="98">
        <f t="shared" ref="Z734:Z736" si="2453">Y734/V734</f>
        <v>8.2758620689655171E-2</v>
      </c>
      <c r="AA734" s="99">
        <f t="shared" ref="AA734:AA736" si="2454">AF734/Y734</f>
        <v>0.39874999999999999</v>
      </c>
      <c r="AB734" s="100">
        <f t="shared" ref="AB734:AB736" si="2455">IF(P734="cpv",(U734*S734),(U734/1000*S734))</f>
        <v>150</v>
      </c>
      <c r="AC734" s="101">
        <f t="shared" ref="AC734:AC736" si="2456">IF(P734="cpv",(IF(W734&gt;0,V734*S734,AB734)),(IF(W734&gt;0,V734/1000*S734,AB734)))</f>
        <v>2.1749999999999998</v>
      </c>
      <c r="AD734" s="100">
        <f t="shared" ref="AD734:AD736" si="2457">AC734-AB734</f>
        <v>-147.82499999999999</v>
      </c>
      <c r="AE734" s="102">
        <f t="shared" ref="AE734:AE736" si="2458">IF(P734="cpv",(U734*T734),(U734/1000*T734))</f>
        <v>330</v>
      </c>
      <c r="AF734" s="291">
        <f>IF((SUMIF($K$10:$K$1048576,K734,$V$10:$V$1048576))&gt;(SUMIF($K$10:$K$1048576,K734,$U$10:$U$1048576)),AE734,(IF(P734="cpv",(V734*T734),(V734*T734/1000))))</f>
        <v>4.7850000000000001</v>
      </c>
      <c r="AG734" s="103">
        <f t="shared" ref="AG734:AG736" si="2459">AF734-AE734</f>
        <v>-325.21499999999997</v>
      </c>
      <c r="AH734" s="103">
        <v>0</v>
      </c>
      <c r="AI734" s="103">
        <f t="shared" ref="AI734:AI736" si="2460">AF734-AC734-AH734</f>
        <v>2.6100000000000003</v>
      </c>
      <c r="AJ734" s="336">
        <f t="shared" ref="AJ734:AJ736" si="2461">AI734/AF734</f>
        <v>0.54545454545454553</v>
      </c>
      <c r="AL734"/>
    </row>
    <row r="735" spans="2:38" ht="15.75" thickBot="1" x14ac:dyDescent="0.3">
      <c r="B735" s="355" t="s">
        <v>1150</v>
      </c>
      <c r="C735" s="151">
        <v>2016</v>
      </c>
      <c r="D735" s="151">
        <v>4</v>
      </c>
      <c r="E735" s="337" t="s">
        <v>1032</v>
      </c>
      <c r="F735" s="153">
        <v>42468</v>
      </c>
      <c r="G735" s="153">
        <v>42469</v>
      </c>
      <c r="H735" s="338">
        <f t="shared" ca="1" si="2449"/>
        <v>0</v>
      </c>
      <c r="I735" s="150" t="s">
        <v>84</v>
      </c>
      <c r="J735" s="150" t="s">
        <v>845</v>
      </c>
      <c r="K735" s="150" t="s">
        <v>1151</v>
      </c>
      <c r="L735" s="339" t="str">
        <f t="shared" ca="1" si="2450"/>
        <v>Completed</v>
      </c>
      <c r="M735" s="151" t="s">
        <v>134</v>
      </c>
      <c r="N735" s="151" t="s">
        <v>58</v>
      </c>
      <c r="O735" s="151" t="s">
        <v>109</v>
      </c>
      <c r="P735" s="151" t="s">
        <v>110</v>
      </c>
      <c r="Q735" s="151" t="s">
        <v>101</v>
      </c>
      <c r="R735" s="151" t="s">
        <v>102</v>
      </c>
      <c r="S735" s="152">
        <v>5.0000000000000001E-3</v>
      </c>
      <c r="T735" s="152">
        <v>3.3000000000000002E-2</v>
      </c>
      <c r="U735" s="340">
        <v>60000</v>
      </c>
      <c r="V735" s="340">
        <v>61353</v>
      </c>
      <c r="W735" s="339">
        <f t="shared" si="2451"/>
        <v>0</v>
      </c>
      <c r="X735" s="339">
        <f t="shared" si="2452"/>
        <v>60000</v>
      </c>
      <c r="Y735" s="340">
        <v>3496</v>
      </c>
      <c r="Z735" s="341">
        <f t="shared" si="2453"/>
        <v>5.6981728684823887E-2</v>
      </c>
      <c r="AA735" s="342">
        <f t="shared" si="2454"/>
        <v>0.57913300915331811</v>
      </c>
      <c r="AB735" s="343">
        <f t="shared" si="2455"/>
        <v>300</v>
      </c>
      <c r="AC735" s="344">
        <f t="shared" si="2456"/>
        <v>300</v>
      </c>
      <c r="AD735" s="343">
        <f t="shared" si="2457"/>
        <v>0</v>
      </c>
      <c r="AE735" s="345">
        <f t="shared" si="2458"/>
        <v>1980</v>
      </c>
      <c r="AF735" s="346">
        <f>IF((SUMIF($K$10:$K$1048576,K735,$V$10:$V$1048576))&gt;(SUMIF($K$10:$K$1048576,K735,$U$10:$U$1048576)),AE735,(IF(P735="cpv",(V735*T735),(V735*T735/1000))))</f>
        <v>2024.6490000000001</v>
      </c>
      <c r="AG735" s="347">
        <f t="shared" si="2459"/>
        <v>44.649000000000115</v>
      </c>
      <c r="AH735" s="347">
        <v>0</v>
      </c>
      <c r="AI735" s="347">
        <f t="shared" si="2460"/>
        <v>1724.6490000000001</v>
      </c>
      <c r="AJ735" s="348">
        <f t="shared" si="2461"/>
        <v>0.85182616838770575</v>
      </c>
      <c r="AL735"/>
    </row>
    <row r="736" spans="2:38" x14ac:dyDescent="0.25">
      <c r="B736" s="354" t="s">
        <v>1152</v>
      </c>
      <c r="C736" s="105">
        <v>2016</v>
      </c>
      <c r="D736" s="105">
        <v>4</v>
      </c>
      <c r="E736" s="106" t="s">
        <v>1032</v>
      </c>
      <c r="F736" s="107">
        <v>42468</v>
      </c>
      <c r="G736" s="107">
        <v>42469</v>
      </c>
      <c r="H736" s="108">
        <f t="shared" ca="1" si="2449"/>
        <v>0</v>
      </c>
      <c r="I736" s="109" t="s">
        <v>84</v>
      </c>
      <c r="J736" s="109" t="s">
        <v>845</v>
      </c>
      <c r="K736" s="109" t="s">
        <v>1154</v>
      </c>
      <c r="L736" s="110" t="str">
        <f t="shared" ca="1" si="2450"/>
        <v>Completed</v>
      </c>
      <c r="M736" s="105" t="s">
        <v>64</v>
      </c>
      <c r="N736" s="105" t="s">
        <v>58</v>
      </c>
      <c r="O736" s="105" t="s">
        <v>59</v>
      </c>
      <c r="P736" s="105" t="s">
        <v>60</v>
      </c>
      <c r="Q736" s="105" t="s">
        <v>61</v>
      </c>
      <c r="R736" s="105" t="s">
        <v>62</v>
      </c>
      <c r="S736" s="111">
        <v>0.2</v>
      </c>
      <c r="T736" s="111">
        <v>1</v>
      </c>
      <c r="U736" s="112">
        <v>600000</v>
      </c>
      <c r="V736" s="112">
        <v>601608</v>
      </c>
      <c r="W736" s="110">
        <f t="shared" si="2451"/>
        <v>0</v>
      </c>
      <c r="X736" s="110">
        <f t="shared" si="2452"/>
        <v>600000</v>
      </c>
      <c r="Y736" s="112">
        <v>97</v>
      </c>
      <c r="Z736" s="113">
        <f t="shared" si="2453"/>
        <v>1.6123455805108975E-4</v>
      </c>
      <c r="AA736" s="114">
        <f t="shared" si="2454"/>
        <v>5.1546391752577323</v>
      </c>
      <c r="AB736" s="115">
        <f t="shared" si="2455"/>
        <v>120</v>
      </c>
      <c r="AC736" s="116">
        <f t="shared" si="2456"/>
        <v>120</v>
      </c>
      <c r="AD736" s="115">
        <f t="shared" si="2457"/>
        <v>0</v>
      </c>
      <c r="AE736" s="117">
        <f t="shared" si="2458"/>
        <v>600</v>
      </c>
      <c r="AF736" s="286">
        <v>500</v>
      </c>
      <c r="AG736" s="118">
        <f t="shared" si="2459"/>
        <v>-100</v>
      </c>
      <c r="AH736" s="118">
        <v>0</v>
      </c>
      <c r="AI736" s="118">
        <f t="shared" si="2460"/>
        <v>380</v>
      </c>
      <c r="AJ736" s="335">
        <f t="shared" si="2461"/>
        <v>0.76</v>
      </c>
      <c r="AL736"/>
    </row>
    <row r="737" spans="2:38" ht="15.75" thickBot="1" x14ac:dyDescent="0.3">
      <c r="B737" s="355" t="s">
        <v>1153</v>
      </c>
      <c r="C737" s="151">
        <v>2016</v>
      </c>
      <c r="D737" s="151">
        <v>4</v>
      </c>
      <c r="E737" s="337" t="s">
        <v>1032</v>
      </c>
      <c r="F737" s="153">
        <v>42468</v>
      </c>
      <c r="G737" s="153">
        <v>42469</v>
      </c>
      <c r="H737" s="338">
        <f t="shared" ref="H737:H738" ca="1" si="2462">IF($O$1&gt;G737,0,(G737-$O$1))</f>
        <v>0</v>
      </c>
      <c r="I737" s="150" t="s">
        <v>84</v>
      </c>
      <c r="J737" s="150" t="s">
        <v>845</v>
      </c>
      <c r="K737" s="150" t="s">
        <v>1154</v>
      </c>
      <c r="L737" s="339" t="str">
        <f t="shared" ref="L737:L738" ca="1" si="2463">IF(G737=0,$M$3,(IF(H737=0,$M$1,$M$2)))</f>
        <v>Completed</v>
      </c>
      <c r="M737" s="151" t="s">
        <v>57</v>
      </c>
      <c r="N737" s="151" t="s">
        <v>58</v>
      </c>
      <c r="O737" s="151" t="s">
        <v>59</v>
      </c>
      <c r="P737" s="151" t="s">
        <v>60</v>
      </c>
      <c r="Q737" s="151" t="s">
        <v>61</v>
      </c>
      <c r="R737" s="151" t="s">
        <v>62</v>
      </c>
      <c r="S737" s="152">
        <v>0.5</v>
      </c>
      <c r="T737" s="152">
        <v>1</v>
      </c>
      <c r="U737" s="340">
        <v>500000</v>
      </c>
      <c r="V737" s="340">
        <v>500110</v>
      </c>
      <c r="W737" s="339">
        <f t="shared" ref="W737:W738" si="2464">IF(V737&gt;U737,0,U737-V737)</f>
        <v>0</v>
      </c>
      <c r="X737" s="339">
        <f t="shared" ref="X737:X738" si="2465">IF(V737&gt;U737,U737,V737)</f>
        <v>500000</v>
      </c>
      <c r="Y737" s="340"/>
      <c r="Z737" s="341">
        <f t="shared" ref="Z737:Z738" si="2466">Y737/V737</f>
        <v>0</v>
      </c>
      <c r="AA737" s="342" t="e">
        <f t="shared" ref="AA737:AA738" si="2467">AF737/Y737</f>
        <v>#DIV/0!</v>
      </c>
      <c r="AB737" s="343">
        <f t="shared" ref="AB737:AB738" si="2468">IF(P737="cpv",(U737*S737),(U737/1000*S737))</f>
        <v>250</v>
      </c>
      <c r="AC737" s="344">
        <f t="shared" ref="AC737:AC738" si="2469">IF(P737="cpv",(IF(W737&gt;0,V737*S737,AB737)),(IF(W737&gt;0,V737/1000*S737,AB737)))</f>
        <v>250</v>
      </c>
      <c r="AD737" s="343">
        <f t="shared" ref="AD737:AD738" si="2470">AC737-AB737</f>
        <v>0</v>
      </c>
      <c r="AE737" s="345">
        <f t="shared" ref="AE737:AE738" si="2471">IF(P737="cpv",(U737*T737),(U737/1000*T737))</f>
        <v>500</v>
      </c>
      <c r="AF737" s="346">
        <f>IF((SUMIF($K$10:$K$1048576,K737,$V$10:$V$1048576))&gt;(SUMIF($K$10:$K$1048576,K737,$U$10:$U$1048576)),AE737,(IF(P737="cpv",(V737*T737),(V737*T737/1000))))</f>
        <v>500</v>
      </c>
      <c r="AG737" s="347">
        <f t="shared" ref="AG737:AG738" si="2472">AF737-AE737</f>
        <v>0</v>
      </c>
      <c r="AH737" s="347">
        <v>0</v>
      </c>
      <c r="AI737" s="347">
        <f t="shared" ref="AI737:AI738" si="2473">AF737-AC737-AH737</f>
        <v>250</v>
      </c>
      <c r="AJ737" s="348">
        <f t="shared" ref="AJ737:AJ738" si="2474">AI737/AF737</f>
        <v>0.5</v>
      </c>
      <c r="AL737"/>
    </row>
    <row r="738" spans="2:38" ht="15.75" thickBot="1" x14ac:dyDescent="0.3">
      <c r="B738" s="357" t="s">
        <v>1156</v>
      </c>
      <c r="C738" s="135">
        <v>2016</v>
      </c>
      <c r="D738" s="135">
        <v>4</v>
      </c>
      <c r="E738" s="136" t="s">
        <v>1032</v>
      </c>
      <c r="F738" s="137">
        <v>42468</v>
      </c>
      <c r="G738" s="137">
        <v>42488</v>
      </c>
      <c r="H738" s="138">
        <f t="shared" ca="1" si="2462"/>
        <v>0</v>
      </c>
      <c r="I738" s="139" t="s">
        <v>84</v>
      </c>
      <c r="J738" s="139" t="s">
        <v>487</v>
      </c>
      <c r="K738" s="139" t="s">
        <v>1158</v>
      </c>
      <c r="L738" s="140" t="str">
        <f t="shared" ca="1" si="2463"/>
        <v>Completed</v>
      </c>
      <c r="M738" s="135" t="s">
        <v>57</v>
      </c>
      <c r="N738" s="135" t="s">
        <v>58</v>
      </c>
      <c r="O738" s="135" t="s">
        <v>59</v>
      </c>
      <c r="P738" s="135" t="s">
        <v>60</v>
      </c>
      <c r="Q738" s="135" t="s">
        <v>61</v>
      </c>
      <c r="R738" s="135" t="s">
        <v>62</v>
      </c>
      <c r="S738" s="141">
        <v>0.5</v>
      </c>
      <c r="T738" s="141">
        <v>0</v>
      </c>
      <c r="U738" s="142">
        <v>1000000</v>
      </c>
      <c r="V738" s="142">
        <v>735205</v>
      </c>
      <c r="W738" s="140">
        <f t="shared" si="2464"/>
        <v>264795</v>
      </c>
      <c r="X738" s="140">
        <f t="shared" si="2465"/>
        <v>735205</v>
      </c>
      <c r="Y738" s="142"/>
      <c r="Z738" s="143">
        <f t="shared" si="2466"/>
        <v>0</v>
      </c>
      <c r="AA738" s="144" t="e">
        <f t="shared" si="2467"/>
        <v>#DIV/0!</v>
      </c>
      <c r="AB738" s="145">
        <f t="shared" si="2468"/>
        <v>500</v>
      </c>
      <c r="AC738" s="146">
        <f t="shared" si="2469"/>
        <v>367.60250000000002</v>
      </c>
      <c r="AD738" s="145">
        <f t="shared" si="2470"/>
        <v>-132.39749999999998</v>
      </c>
      <c r="AE738" s="147">
        <f t="shared" si="2471"/>
        <v>0</v>
      </c>
      <c r="AF738" s="288">
        <f>IF((SUMIF($K$10:$K$1048576,K738,$V$10:$V$1048576))&gt;(SUMIF($K$10:$K$1048576,K738,$U$10:$U$1048576)),AE738,(IF(P738="cpv",(V738*T738),(V738*T738/1000))))</f>
        <v>0</v>
      </c>
      <c r="AG738" s="148">
        <f t="shared" si="2472"/>
        <v>0</v>
      </c>
      <c r="AH738" s="148">
        <v>0</v>
      </c>
      <c r="AI738" s="148">
        <f t="shared" si="2473"/>
        <v>-367.60250000000002</v>
      </c>
      <c r="AJ738" s="349" t="e">
        <f t="shared" si="2474"/>
        <v>#DIV/0!</v>
      </c>
      <c r="AL738"/>
    </row>
    <row r="739" spans="2:38" ht="15.75" thickBot="1" x14ac:dyDescent="0.3">
      <c r="B739" s="357" t="s">
        <v>1157</v>
      </c>
      <c r="C739" s="135">
        <v>2016</v>
      </c>
      <c r="D739" s="135">
        <v>4</v>
      </c>
      <c r="E739" s="136" t="s">
        <v>1032</v>
      </c>
      <c r="F739" s="137">
        <v>42468</v>
      </c>
      <c r="G739" s="137">
        <v>42488</v>
      </c>
      <c r="H739" s="138">
        <f t="shared" ref="H739:H741" ca="1" si="2475">IF($O$1&gt;G739,0,(G739-$O$1))</f>
        <v>0</v>
      </c>
      <c r="I739" s="139" t="s">
        <v>84</v>
      </c>
      <c r="J739" s="139" t="s">
        <v>487</v>
      </c>
      <c r="K739" s="139" t="s">
        <v>1155</v>
      </c>
      <c r="L739" s="140" t="str">
        <f t="shared" ref="L739:L741" ca="1" si="2476">IF(G739=0,$M$3,(IF(H739=0,$M$1,$M$2)))</f>
        <v>Completed</v>
      </c>
      <c r="M739" s="135" t="s">
        <v>77</v>
      </c>
      <c r="N739" s="135" t="s">
        <v>58</v>
      </c>
      <c r="O739" s="135" t="s">
        <v>59</v>
      </c>
      <c r="P739" s="135" t="s">
        <v>60</v>
      </c>
      <c r="Q739" s="135" t="s">
        <v>79</v>
      </c>
      <c r="R739" s="135" t="s">
        <v>79</v>
      </c>
      <c r="S739" s="141">
        <v>1.5</v>
      </c>
      <c r="T739" s="141">
        <v>0</v>
      </c>
      <c r="U739" s="142">
        <v>1000000</v>
      </c>
      <c r="V739" s="142">
        <v>1001317</v>
      </c>
      <c r="W739" s="140">
        <f t="shared" ref="W739:W741" si="2477">IF(V739&gt;U739,0,U739-V739)</f>
        <v>0</v>
      </c>
      <c r="X739" s="140">
        <f t="shared" ref="X739:X741" si="2478">IF(V739&gt;U739,U739,V739)</f>
        <v>1000000</v>
      </c>
      <c r="Y739" s="142">
        <v>9755</v>
      </c>
      <c r="Z739" s="143">
        <f t="shared" ref="Z739:Z741" si="2479">Y739/V739</f>
        <v>9.7421695626859432E-3</v>
      </c>
      <c r="AA739" s="144">
        <f t="shared" ref="AA739:AA741" si="2480">AF739/Y739</f>
        <v>0</v>
      </c>
      <c r="AB739" s="145">
        <f t="shared" ref="AB739:AB741" si="2481">IF(P739="cpv",(U739*S739),(U739/1000*S739))</f>
        <v>1500</v>
      </c>
      <c r="AC739" s="146">
        <f t="shared" ref="AC739:AC741" si="2482">IF(P739="cpv",(IF(W739&gt;0,V739*S739,AB739)),(IF(W739&gt;0,V739/1000*S739,AB739)))</f>
        <v>1500</v>
      </c>
      <c r="AD739" s="145">
        <f t="shared" ref="AD739:AD741" si="2483">AC739-AB739</f>
        <v>0</v>
      </c>
      <c r="AE739" s="147">
        <f t="shared" ref="AE739:AE741" si="2484">IF(P739="cpv",(U739*T739),(U739/1000*T739))</f>
        <v>0</v>
      </c>
      <c r="AF739" s="288">
        <f>IF((SUMIF($K$10:$K$1048576,K739,$V$10:$V$1048576))&gt;(SUMIF($K$10:$K$1048576,K739,$U$10:$U$1048576)),AE739,(IF(P739="cpv",(V739*T739),(V739*T739/1000))))</f>
        <v>0</v>
      </c>
      <c r="AG739" s="148">
        <f t="shared" ref="AG739:AG741" si="2485">AF739-AE739</f>
        <v>0</v>
      </c>
      <c r="AH739" s="148">
        <v>0</v>
      </c>
      <c r="AI739" s="148">
        <f t="shared" ref="AI739:AI741" si="2486">AF739-AC739-AH739</f>
        <v>-1500</v>
      </c>
      <c r="AJ739" s="349" t="e">
        <f t="shared" ref="AJ739:AJ741" si="2487">AI739/AF739</f>
        <v>#DIV/0!</v>
      </c>
      <c r="AL739"/>
    </row>
    <row r="740" spans="2:38" x14ac:dyDescent="0.25">
      <c r="B740" s="354" t="s">
        <v>1159</v>
      </c>
      <c r="C740" s="105">
        <v>2016</v>
      </c>
      <c r="D740" s="105">
        <v>4</v>
      </c>
      <c r="E740" s="106" t="s">
        <v>1032</v>
      </c>
      <c r="F740" s="107">
        <v>42468</v>
      </c>
      <c r="G740" s="107">
        <v>42490</v>
      </c>
      <c r="H740" s="108">
        <f t="shared" ca="1" si="2475"/>
        <v>0</v>
      </c>
      <c r="I740" s="109" t="s">
        <v>54</v>
      </c>
      <c r="J740" s="109" t="s">
        <v>263</v>
      </c>
      <c r="K740" s="109" t="s">
        <v>1162</v>
      </c>
      <c r="L740" s="110" t="str">
        <f t="shared" ca="1" si="2476"/>
        <v>Completed</v>
      </c>
      <c r="M740" s="105" t="s">
        <v>82</v>
      </c>
      <c r="N740" s="105" t="s">
        <v>58</v>
      </c>
      <c r="O740" s="105" t="s">
        <v>78</v>
      </c>
      <c r="P740" s="105" t="s">
        <v>60</v>
      </c>
      <c r="Q740" s="105" t="s">
        <v>79</v>
      </c>
      <c r="R740" s="105" t="s">
        <v>79</v>
      </c>
      <c r="S740" s="111">
        <v>0.5</v>
      </c>
      <c r="T740" s="111">
        <v>4.25</v>
      </c>
      <c r="U740" s="112">
        <v>750000</v>
      </c>
      <c r="V740" s="112">
        <v>752269</v>
      </c>
      <c r="W740" s="110">
        <f t="shared" si="2477"/>
        <v>0</v>
      </c>
      <c r="X740" s="110">
        <f t="shared" si="2478"/>
        <v>750000</v>
      </c>
      <c r="Y740" s="112">
        <v>9878</v>
      </c>
      <c r="Z740" s="113">
        <f t="shared" si="2479"/>
        <v>1.3130941192578719E-2</v>
      </c>
      <c r="AA740" s="114">
        <f t="shared" si="2480"/>
        <v>0.32425592225146793</v>
      </c>
      <c r="AB740" s="115">
        <f t="shared" si="2481"/>
        <v>375</v>
      </c>
      <c r="AC740" s="116">
        <f t="shared" si="2482"/>
        <v>375</v>
      </c>
      <c r="AD740" s="115">
        <f t="shared" si="2483"/>
        <v>0</v>
      </c>
      <c r="AE740" s="117">
        <f t="shared" si="2484"/>
        <v>3187.5</v>
      </c>
      <c r="AF740" s="286">
        <v>3203</v>
      </c>
      <c r="AG740" s="118">
        <f t="shared" si="2485"/>
        <v>15.5</v>
      </c>
      <c r="AH740" s="118">
        <v>0</v>
      </c>
      <c r="AI740" s="118">
        <f t="shared" si="2486"/>
        <v>2828</v>
      </c>
      <c r="AJ740" s="335">
        <f t="shared" si="2487"/>
        <v>0.88292226038089294</v>
      </c>
      <c r="AL740"/>
    </row>
    <row r="741" spans="2:38" x14ac:dyDescent="0.25">
      <c r="B741" s="356" t="s">
        <v>1160</v>
      </c>
      <c r="C741" s="91">
        <v>2016</v>
      </c>
      <c r="D741" s="91">
        <v>4</v>
      </c>
      <c r="E741" s="92" t="s">
        <v>1032</v>
      </c>
      <c r="F741" s="93">
        <v>42468</v>
      </c>
      <c r="G741" s="93">
        <v>42490</v>
      </c>
      <c r="H741" s="94">
        <f t="shared" ca="1" si="2475"/>
        <v>0</v>
      </c>
      <c r="I741" s="90" t="s">
        <v>54</v>
      </c>
      <c r="J741" s="90" t="s">
        <v>263</v>
      </c>
      <c r="K741" s="90" t="s">
        <v>1162</v>
      </c>
      <c r="L741" s="95" t="str">
        <f t="shared" ca="1" si="2476"/>
        <v>Completed</v>
      </c>
      <c r="M741" s="91" t="s">
        <v>77</v>
      </c>
      <c r="N741" s="91" t="s">
        <v>58</v>
      </c>
      <c r="O741" s="91" t="s">
        <v>78</v>
      </c>
      <c r="P741" s="91" t="s">
        <v>60</v>
      </c>
      <c r="Q741" s="91" t="s">
        <v>79</v>
      </c>
      <c r="R741" s="91" t="s">
        <v>79</v>
      </c>
      <c r="S741" s="96">
        <v>1.5</v>
      </c>
      <c r="T741" s="96">
        <v>4.25</v>
      </c>
      <c r="U741" s="97">
        <v>500000</v>
      </c>
      <c r="V741" s="97">
        <v>501105</v>
      </c>
      <c r="W741" s="95">
        <f t="shared" si="2477"/>
        <v>0</v>
      </c>
      <c r="X741" s="95">
        <f t="shared" si="2478"/>
        <v>500000</v>
      </c>
      <c r="Y741" s="97">
        <v>5685</v>
      </c>
      <c r="Z741" s="98">
        <f t="shared" si="2479"/>
        <v>1.1344927709761428E-2</v>
      </c>
      <c r="AA741" s="99">
        <f t="shared" si="2480"/>
        <v>0.37379067722075637</v>
      </c>
      <c r="AB741" s="100">
        <f t="shared" si="2481"/>
        <v>750</v>
      </c>
      <c r="AC741" s="101">
        <f t="shared" si="2482"/>
        <v>750</v>
      </c>
      <c r="AD741" s="100">
        <f t="shared" si="2483"/>
        <v>0</v>
      </c>
      <c r="AE741" s="102">
        <f t="shared" si="2484"/>
        <v>2125</v>
      </c>
      <c r="AF741" s="291">
        <f>IF((SUMIF($K$10:$K$1048576,K741,$V$10:$V$1048576))&gt;(SUMIF($K$10:$K$1048576,K741,$U$10:$U$1048576)),AE741,(IF(P741="cpv",(V741*T741),(V741*T741/1000))))</f>
        <v>2125</v>
      </c>
      <c r="AG741" s="103">
        <f t="shared" si="2485"/>
        <v>0</v>
      </c>
      <c r="AH741" s="103">
        <v>0</v>
      </c>
      <c r="AI741" s="103">
        <f t="shared" si="2486"/>
        <v>1375</v>
      </c>
      <c r="AJ741" s="336">
        <f t="shared" si="2487"/>
        <v>0.6470588235294118</v>
      </c>
      <c r="AL741"/>
    </row>
    <row r="742" spans="2:38" ht="15.75" thickBot="1" x14ac:dyDescent="0.3">
      <c r="B742" s="358" t="s">
        <v>1161</v>
      </c>
      <c r="C742" s="319">
        <v>2016</v>
      </c>
      <c r="D742" s="319">
        <v>4</v>
      </c>
      <c r="E742" s="320" t="s">
        <v>1032</v>
      </c>
      <c r="F742" s="321">
        <v>42468</v>
      </c>
      <c r="G742" s="321">
        <v>42490</v>
      </c>
      <c r="H742" s="322">
        <f t="shared" ref="H742:H745" ca="1" si="2488">IF($O$1&gt;G742,0,(G742-$O$1))</f>
        <v>0</v>
      </c>
      <c r="I742" s="323" t="s">
        <v>54</v>
      </c>
      <c r="J742" s="323" t="s">
        <v>263</v>
      </c>
      <c r="K742" s="323" t="s">
        <v>1162</v>
      </c>
      <c r="L742" s="324" t="str">
        <f t="shared" ref="L742:L745" ca="1" si="2489">IF(G742=0,$M$3,(IF(H742=0,$M$1,$M$2)))</f>
        <v>Completed</v>
      </c>
      <c r="M742" s="319" t="s">
        <v>64</v>
      </c>
      <c r="N742" s="319" t="s">
        <v>58</v>
      </c>
      <c r="O742" s="319" t="s">
        <v>78</v>
      </c>
      <c r="P742" s="319" t="s">
        <v>60</v>
      </c>
      <c r="Q742" s="319" t="s">
        <v>79</v>
      </c>
      <c r="R742" s="319" t="s">
        <v>79</v>
      </c>
      <c r="S742" s="325">
        <v>2.5</v>
      </c>
      <c r="T742" s="325">
        <v>4.25</v>
      </c>
      <c r="U742" s="326">
        <v>500000</v>
      </c>
      <c r="V742" s="326">
        <v>500303</v>
      </c>
      <c r="W742" s="324">
        <f t="shared" ref="W742:W745" si="2490">IF(V742&gt;U742,0,U742-V742)</f>
        <v>0</v>
      </c>
      <c r="X742" s="324">
        <f t="shared" ref="X742:X745" si="2491">IF(V742&gt;U742,U742,V742)</f>
        <v>500000</v>
      </c>
      <c r="Y742" s="326">
        <v>8673</v>
      </c>
      <c r="Z742" s="327">
        <f t="shared" ref="Z742:Z745" si="2492">Y742/V742</f>
        <v>1.7335494690217727E-2</v>
      </c>
      <c r="AA742" s="328">
        <f t="shared" ref="AA742:AA745" si="2493">AF742/Y742</f>
        <v>0.24501325954110459</v>
      </c>
      <c r="AB742" s="329">
        <f t="shared" ref="AB742:AB745" si="2494">IF(P742="cpv",(U742*S742),(U742/1000*S742))</f>
        <v>1250</v>
      </c>
      <c r="AC742" s="330">
        <f t="shared" ref="AC742:AC745" si="2495">IF(P742="cpv",(IF(W742&gt;0,V742*S742,AB742)),(IF(W742&gt;0,V742/1000*S742,AB742)))</f>
        <v>1250</v>
      </c>
      <c r="AD742" s="329">
        <f t="shared" ref="AD742:AD745" si="2496">AC742-AB742</f>
        <v>0</v>
      </c>
      <c r="AE742" s="331">
        <f t="shared" ref="AE742:AE745" si="2497">IF(P742="cpv",(U742*T742),(U742/1000*T742))</f>
        <v>2125</v>
      </c>
      <c r="AF742" s="332">
        <f>IF((SUMIF($K$10:$K$1048576,K742,$V$10:$V$1048576))&gt;(SUMIF($K$10:$K$1048576,K742,$U$10:$U$1048576)),AE742,(IF(P742="cpv",(V742*T742),(V742*T742/1000))))</f>
        <v>2125</v>
      </c>
      <c r="AG742" s="333">
        <f t="shared" ref="AG742:AG745" si="2498">AF742-AE742</f>
        <v>0</v>
      </c>
      <c r="AH742" s="333">
        <v>0</v>
      </c>
      <c r="AI742" s="333">
        <f t="shared" ref="AI742:AI745" si="2499">AF742-AC742-AH742</f>
        <v>875</v>
      </c>
      <c r="AJ742" s="359">
        <f t="shared" ref="AJ742:AJ745" si="2500">AI742/AF742</f>
        <v>0.41176470588235292</v>
      </c>
      <c r="AL742"/>
    </row>
    <row r="743" spans="2:38" ht="15.75" thickBot="1" x14ac:dyDescent="0.3">
      <c r="B743" s="357" t="s">
        <v>1163</v>
      </c>
      <c r="C743" s="135">
        <v>2016</v>
      </c>
      <c r="D743" s="135">
        <v>4</v>
      </c>
      <c r="E743" s="136" t="s">
        <v>1032</v>
      </c>
      <c r="F743" s="137">
        <v>42468</v>
      </c>
      <c r="G743" s="137">
        <v>42490</v>
      </c>
      <c r="H743" s="138">
        <f t="shared" ca="1" si="2488"/>
        <v>0</v>
      </c>
      <c r="I743" s="139" t="s">
        <v>54</v>
      </c>
      <c r="J743" s="139" t="s">
        <v>263</v>
      </c>
      <c r="K743" s="139" t="s">
        <v>1164</v>
      </c>
      <c r="L743" s="140" t="str">
        <f t="shared" ca="1" si="2489"/>
        <v>Completed</v>
      </c>
      <c r="M743" s="135" t="s">
        <v>99</v>
      </c>
      <c r="N743" s="135" t="s">
        <v>58</v>
      </c>
      <c r="O743" s="135" t="s">
        <v>124</v>
      </c>
      <c r="P743" s="135" t="s">
        <v>110</v>
      </c>
      <c r="Q743" s="135" t="s">
        <v>101</v>
      </c>
      <c r="R743" s="135" t="s">
        <v>102</v>
      </c>
      <c r="S743" s="141">
        <v>3.6999999999999998E-2</v>
      </c>
      <c r="T743" s="141">
        <v>0.06</v>
      </c>
      <c r="U743" s="142">
        <v>200000</v>
      </c>
      <c r="V743" s="142">
        <v>200157</v>
      </c>
      <c r="W743" s="140">
        <f t="shared" si="2490"/>
        <v>0</v>
      </c>
      <c r="X743" s="140">
        <f t="shared" si="2491"/>
        <v>200000</v>
      </c>
      <c r="Y743" s="142">
        <v>6154</v>
      </c>
      <c r="Z743" s="143">
        <f t="shared" si="2492"/>
        <v>3.0745864496370349E-2</v>
      </c>
      <c r="AA743" s="144">
        <f t="shared" si="2493"/>
        <v>1.9514137146571335</v>
      </c>
      <c r="AB743" s="145">
        <f t="shared" si="2494"/>
        <v>7400</v>
      </c>
      <c r="AC743" s="146">
        <f t="shared" si="2495"/>
        <v>7400</v>
      </c>
      <c r="AD743" s="145">
        <f t="shared" si="2496"/>
        <v>0</v>
      </c>
      <c r="AE743" s="147">
        <f t="shared" si="2497"/>
        <v>12000</v>
      </c>
      <c r="AF743" s="288">
        <v>12009</v>
      </c>
      <c r="AG743" s="148">
        <f t="shared" si="2498"/>
        <v>9</v>
      </c>
      <c r="AH743" s="148">
        <v>0</v>
      </c>
      <c r="AI743" s="148">
        <f t="shared" si="2499"/>
        <v>4609</v>
      </c>
      <c r="AJ743" s="349">
        <f t="shared" si="2500"/>
        <v>0.38379548671829461</v>
      </c>
      <c r="AL743"/>
    </row>
    <row r="744" spans="2:38" x14ac:dyDescent="0.25">
      <c r="B744" s="354" t="s">
        <v>1165</v>
      </c>
      <c r="C744" s="105">
        <v>2016</v>
      </c>
      <c r="D744" s="105">
        <v>4</v>
      </c>
      <c r="E744" s="106" t="s">
        <v>1032</v>
      </c>
      <c r="F744" s="107">
        <v>42468</v>
      </c>
      <c r="G744" s="107">
        <v>42490</v>
      </c>
      <c r="H744" s="108">
        <f t="shared" ca="1" si="2488"/>
        <v>0</v>
      </c>
      <c r="I744" s="109" t="s">
        <v>54</v>
      </c>
      <c r="J744" s="109" t="s">
        <v>263</v>
      </c>
      <c r="K744" s="109" t="s">
        <v>1169</v>
      </c>
      <c r="L744" s="110" t="str">
        <f t="shared" ca="1" si="2489"/>
        <v>Completed</v>
      </c>
      <c r="M744" s="105" t="s">
        <v>64</v>
      </c>
      <c r="N744" s="105" t="s">
        <v>58</v>
      </c>
      <c r="O744" s="105" t="s">
        <v>59</v>
      </c>
      <c r="P744" s="105" t="s">
        <v>60</v>
      </c>
      <c r="Q744" s="105" t="s">
        <v>61</v>
      </c>
      <c r="R744" s="105" t="s">
        <v>62</v>
      </c>
      <c r="S744" s="111">
        <v>0.2</v>
      </c>
      <c r="T744" s="111">
        <v>1.3</v>
      </c>
      <c r="U744" s="112">
        <v>2000000</v>
      </c>
      <c r="V744" s="112">
        <v>426082</v>
      </c>
      <c r="W744" s="110">
        <f t="shared" si="2490"/>
        <v>1573918</v>
      </c>
      <c r="X744" s="110">
        <f t="shared" si="2491"/>
        <v>426082</v>
      </c>
      <c r="Y744" s="112">
        <v>24</v>
      </c>
      <c r="Z744" s="113">
        <f t="shared" si="2492"/>
        <v>5.6327185846855772E-5</v>
      </c>
      <c r="AA744" s="114">
        <f t="shared" si="2493"/>
        <v>23.079441666666668</v>
      </c>
      <c r="AB744" s="115">
        <f t="shared" si="2494"/>
        <v>400</v>
      </c>
      <c r="AC744" s="116">
        <f t="shared" si="2495"/>
        <v>85.216400000000007</v>
      </c>
      <c r="AD744" s="115">
        <f t="shared" si="2496"/>
        <v>-314.78359999999998</v>
      </c>
      <c r="AE744" s="117">
        <f t="shared" si="2497"/>
        <v>2600</v>
      </c>
      <c r="AF744" s="286">
        <f>IF((SUMIF($K$10:$K$1048576,K744,$V$10:$V$1048576))&gt;(SUMIF($K$10:$K$1048576,K744,$U$10:$U$1048576)),AE744,(IF(P744="cpv",(V744*T744),(V744*T744/1000))))</f>
        <v>553.90660000000003</v>
      </c>
      <c r="AG744" s="118">
        <f t="shared" si="2498"/>
        <v>-2046.0934</v>
      </c>
      <c r="AH744" s="118">
        <v>0</v>
      </c>
      <c r="AI744" s="118">
        <f t="shared" si="2499"/>
        <v>468.6902</v>
      </c>
      <c r="AJ744" s="335">
        <f t="shared" si="2500"/>
        <v>0.84615384615384615</v>
      </c>
      <c r="AL744"/>
    </row>
    <row r="745" spans="2:38" x14ac:dyDescent="0.25">
      <c r="B745" s="356" t="s">
        <v>1166</v>
      </c>
      <c r="C745" s="91">
        <v>2016</v>
      </c>
      <c r="D745" s="91">
        <v>4</v>
      </c>
      <c r="E745" s="92" t="s">
        <v>1032</v>
      </c>
      <c r="F745" s="93">
        <v>42468</v>
      </c>
      <c r="G745" s="93">
        <v>42490</v>
      </c>
      <c r="H745" s="94">
        <f t="shared" ca="1" si="2488"/>
        <v>0</v>
      </c>
      <c r="I745" s="90" t="s">
        <v>54</v>
      </c>
      <c r="J745" s="90" t="s">
        <v>263</v>
      </c>
      <c r="K745" s="90" t="s">
        <v>1169</v>
      </c>
      <c r="L745" s="95" t="str">
        <f t="shared" ca="1" si="2489"/>
        <v>Completed</v>
      </c>
      <c r="M745" s="91" t="s">
        <v>57</v>
      </c>
      <c r="N745" s="91" t="s">
        <v>58</v>
      </c>
      <c r="O745" s="91" t="s">
        <v>59</v>
      </c>
      <c r="P745" s="91" t="s">
        <v>60</v>
      </c>
      <c r="Q745" s="91" t="s">
        <v>61</v>
      </c>
      <c r="R745" s="91" t="s">
        <v>62</v>
      </c>
      <c r="S745" s="96">
        <v>0.5</v>
      </c>
      <c r="T745" s="96">
        <v>1.3</v>
      </c>
      <c r="U745" s="97">
        <v>1000000</v>
      </c>
      <c r="V745" s="97">
        <v>311289</v>
      </c>
      <c r="W745" s="95">
        <f t="shared" si="2490"/>
        <v>688711</v>
      </c>
      <c r="X745" s="95">
        <f t="shared" si="2491"/>
        <v>311289</v>
      </c>
      <c r="Y745" s="97"/>
      <c r="Z745" s="98">
        <f t="shared" si="2492"/>
        <v>0</v>
      </c>
      <c r="AA745" s="99" t="e">
        <f t="shared" si="2493"/>
        <v>#DIV/0!</v>
      </c>
      <c r="AB745" s="100">
        <f t="shared" si="2494"/>
        <v>500</v>
      </c>
      <c r="AC745" s="101">
        <f t="shared" si="2495"/>
        <v>155.64449999999999</v>
      </c>
      <c r="AD745" s="100">
        <f t="shared" si="2496"/>
        <v>-344.35550000000001</v>
      </c>
      <c r="AE745" s="102">
        <f t="shared" si="2497"/>
        <v>1300</v>
      </c>
      <c r="AF745" s="291">
        <f>IF((SUMIF($K$10:$K$1048576,K745,$V$10:$V$1048576))&gt;(SUMIF($K$10:$K$1048576,K745,$U$10:$U$1048576)),AE745,(IF(P745="cpv",(V745*T745),(V745*T745/1000))))</f>
        <v>404.67570000000001</v>
      </c>
      <c r="AG745" s="103">
        <f t="shared" si="2498"/>
        <v>-895.32429999999999</v>
      </c>
      <c r="AH745" s="103">
        <v>0</v>
      </c>
      <c r="AI745" s="103">
        <f t="shared" si="2499"/>
        <v>249.03120000000001</v>
      </c>
      <c r="AJ745" s="336">
        <f t="shared" si="2500"/>
        <v>0.61538461538461542</v>
      </c>
      <c r="AL745"/>
    </row>
    <row r="746" spans="2:38" x14ac:dyDescent="0.25">
      <c r="B746" s="356" t="s">
        <v>1167</v>
      </c>
      <c r="C746" s="91">
        <v>2016</v>
      </c>
      <c r="D746" s="91">
        <v>4</v>
      </c>
      <c r="E746" s="92" t="s">
        <v>1032</v>
      </c>
      <c r="F746" s="93">
        <v>42468</v>
      </c>
      <c r="G746" s="93">
        <v>42490</v>
      </c>
      <c r="H746" s="94">
        <f t="shared" ref="H746:H748" ca="1" si="2501">IF($O$1&gt;G746,0,(G746-$O$1))</f>
        <v>0</v>
      </c>
      <c r="I746" s="90" t="s">
        <v>54</v>
      </c>
      <c r="J746" s="90" t="s">
        <v>263</v>
      </c>
      <c r="K746" s="90" t="s">
        <v>1169</v>
      </c>
      <c r="L746" s="95" t="str">
        <f t="shared" ref="L746:L748" ca="1" si="2502">IF(G746=0,$M$3,(IF(H746=0,$M$1,$M$2)))</f>
        <v>Completed</v>
      </c>
      <c r="M746" s="91" t="s">
        <v>509</v>
      </c>
      <c r="N746" s="91" t="s">
        <v>58</v>
      </c>
      <c r="O746" s="91" t="s">
        <v>59</v>
      </c>
      <c r="P746" s="91" t="s">
        <v>60</v>
      </c>
      <c r="Q746" s="91" t="s">
        <v>61</v>
      </c>
      <c r="R746" s="91" t="s">
        <v>62</v>
      </c>
      <c r="S746" s="96">
        <v>0.15</v>
      </c>
      <c r="T746" s="96">
        <v>1.3</v>
      </c>
      <c r="U746" s="97">
        <v>500000</v>
      </c>
      <c r="V746" s="97">
        <v>509974</v>
      </c>
      <c r="W746" s="95">
        <f t="shared" ref="W746:W748" si="2503">IF(V746&gt;U746,0,U746-V746)</f>
        <v>0</v>
      </c>
      <c r="X746" s="95">
        <f t="shared" ref="X746:X748" si="2504">IF(V746&gt;U746,U746,V746)</f>
        <v>500000</v>
      </c>
      <c r="Y746" s="97"/>
      <c r="Z746" s="98">
        <f t="shared" ref="Z746:Z748" si="2505">Y746/V746</f>
        <v>0</v>
      </c>
      <c r="AA746" s="99" t="e">
        <f t="shared" ref="AA746:AA748" si="2506">AF746/Y746</f>
        <v>#DIV/0!</v>
      </c>
      <c r="AB746" s="100">
        <f t="shared" ref="AB746:AB748" si="2507">IF(P746="cpv",(U746*S746),(U746/1000*S746))</f>
        <v>75</v>
      </c>
      <c r="AC746" s="101">
        <f t="shared" ref="AC746:AC748" si="2508">IF(P746="cpv",(IF(W746&gt;0,V746*S746,AB746)),(IF(W746&gt;0,V746/1000*S746,AB746)))</f>
        <v>75</v>
      </c>
      <c r="AD746" s="100">
        <f t="shared" ref="AD746:AD748" si="2509">AC746-AB746</f>
        <v>0</v>
      </c>
      <c r="AE746" s="102">
        <f t="shared" ref="AE746:AE748" si="2510">IF(P746="cpv",(U746*T746),(U746/1000*T746))</f>
        <v>650</v>
      </c>
      <c r="AF746" s="291">
        <f>IF((SUMIF($K$10:$K$1048576,K746,$V$10:$V$1048576))&gt;(SUMIF($K$10:$K$1048576,K746,$U$10:$U$1048576)),AE746,(IF(P746="cpv",(V746*T746),(V746*T746/1000))))</f>
        <v>662.96620000000007</v>
      </c>
      <c r="AG746" s="103">
        <f t="shared" ref="AG746:AG748" si="2511">AF746-AE746</f>
        <v>12.966200000000072</v>
      </c>
      <c r="AH746" s="103">
        <v>0</v>
      </c>
      <c r="AI746" s="103">
        <f t="shared" ref="AI746:AI748" si="2512">AF746-AC746-AH746</f>
        <v>587.96620000000007</v>
      </c>
      <c r="AJ746" s="336">
        <f t="shared" ref="AJ746:AJ748" si="2513">AI746/AF746</f>
        <v>0.88687206074759162</v>
      </c>
      <c r="AL746"/>
    </row>
    <row r="747" spans="2:38" ht="15.75" thickBot="1" x14ac:dyDescent="0.3">
      <c r="B747" s="355" t="s">
        <v>1168</v>
      </c>
      <c r="C747" s="151">
        <v>2016</v>
      </c>
      <c r="D747" s="151">
        <v>4</v>
      </c>
      <c r="E747" s="337" t="s">
        <v>1032</v>
      </c>
      <c r="F747" s="153">
        <v>42468</v>
      </c>
      <c r="G747" s="153">
        <v>42490</v>
      </c>
      <c r="H747" s="338">
        <f t="shared" ca="1" si="2501"/>
        <v>0</v>
      </c>
      <c r="I747" s="150" t="s">
        <v>54</v>
      </c>
      <c r="J747" s="150" t="s">
        <v>263</v>
      </c>
      <c r="K747" s="150" t="s">
        <v>1169</v>
      </c>
      <c r="L747" s="339" t="str">
        <f t="shared" ca="1" si="2502"/>
        <v>Completed</v>
      </c>
      <c r="M747" s="151" t="s">
        <v>82</v>
      </c>
      <c r="N747" s="151" t="s">
        <v>58</v>
      </c>
      <c r="O747" s="151" t="s">
        <v>59</v>
      </c>
      <c r="P747" s="151" t="s">
        <v>60</v>
      </c>
      <c r="Q747" s="151" t="s">
        <v>61</v>
      </c>
      <c r="R747" s="151" t="s">
        <v>62</v>
      </c>
      <c r="S747" s="152">
        <v>0.1</v>
      </c>
      <c r="T747" s="152">
        <v>1.3</v>
      </c>
      <c r="U747" s="340">
        <v>700000</v>
      </c>
      <c r="V747" s="340">
        <v>701831</v>
      </c>
      <c r="W747" s="339">
        <f t="shared" si="2503"/>
        <v>0</v>
      </c>
      <c r="X747" s="339">
        <f t="shared" si="2504"/>
        <v>700000</v>
      </c>
      <c r="Y747" s="340"/>
      <c r="Z747" s="341">
        <f t="shared" si="2505"/>
        <v>0</v>
      </c>
      <c r="AA747" s="342" t="e">
        <f t="shared" si="2506"/>
        <v>#DIV/0!</v>
      </c>
      <c r="AB747" s="343">
        <f t="shared" si="2507"/>
        <v>70</v>
      </c>
      <c r="AC747" s="344">
        <f t="shared" si="2508"/>
        <v>70</v>
      </c>
      <c r="AD747" s="343">
        <f t="shared" si="2509"/>
        <v>0</v>
      </c>
      <c r="AE747" s="345">
        <f t="shared" si="2510"/>
        <v>910</v>
      </c>
      <c r="AF747" s="346">
        <f>IF((SUMIF($K$10:$K$1048576,K747,$V$10:$V$1048576))&gt;(SUMIF($K$10:$K$1048576,K747,$U$10:$U$1048576)),AE747,(IF(P747="cpv",(V747*T747),(V747*T747/1000))))</f>
        <v>912.38030000000003</v>
      </c>
      <c r="AG747" s="347">
        <f t="shared" si="2511"/>
        <v>2.3803000000000338</v>
      </c>
      <c r="AH747" s="347">
        <v>0</v>
      </c>
      <c r="AI747" s="347">
        <f t="shared" si="2512"/>
        <v>842.38030000000003</v>
      </c>
      <c r="AJ747" s="348">
        <f t="shared" si="2513"/>
        <v>0.92327760693649352</v>
      </c>
      <c r="AL747"/>
    </row>
    <row r="748" spans="2:38" x14ac:dyDescent="0.25">
      <c r="B748" s="354" t="s">
        <v>1170</v>
      </c>
      <c r="C748" s="105">
        <v>2016</v>
      </c>
      <c r="D748" s="105">
        <v>4</v>
      </c>
      <c r="E748" s="106" t="s">
        <v>1032</v>
      </c>
      <c r="F748" s="107">
        <v>42468</v>
      </c>
      <c r="G748" s="107">
        <v>42490</v>
      </c>
      <c r="H748" s="108">
        <f t="shared" ca="1" si="2501"/>
        <v>0</v>
      </c>
      <c r="I748" s="109" t="s">
        <v>54</v>
      </c>
      <c r="J748" s="109" t="s">
        <v>141</v>
      </c>
      <c r="K748" s="109" t="s">
        <v>1172</v>
      </c>
      <c r="L748" s="110" t="str">
        <f t="shared" ca="1" si="2502"/>
        <v>Completed</v>
      </c>
      <c r="M748" s="105" t="s">
        <v>64</v>
      </c>
      <c r="N748" s="105" t="s">
        <v>58</v>
      </c>
      <c r="O748" s="105" t="s">
        <v>59</v>
      </c>
      <c r="P748" s="105" t="s">
        <v>60</v>
      </c>
      <c r="Q748" s="105" t="s">
        <v>61</v>
      </c>
      <c r="R748" s="105" t="s">
        <v>62</v>
      </c>
      <c r="S748" s="111">
        <v>0.2</v>
      </c>
      <c r="T748" s="111">
        <v>1</v>
      </c>
      <c r="U748" s="112">
        <v>2000000</v>
      </c>
      <c r="V748" s="112">
        <v>1995250</v>
      </c>
      <c r="W748" s="110">
        <f t="shared" si="2503"/>
        <v>4750</v>
      </c>
      <c r="X748" s="110">
        <f t="shared" si="2504"/>
        <v>1995250</v>
      </c>
      <c r="Y748" s="112"/>
      <c r="Z748" s="113">
        <f t="shared" si="2505"/>
        <v>0</v>
      </c>
      <c r="AA748" s="114" t="e">
        <f t="shared" si="2506"/>
        <v>#DIV/0!</v>
      </c>
      <c r="AB748" s="115">
        <f t="shared" si="2507"/>
        <v>400</v>
      </c>
      <c r="AC748" s="116">
        <f t="shared" si="2508"/>
        <v>399.05</v>
      </c>
      <c r="AD748" s="115">
        <f t="shared" si="2509"/>
        <v>-0.94999999999998863</v>
      </c>
      <c r="AE748" s="117">
        <f t="shared" si="2510"/>
        <v>2000</v>
      </c>
      <c r="AF748" s="286">
        <f>IF((SUMIF($K$10:$K$1048576,K748,$V$10:$V$1048576))&gt;(SUMIF($K$10:$K$1048576,K748,$U$10:$U$1048576)),AE748,(IF(P748="cpv",(V748*T748),(V748*T748/1000))))</f>
        <v>1995.25</v>
      </c>
      <c r="AG748" s="118">
        <f t="shared" si="2511"/>
        <v>-4.75</v>
      </c>
      <c r="AH748" s="118">
        <v>0</v>
      </c>
      <c r="AI748" s="118">
        <f t="shared" si="2512"/>
        <v>1596.2</v>
      </c>
      <c r="AJ748" s="335">
        <f t="shared" si="2513"/>
        <v>0.8</v>
      </c>
      <c r="AL748"/>
    </row>
    <row r="749" spans="2:38" x14ac:dyDescent="0.25">
      <c r="B749" s="356" t="s">
        <v>1171</v>
      </c>
      <c r="C749" s="91">
        <v>2016</v>
      </c>
      <c r="D749" s="91">
        <v>4</v>
      </c>
      <c r="E749" s="92" t="s">
        <v>1032</v>
      </c>
      <c r="F749" s="93">
        <v>42468</v>
      </c>
      <c r="G749" s="93">
        <v>42490</v>
      </c>
      <c r="H749" s="94">
        <f t="shared" ref="H749:H752" ca="1" si="2514">IF($O$1&gt;G749,0,(G749-$O$1))</f>
        <v>0</v>
      </c>
      <c r="I749" s="90" t="s">
        <v>54</v>
      </c>
      <c r="J749" s="90" t="s">
        <v>141</v>
      </c>
      <c r="K749" s="90" t="s">
        <v>1172</v>
      </c>
      <c r="L749" s="95" t="str">
        <f t="shared" ref="L749:L752" ca="1" si="2515">IF(G749=0,$M$3,(IF(H749=0,$M$1,$M$2)))</f>
        <v>Completed</v>
      </c>
      <c r="M749" s="91" t="s">
        <v>82</v>
      </c>
      <c r="N749" s="91" t="s">
        <v>58</v>
      </c>
      <c r="O749" s="91" t="s">
        <v>59</v>
      </c>
      <c r="P749" s="91" t="s">
        <v>60</v>
      </c>
      <c r="Q749" s="91" t="s">
        <v>61</v>
      </c>
      <c r="R749" s="91" t="s">
        <v>62</v>
      </c>
      <c r="S749" s="96">
        <v>0.1</v>
      </c>
      <c r="T749" s="96">
        <v>1</v>
      </c>
      <c r="U749" s="97">
        <v>1500000</v>
      </c>
      <c r="V749" s="97">
        <v>1510028</v>
      </c>
      <c r="W749" s="95">
        <f t="shared" ref="W749:W752" si="2516">IF(V749&gt;U749,0,U749-V749)</f>
        <v>0</v>
      </c>
      <c r="X749" s="95">
        <f t="shared" ref="X749:X752" si="2517">IF(V749&gt;U749,U749,V749)</f>
        <v>1500000</v>
      </c>
      <c r="Y749" s="97"/>
      <c r="Z749" s="98">
        <f t="shared" ref="Z749:Z752" si="2518">Y749/V749</f>
        <v>0</v>
      </c>
      <c r="AA749" s="99" t="e">
        <f t="shared" ref="AA749:AA752" si="2519">AF749/Y749</f>
        <v>#DIV/0!</v>
      </c>
      <c r="AB749" s="100">
        <f t="shared" ref="AB749:AB752" si="2520">IF(P749="cpv",(U749*S749),(U749/1000*S749))</f>
        <v>150</v>
      </c>
      <c r="AC749" s="101">
        <f t="shared" ref="AC749:AC752" si="2521">IF(P749="cpv",(IF(W749&gt;0,V749*S749,AB749)),(IF(W749&gt;0,V749/1000*S749,AB749)))</f>
        <v>150</v>
      </c>
      <c r="AD749" s="100">
        <f t="shared" ref="AD749:AD752" si="2522">AC749-AB749</f>
        <v>0</v>
      </c>
      <c r="AE749" s="102">
        <f t="shared" ref="AE749:AE752" si="2523">IF(P749="cpv",(U749*T749),(U749/1000*T749))</f>
        <v>1500</v>
      </c>
      <c r="AF749" s="291">
        <f>IF((SUMIF($K$10:$K$1048576,K749,$V$10:$V$1048576))&gt;(SUMIF($K$10:$K$1048576,K749,$U$10:$U$1048576)),AE749,(IF(P749="cpv",(V749*T749),(V749*T749/1000))))</f>
        <v>1510.028</v>
      </c>
      <c r="AG749" s="103">
        <f t="shared" ref="AG749:AG752" si="2524">AF749-AE749</f>
        <v>10.02800000000002</v>
      </c>
      <c r="AH749" s="103">
        <v>0</v>
      </c>
      <c r="AI749" s="103">
        <f t="shared" ref="AI749:AI752" si="2525">AF749-AC749-AH749</f>
        <v>1360.028</v>
      </c>
      <c r="AJ749" s="336">
        <f t="shared" ref="AJ749:AJ752" si="2526">AI749/AF749</f>
        <v>0.90066409364594568</v>
      </c>
      <c r="AL749"/>
    </row>
    <row r="750" spans="2:38" ht="15.75" thickBot="1" x14ac:dyDescent="0.3">
      <c r="B750" s="355" t="s">
        <v>1173</v>
      </c>
      <c r="C750" s="151">
        <v>2016</v>
      </c>
      <c r="D750" s="151">
        <v>4</v>
      </c>
      <c r="E750" s="337" t="s">
        <v>1032</v>
      </c>
      <c r="F750" s="153">
        <v>42468</v>
      </c>
      <c r="G750" s="153">
        <v>42490</v>
      </c>
      <c r="H750" s="338">
        <f t="shared" ca="1" si="2514"/>
        <v>0</v>
      </c>
      <c r="I750" s="150" t="s">
        <v>54</v>
      </c>
      <c r="J750" s="150" t="s">
        <v>141</v>
      </c>
      <c r="K750" s="150" t="s">
        <v>1172</v>
      </c>
      <c r="L750" s="339" t="str">
        <f t="shared" ca="1" si="2515"/>
        <v>Completed</v>
      </c>
      <c r="M750" s="151" t="s">
        <v>57</v>
      </c>
      <c r="N750" s="151" t="s">
        <v>58</v>
      </c>
      <c r="O750" s="151" t="s">
        <v>59</v>
      </c>
      <c r="P750" s="151" t="s">
        <v>60</v>
      </c>
      <c r="Q750" s="151" t="s">
        <v>61</v>
      </c>
      <c r="R750" s="151" t="s">
        <v>62</v>
      </c>
      <c r="S750" s="152">
        <v>0.5</v>
      </c>
      <c r="T750" s="152">
        <v>1</v>
      </c>
      <c r="U750" s="340">
        <v>1000000</v>
      </c>
      <c r="V750" s="340">
        <v>731945</v>
      </c>
      <c r="W750" s="339">
        <f t="shared" si="2516"/>
        <v>268055</v>
      </c>
      <c r="X750" s="339">
        <f t="shared" si="2517"/>
        <v>731945</v>
      </c>
      <c r="Y750" s="340"/>
      <c r="Z750" s="341">
        <f t="shared" si="2518"/>
        <v>0</v>
      </c>
      <c r="AA750" s="342" t="e">
        <f t="shared" si="2519"/>
        <v>#DIV/0!</v>
      </c>
      <c r="AB750" s="343">
        <f t="shared" si="2520"/>
        <v>500</v>
      </c>
      <c r="AC750" s="344">
        <f t="shared" si="2521"/>
        <v>365.97250000000003</v>
      </c>
      <c r="AD750" s="343">
        <f t="shared" si="2522"/>
        <v>-134.02749999999997</v>
      </c>
      <c r="AE750" s="345">
        <f t="shared" si="2523"/>
        <v>1000</v>
      </c>
      <c r="AF750" s="346">
        <v>495</v>
      </c>
      <c r="AG750" s="347">
        <f t="shared" si="2524"/>
        <v>-505</v>
      </c>
      <c r="AH750" s="347">
        <v>0</v>
      </c>
      <c r="AI750" s="347">
        <f t="shared" si="2525"/>
        <v>129.02749999999997</v>
      </c>
      <c r="AJ750" s="348">
        <f t="shared" si="2526"/>
        <v>0.26066161616161609</v>
      </c>
      <c r="AL750"/>
    </row>
    <row r="751" spans="2:38" x14ac:dyDescent="0.25">
      <c r="B751" s="354" t="s">
        <v>1177</v>
      </c>
      <c r="C751" s="105">
        <v>2016</v>
      </c>
      <c r="D751" s="105">
        <v>4</v>
      </c>
      <c r="E751" s="106" t="s">
        <v>1032</v>
      </c>
      <c r="F751" s="107">
        <v>42468</v>
      </c>
      <c r="G751" s="107">
        <v>42490</v>
      </c>
      <c r="H751" s="108">
        <f t="shared" ca="1" si="2514"/>
        <v>0</v>
      </c>
      <c r="I751" s="109" t="s">
        <v>54</v>
      </c>
      <c r="J751" s="109" t="s">
        <v>1175</v>
      </c>
      <c r="K751" s="109" t="s">
        <v>1176</v>
      </c>
      <c r="L751" s="110" t="str">
        <f t="shared" ca="1" si="2515"/>
        <v>Completed</v>
      </c>
      <c r="M751" s="105" t="s">
        <v>255</v>
      </c>
      <c r="N751" s="105" t="s">
        <v>58</v>
      </c>
      <c r="O751" s="105" t="s">
        <v>309</v>
      </c>
      <c r="P751" s="105" t="s">
        <v>110</v>
      </c>
      <c r="Q751" s="105" t="s">
        <v>101</v>
      </c>
      <c r="R751" s="105" t="s">
        <v>102</v>
      </c>
      <c r="S751" s="111">
        <v>1.4999999999999999E-2</v>
      </c>
      <c r="T751" s="111">
        <v>0.05</v>
      </c>
      <c r="U751" s="112">
        <v>40000</v>
      </c>
      <c r="V751" s="112">
        <v>10000</v>
      </c>
      <c r="W751" s="110">
        <f t="shared" si="2516"/>
        <v>30000</v>
      </c>
      <c r="X751" s="110">
        <f t="shared" si="2517"/>
        <v>10000</v>
      </c>
      <c r="Y751" s="112">
        <v>1713</v>
      </c>
      <c r="Z751" s="113">
        <f t="shared" si="2518"/>
        <v>0.17130000000000001</v>
      </c>
      <c r="AA751" s="114">
        <f t="shared" si="2519"/>
        <v>1.084063047285464</v>
      </c>
      <c r="AB751" s="115">
        <f t="shared" si="2520"/>
        <v>600</v>
      </c>
      <c r="AC751" s="116">
        <f t="shared" si="2521"/>
        <v>150</v>
      </c>
      <c r="AD751" s="115">
        <f t="shared" si="2522"/>
        <v>-450</v>
      </c>
      <c r="AE751" s="117">
        <f t="shared" si="2523"/>
        <v>2000</v>
      </c>
      <c r="AF751" s="286">
        <v>1857</v>
      </c>
      <c r="AG751" s="118">
        <f t="shared" si="2524"/>
        <v>-143</v>
      </c>
      <c r="AH751" s="118">
        <v>0</v>
      </c>
      <c r="AI751" s="118">
        <f t="shared" si="2525"/>
        <v>1707</v>
      </c>
      <c r="AJ751" s="335">
        <f t="shared" si="2526"/>
        <v>0.91922455573505657</v>
      </c>
      <c r="AL751"/>
    </row>
    <row r="752" spans="2:38" ht="15.75" thickBot="1" x14ac:dyDescent="0.3">
      <c r="B752" s="355" t="s">
        <v>1174</v>
      </c>
      <c r="C752" s="151">
        <v>2016</v>
      </c>
      <c r="D752" s="151">
        <v>4</v>
      </c>
      <c r="E752" s="337" t="s">
        <v>1032</v>
      </c>
      <c r="F752" s="153">
        <v>42468</v>
      </c>
      <c r="G752" s="153">
        <v>42490</v>
      </c>
      <c r="H752" s="338">
        <f t="shared" ca="1" si="2514"/>
        <v>0</v>
      </c>
      <c r="I752" s="150" t="s">
        <v>54</v>
      </c>
      <c r="J752" s="150" t="s">
        <v>1175</v>
      </c>
      <c r="K752" s="150" t="s">
        <v>1176</v>
      </c>
      <c r="L752" s="339" t="str">
        <f t="shared" ca="1" si="2515"/>
        <v>Completed</v>
      </c>
      <c r="M752" s="151" t="s">
        <v>308</v>
      </c>
      <c r="N752" s="151" t="s">
        <v>58</v>
      </c>
      <c r="O752" s="151" t="s">
        <v>309</v>
      </c>
      <c r="P752" s="151" t="s">
        <v>110</v>
      </c>
      <c r="Q752" s="151" t="s">
        <v>101</v>
      </c>
      <c r="R752" s="151" t="s">
        <v>102</v>
      </c>
      <c r="S752" s="152">
        <v>0.02</v>
      </c>
      <c r="T752" s="152">
        <v>0.05</v>
      </c>
      <c r="U752" s="340">
        <v>20000</v>
      </c>
      <c r="V752" s="340">
        <v>20004</v>
      </c>
      <c r="W752" s="339">
        <f t="shared" si="2516"/>
        <v>0</v>
      </c>
      <c r="X752" s="339">
        <f t="shared" si="2517"/>
        <v>20000</v>
      </c>
      <c r="Y752" s="340">
        <v>217</v>
      </c>
      <c r="Z752" s="341">
        <f t="shared" si="2518"/>
        <v>1.0847830433913217E-2</v>
      </c>
      <c r="AA752" s="342">
        <f t="shared" si="2519"/>
        <v>0</v>
      </c>
      <c r="AB752" s="343">
        <f t="shared" si="2520"/>
        <v>400</v>
      </c>
      <c r="AC752" s="344">
        <f t="shared" si="2521"/>
        <v>400</v>
      </c>
      <c r="AD752" s="343">
        <f t="shared" si="2522"/>
        <v>0</v>
      </c>
      <c r="AE752" s="345">
        <f t="shared" si="2523"/>
        <v>1000</v>
      </c>
      <c r="AF752" s="346">
        <v>0</v>
      </c>
      <c r="AG752" s="347">
        <f t="shared" si="2524"/>
        <v>-1000</v>
      </c>
      <c r="AH752" s="347">
        <v>0</v>
      </c>
      <c r="AI752" s="347">
        <f t="shared" si="2525"/>
        <v>-400</v>
      </c>
      <c r="AJ752" s="348" t="e">
        <f t="shared" si="2526"/>
        <v>#DIV/0!</v>
      </c>
      <c r="AL752"/>
    </row>
    <row r="753" spans="2:38" x14ac:dyDescent="0.25">
      <c r="B753" s="354" t="s">
        <v>1178</v>
      </c>
      <c r="C753" s="105">
        <v>2016</v>
      </c>
      <c r="D753" s="105">
        <v>4</v>
      </c>
      <c r="E753" s="106" t="s">
        <v>1032</v>
      </c>
      <c r="F753" s="107">
        <v>42468</v>
      </c>
      <c r="G753" s="107">
        <v>42490</v>
      </c>
      <c r="H753" s="108">
        <f t="shared" ref="H753:H755" ca="1" si="2527">IF($O$1&gt;G753,0,(G753-$O$1))</f>
        <v>0</v>
      </c>
      <c r="I753" s="109" t="s">
        <v>74</v>
      </c>
      <c r="J753" s="109" t="s">
        <v>838</v>
      </c>
      <c r="K753" s="109" t="s">
        <v>1181</v>
      </c>
      <c r="L753" s="110" t="str">
        <f t="shared" ref="L753:L755" ca="1" si="2528">IF(G753=0,$M$3,(IF(H753=0,$M$1,$M$2)))</f>
        <v>Completed</v>
      </c>
      <c r="M753" s="105" t="s">
        <v>82</v>
      </c>
      <c r="N753" s="105" t="s">
        <v>58</v>
      </c>
      <c r="O753" s="105" t="s">
        <v>175</v>
      </c>
      <c r="P753" s="105" t="s">
        <v>60</v>
      </c>
      <c r="Q753" s="105" t="s">
        <v>61</v>
      </c>
      <c r="R753" s="105" t="s">
        <v>62</v>
      </c>
      <c r="S753" s="111">
        <v>0.1</v>
      </c>
      <c r="T753" s="111">
        <v>1.8</v>
      </c>
      <c r="U753" s="112">
        <v>1500000</v>
      </c>
      <c r="V753" s="112">
        <v>1506519</v>
      </c>
      <c r="W753" s="110">
        <f t="shared" ref="W753:W755" si="2529">IF(V753&gt;U753,0,U753-V753)</f>
        <v>0</v>
      </c>
      <c r="X753" s="110">
        <f t="shared" ref="X753:X755" si="2530">IF(V753&gt;U753,U753,V753)</f>
        <v>1500000</v>
      </c>
      <c r="Y753" s="112"/>
      <c r="Z753" s="113">
        <f t="shared" ref="Z753:Z755" si="2531">Y753/V753</f>
        <v>0</v>
      </c>
      <c r="AA753" s="114" t="e">
        <f t="shared" ref="AA753:AA755" si="2532">AF753/Y753</f>
        <v>#DIV/0!</v>
      </c>
      <c r="AB753" s="115">
        <f t="shared" ref="AB753:AB755" si="2533">IF(P753="cpv",(U753*S753),(U753/1000*S753))</f>
        <v>150</v>
      </c>
      <c r="AC753" s="116">
        <f t="shared" ref="AC753:AC754" si="2534">IF(P753="cpv",(IF(W753&gt;0,V753*S753,AB753)),(IF(W753&gt;0,V753/1000*S753,AB753)))</f>
        <v>150</v>
      </c>
      <c r="AD753" s="115">
        <f t="shared" ref="AD753:AD755" si="2535">AC753-AB753</f>
        <v>0</v>
      </c>
      <c r="AE753" s="117">
        <f t="shared" ref="AE753:AE755" si="2536">IF(P753="cpv",(U753*T753),(U753/1000*T753))</f>
        <v>2700</v>
      </c>
      <c r="AF753" s="286">
        <f>IF((SUMIF($K$10:$K$1048576,K753,$V$10:$V$1048576))&gt;(SUMIF($K$10:$K$1048576,K753,$U$10:$U$1048576)),AE753,(IF(P753="cpv",(V753*T753),(V753*T753/1000))))</f>
        <v>2711.7342000000003</v>
      </c>
      <c r="AG753" s="118">
        <f t="shared" ref="AG753:AG755" si="2537">AF753-AE753</f>
        <v>11.734200000000328</v>
      </c>
      <c r="AH753" s="118">
        <v>0</v>
      </c>
      <c r="AI753" s="118">
        <f t="shared" ref="AI753:AI755" si="2538">AF753-AC753-AH753</f>
        <v>2561.7342000000003</v>
      </c>
      <c r="AJ753" s="335">
        <f t="shared" ref="AJ753:AJ755" si="2539">AI753/AF753</f>
        <v>0.94468484411193399</v>
      </c>
      <c r="AL753"/>
    </row>
    <row r="754" spans="2:38" x14ac:dyDescent="0.25">
      <c r="B754" s="356" t="s">
        <v>1179</v>
      </c>
      <c r="C754" s="91">
        <v>2016</v>
      </c>
      <c r="D754" s="91">
        <v>4</v>
      </c>
      <c r="E754" s="92" t="s">
        <v>1032</v>
      </c>
      <c r="F754" s="93">
        <v>42468</v>
      </c>
      <c r="G754" s="93">
        <v>42490</v>
      </c>
      <c r="H754" s="94">
        <f t="shared" ca="1" si="2527"/>
        <v>0</v>
      </c>
      <c r="I754" s="90" t="s">
        <v>74</v>
      </c>
      <c r="J754" s="90" t="s">
        <v>838</v>
      </c>
      <c r="K754" s="90" t="s">
        <v>1181</v>
      </c>
      <c r="L754" s="95" t="str">
        <f t="shared" ca="1" si="2528"/>
        <v>Completed</v>
      </c>
      <c r="M754" s="91" t="s">
        <v>64</v>
      </c>
      <c r="N754" s="91" t="s">
        <v>58</v>
      </c>
      <c r="O754" s="91" t="s">
        <v>175</v>
      </c>
      <c r="P754" s="91" t="s">
        <v>60</v>
      </c>
      <c r="Q754" s="91" t="s">
        <v>61</v>
      </c>
      <c r="R754" s="91" t="s">
        <v>62</v>
      </c>
      <c r="S754" s="96">
        <v>0.2</v>
      </c>
      <c r="T754" s="96">
        <v>1.8</v>
      </c>
      <c r="U754" s="97">
        <v>1000000</v>
      </c>
      <c r="V754" s="97">
        <v>998897</v>
      </c>
      <c r="W754" s="95">
        <f t="shared" si="2529"/>
        <v>1103</v>
      </c>
      <c r="X754" s="95">
        <f t="shared" si="2530"/>
        <v>998897</v>
      </c>
      <c r="Y754" s="97">
        <v>1231</v>
      </c>
      <c r="Z754" s="98">
        <f t="shared" si="2531"/>
        <v>1.2323592922994062E-3</v>
      </c>
      <c r="AA754" s="99">
        <f t="shared" si="2532"/>
        <v>1.4606129975629571</v>
      </c>
      <c r="AB754" s="100">
        <f t="shared" si="2533"/>
        <v>200</v>
      </c>
      <c r="AC754" s="101">
        <f t="shared" si="2534"/>
        <v>199.77940000000001</v>
      </c>
      <c r="AD754" s="100">
        <f t="shared" si="2535"/>
        <v>-0.22059999999999036</v>
      </c>
      <c r="AE754" s="102">
        <f t="shared" si="2536"/>
        <v>1800</v>
      </c>
      <c r="AF754" s="291">
        <f>IF((SUMIF($K$10:$K$1048576,K754,$V$10:$V$1048576))&gt;(SUMIF($K$10:$K$1048576,K754,$U$10:$U$1048576)),AE754,(IF(P754="cpv",(V754*T754),(V754*T754/1000))))</f>
        <v>1798.0146000000002</v>
      </c>
      <c r="AG754" s="103">
        <f t="shared" si="2537"/>
        <v>-1.9853999999997995</v>
      </c>
      <c r="AH754" s="103">
        <v>0</v>
      </c>
      <c r="AI754" s="103">
        <f t="shared" si="2538"/>
        <v>1598.2352000000001</v>
      </c>
      <c r="AJ754" s="336">
        <f t="shared" si="2539"/>
        <v>0.88888888888888884</v>
      </c>
      <c r="AL754"/>
    </row>
    <row r="755" spans="2:38" x14ac:dyDescent="0.25">
      <c r="B755" s="378" t="s">
        <v>1180</v>
      </c>
      <c r="C755" s="47">
        <v>2016</v>
      </c>
      <c r="D755" s="47">
        <v>4</v>
      </c>
      <c r="E755" s="48" t="s">
        <v>1032</v>
      </c>
      <c r="F755" s="49">
        <v>42468</v>
      </c>
      <c r="G755" s="49">
        <v>42490</v>
      </c>
      <c r="H755" s="50">
        <f t="shared" ca="1" si="2527"/>
        <v>0</v>
      </c>
      <c r="I755" s="46" t="s">
        <v>74</v>
      </c>
      <c r="J755" s="46" t="s">
        <v>838</v>
      </c>
      <c r="K755" s="46" t="s">
        <v>1181</v>
      </c>
      <c r="L755" s="51" t="str">
        <f t="shared" ca="1" si="2528"/>
        <v>Completed</v>
      </c>
      <c r="M755" s="47" t="s">
        <v>177</v>
      </c>
      <c r="N755" s="47" t="s">
        <v>58</v>
      </c>
      <c r="O755" s="47" t="s">
        <v>175</v>
      </c>
      <c r="P755" s="47" t="s">
        <v>60</v>
      </c>
      <c r="Q755" s="47" t="s">
        <v>61</v>
      </c>
      <c r="R755" s="47" t="s">
        <v>62</v>
      </c>
      <c r="S755" s="52"/>
      <c r="T755" s="52">
        <v>1.8</v>
      </c>
      <c r="U755" s="53">
        <v>500000</v>
      </c>
      <c r="V755" s="53">
        <v>262962</v>
      </c>
      <c r="W755" s="51">
        <f t="shared" si="2529"/>
        <v>237038</v>
      </c>
      <c r="X755" s="51">
        <f t="shared" si="2530"/>
        <v>262962</v>
      </c>
      <c r="Y755" s="53">
        <v>1075</v>
      </c>
      <c r="Z755" s="54">
        <f t="shared" si="2531"/>
        <v>4.0880431393129045E-3</v>
      </c>
      <c r="AA755" s="55">
        <f t="shared" si="2532"/>
        <v>0.45674418604651162</v>
      </c>
      <c r="AB755" s="56">
        <f t="shared" si="2533"/>
        <v>0</v>
      </c>
      <c r="AC755" s="57">
        <v>118</v>
      </c>
      <c r="AD755" s="56">
        <f t="shared" si="2535"/>
        <v>118</v>
      </c>
      <c r="AE755" s="58">
        <f t="shared" si="2536"/>
        <v>900</v>
      </c>
      <c r="AF755" s="289">
        <v>491</v>
      </c>
      <c r="AG755" s="60">
        <f t="shared" si="2537"/>
        <v>-409</v>
      </c>
      <c r="AH755" s="60">
        <v>0</v>
      </c>
      <c r="AI755" s="60">
        <f t="shared" si="2538"/>
        <v>373</v>
      </c>
      <c r="AJ755" s="379">
        <f t="shared" si="2539"/>
        <v>0.75967413441955189</v>
      </c>
      <c r="AL755"/>
    </row>
    <row r="756" spans="2:38" ht="15.75" thickBot="1" x14ac:dyDescent="0.3">
      <c r="B756" s="355" t="s">
        <v>1392</v>
      </c>
      <c r="C756" s="151">
        <v>2016</v>
      </c>
      <c r="D756" s="151">
        <v>4</v>
      </c>
      <c r="E756" s="337" t="s">
        <v>1032</v>
      </c>
      <c r="F756" s="153">
        <v>42468</v>
      </c>
      <c r="G756" s="153">
        <v>42490</v>
      </c>
      <c r="H756" s="338">
        <f t="shared" ref="H756:H771" ca="1" si="2540">IF($O$1&gt;G756,0,(G756-$O$1))</f>
        <v>0</v>
      </c>
      <c r="I756" s="150" t="s">
        <v>74</v>
      </c>
      <c r="J756" s="150" t="s">
        <v>838</v>
      </c>
      <c r="K756" s="150" t="s">
        <v>1181</v>
      </c>
      <c r="L756" s="339" t="str">
        <f t="shared" ref="L756:L771" ca="1" si="2541">IF(G756=0,$M$3,(IF(H756=0,$M$1,$M$2)))</f>
        <v>Completed</v>
      </c>
      <c r="M756" s="151" t="s">
        <v>1390</v>
      </c>
      <c r="N756" s="151" t="s">
        <v>58</v>
      </c>
      <c r="O756" s="151" t="s">
        <v>175</v>
      </c>
      <c r="P756" s="151" t="s">
        <v>60</v>
      </c>
      <c r="Q756" s="151" t="s">
        <v>61</v>
      </c>
      <c r="R756" s="151" t="s">
        <v>62</v>
      </c>
      <c r="S756" s="152"/>
      <c r="T756" s="152">
        <v>1.8</v>
      </c>
      <c r="U756" s="340">
        <v>0</v>
      </c>
      <c r="V756" s="340">
        <v>0</v>
      </c>
      <c r="W756" s="339">
        <f t="shared" ref="W756:W771" si="2542">IF(V756&gt;U756,0,U756-V756)</f>
        <v>0</v>
      </c>
      <c r="X756" s="339">
        <f t="shared" ref="X756:X771" si="2543">IF(V756&gt;U756,U756,V756)</f>
        <v>0</v>
      </c>
      <c r="Y756" s="340">
        <v>0</v>
      </c>
      <c r="Z756" s="341" t="e">
        <f t="shared" ref="Z756:Z771" si="2544">Y756/V756</f>
        <v>#DIV/0!</v>
      </c>
      <c r="AA756" s="342" t="e">
        <f t="shared" ref="AA756:AA771" si="2545">AF756/Y756</f>
        <v>#DIV/0!</v>
      </c>
      <c r="AB756" s="343">
        <f t="shared" ref="AB756:AB771" si="2546">IF(P756="cpv",(U756*S756),(U756/1000*S756))</f>
        <v>0</v>
      </c>
      <c r="AC756" s="344">
        <v>22</v>
      </c>
      <c r="AD756" s="343">
        <f t="shared" ref="AD756:AD771" si="2547">AC756-AB756</f>
        <v>22</v>
      </c>
      <c r="AE756" s="345">
        <f t="shared" ref="AE756:AE771" si="2548">IF(P756="cpv",(U756*T756),(U756/1000*T756))</f>
        <v>0</v>
      </c>
      <c r="AF756" s="346">
        <v>0</v>
      </c>
      <c r="AG756" s="347">
        <f t="shared" ref="AG756:AG771" si="2549">AF756-AE756</f>
        <v>0</v>
      </c>
      <c r="AH756" s="347">
        <v>0</v>
      </c>
      <c r="AI756" s="347">
        <f t="shared" ref="AI756:AI771" si="2550">AF756-AC756-AH756</f>
        <v>-22</v>
      </c>
      <c r="AJ756" s="348" t="e">
        <f t="shared" ref="AJ756:AJ771" si="2551">AI756/AF756</f>
        <v>#DIV/0!</v>
      </c>
      <c r="AL756"/>
    </row>
    <row r="757" spans="2:38" ht="15.75" thickBot="1" x14ac:dyDescent="0.3">
      <c r="B757" s="357" t="s">
        <v>1182</v>
      </c>
      <c r="C757" s="135">
        <v>2016</v>
      </c>
      <c r="D757" s="135">
        <v>4</v>
      </c>
      <c r="E757" s="136" t="s">
        <v>1032</v>
      </c>
      <c r="F757" s="137">
        <v>42468</v>
      </c>
      <c r="G757" s="137">
        <v>42490</v>
      </c>
      <c r="H757" s="138">
        <f t="shared" ca="1" si="2540"/>
        <v>0</v>
      </c>
      <c r="I757" s="139" t="s">
        <v>54</v>
      </c>
      <c r="J757" s="139" t="s">
        <v>136</v>
      </c>
      <c r="K757" s="139" t="s">
        <v>1183</v>
      </c>
      <c r="L757" s="140" t="str">
        <f t="shared" ca="1" si="2541"/>
        <v>Completed</v>
      </c>
      <c r="M757" s="135" t="s">
        <v>99</v>
      </c>
      <c r="N757" s="135" t="s">
        <v>58</v>
      </c>
      <c r="O757" s="135" t="s">
        <v>124</v>
      </c>
      <c r="P757" s="135" t="s">
        <v>110</v>
      </c>
      <c r="Q757" s="135" t="s">
        <v>101</v>
      </c>
      <c r="R757" s="135" t="s">
        <v>102</v>
      </c>
      <c r="S757" s="141">
        <v>3.6999999999999998E-2</v>
      </c>
      <c r="T757" s="141">
        <v>0.06</v>
      </c>
      <c r="U757" s="142">
        <v>100000</v>
      </c>
      <c r="V757" s="142">
        <v>100002</v>
      </c>
      <c r="W757" s="140">
        <f t="shared" si="2542"/>
        <v>0</v>
      </c>
      <c r="X757" s="140">
        <f t="shared" si="2543"/>
        <v>100000</v>
      </c>
      <c r="Y757" s="142">
        <v>4150</v>
      </c>
      <c r="Z757" s="143">
        <f t="shared" si="2544"/>
        <v>4.1499170016599668E-2</v>
      </c>
      <c r="AA757" s="144">
        <f t="shared" si="2545"/>
        <v>1.4457831325301205</v>
      </c>
      <c r="AB757" s="145">
        <f t="shared" si="2546"/>
        <v>3700</v>
      </c>
      <c r="AC757" s="146">
        <f t="shared" ref="AC757:AC771" si="2552">IF(P757="cpv",(IF(W757&gt;0,V757*S757,AB757)),(IF(W757&gt;0,V757/1000*S757,AB757)))</f>
        <v>3700</v>
      </c>
      <c r="AD757" s="145">
        <f t="shared" si="2547"/>
        <v>0</v>
      </c>
      <c r="AE757" s="147">
        <f t="shared" si="2548"/>
        <v>6000</v>
      </c>
      <c r="AF757" s="288">
        <f>IF((SUMIF($K$10:$K$1048576,K757,$V$10:$V$1048576))&gt;(SUMIF($K$10:$K$1048576,K757,$U$10:$U$1048576)),AE757,(IF(P757="cpv",(V757*T757),(V757*T757/1000))))</f>
        <v>6000</v>
      </c>
      <c r="AG757" s="148">
        <f t="shared" si="2549"/>
        <v>0</v>
      </c>
      <c r="AH757" s="148">
        <v>0</v>
      </c>
      <c r="AI757" s="148">
        <f t="shared" si="2550"/>
        <v>2300</v>
      </c>
      <c r="AJ757" s="349">
        <f t="shared" si="2551"/>
        <v>0.38333333333333336</v>
      </c>
      <c r="AL757"/>
    </row>
    <row r="758" spans="2:38" x14ac:dyDescent="0.25">
      <c r="B758" s="354" t="s">
        <v>1184</v>
      </c>
      <c r="C758" s="105">
        <v>2016</v>
      </c>
      <c r="D758" s="105">
        <v>4</v>
      </c>
      <c r="E758" s="106" t="s">
        <v>1032</v>
      </c>
      <c r="F758" s="107">
        <v>42469</v>
      </c>
      <c r="G758" s="107">
        <v>42475</v>
      </c>
      <c r="H758" s="108">
        <f t="shared" ca="1" si="2540"/>
        <v>0</v>
      </c>
      <c r="I758" s="109" t="s">
        <v>84</v>
      </c>
      <c r="J758" s="109" t="s">
        <v>534</v>
      </c>
      <c r="K758" s="109" t="s">
        <v>1187</v>
      </c>
      <c r="L758" s="110" t="str">
        <f t="shared" ca="1" si="2541"/>
        <v>Completed</v>
      </c>
      <c r="M758" s="105" t="s">
        <v>82</v>
      </c>
      <c r="N758" s="105" t="s">
        <v>58</v>
      </c>
      <c r="O758" s="105" t="s">
        <v>78</v>
      </c>
      <c r="P758" s="105" t="s">
        <v>60</v>
      </c>
      <c r="Q758" s="105" t="s">
        <v>79</v>
      </c>
      <c r="R758" s="105" t="s">
        <v>79</v>
      </c>
      <c r="S758" s="111">
        <v>0.5</v>
      </c>
      <c r="T758" s="111">
        <v>3.75</v>
      </c>
      <c r="U758" s="112">
        <v>1000000</v>
      </c>
      <c r="V758" s="112">
        <v>322074</v>
      </c>
      <c r="W758" s="110">
        <f t="shared" si="2542"/>
        <v>677926</v>
      </c>
      <c r="X758" s="110">
        <f t="shared" si="2543"/>
        <v>322074</v>
      </c>
      <c r="Y758" s="112"/>
      <c r="Z758" s="113">
        <f t="shared" si="2544"/>
        <v>0</v>
      </c>
      <c r="AA758" s="114" t="e">
        <f t="shared" si="2545"/>
        <v>#DIV/0!</v>
      </c>
      <c r="AB758" s="115">
        <f t="shared" si="2546"/>
        <v>500</v>
      </c>
      <c r="AC758" s="116">
        <f t="shared" si="2552"/>
        <v>161.03700000000001</v>
      </c>
      <c r="AD758" s="115">
        <f t="shared" si="2547"/>
        <v>-338.96299999999997</v>
      </c>
      <c r="AE758" s="117">
        <f t="shared" si="2548"/>
        <v>3750</v>
      </c>
      <c r="AF758" s="286">
        <f>IF((SUMIF($K$10:$K$1048576,K758,$V$10:$V$1048576))&gt;(SUMIF($K$10:$K$1048576,K758,$U$10:$U$1048576)),AE758,(IF(P758="cpv",(V758*T758),(V758*T758/1000))))</f>
        <v>1207.7774999999999</v>
      </c>
      <c r="AG758" s="118">
        <f t="shared" si="2549"/>
        <v>-2542.2224999999999</v>
      </c>
      <c r="AH758" s="118">
        <v>0</v>
      </c>
      <c r="AI758" s="118">
        <f t="shared" si="2550"/>
        <v>1046.7404999999999</v>
      </c>
      <c r="AJ758" s="335">
        <f t="shared" si="2551"/>
        <v>0.86666666666666659</v>
      </c>
      <c r="AL758"/>
    </row>
    <row r="759" spans="2:38" x14ac:dyDescent="0.25">
      <c r="B759" s="356" t="s">
        <v>1185</v>
      </c>
      <c r="C759" s="91">
        <v>2016</v>
      </c>
      <c r="D759" s="91">
        <v>4</v>
      </c>
      <c r="E759" s="92" t="s">
        <v>1032</v>
      </c>
      <c r="F759" s="93">
        <v>42469</v>
      </c>
      <c r="G759" s="93">
        <v>42475</v>
      </c>
      <c r="H759" s="94">
        <f t="shared" ref="H759" ca="1" si="2553">IF($O$1&gt;G759,0,(G759-$O$1))</f>
        <v>0</v>
      </c>
      <c r="I759" s="90" t="s">
        <v>84</v>
      </c>
      <c r="J759" s="90" t="s">
        <v>534</v>
      </c>
      <c r="K759" s="90" t="s">
        <v>1187</v>
      </c>
      <c r="L759" s="95" t="str">
        <f t="shared" ref="L759" ca="1" si="2554">IF(G759=0,$M$3,(IF(H759=0,$M$1,$M$2)))</f>
        <v>Completed</v>
      </c>
      <c r="M759" s="91" t="s">
        <v>77</v>
      </c>
      <c r="N759" s="91" t="s">
        <v>58</v>
      </c>
      <c r="O759" s="91" t="s">
        <v>78</v>
      </c>
      <c r="P759" s="91" t="s">
        <v>60</v>
      </c>
      <c r="Q759" s="91" t="s">
        <v>79</v>
      </c>
      <c r="R759" s="91" t="s">
        <v>79</v>
      </c>
      <c r="S759" s="96">
        <v>1.5</v>
      </c>
      <c r="T759" s="96">
        <v>3.75</v>
      </c>
      <c r="U759" s="97">
        <v>2000000</v>
      </c>
      <c r="V759" s="97">
        <v>431034</v>
      </c>
      <c r="W759" s="95">
        <f t="shared" ref="W759" si="2555">IF(V759&gt;U759,0,U759-V759)</f>
        <v>1568966</v>
      </c>
      <c r="X759" s="95">
        <f t="shared" ref="X759" si="2556">IF(V759&gt;U759,U759,V759)</f>
        <v>431034</v>
      </c>
      <c r="Y759" s="97">
        <v>2024</v>
      </c>
      <c r="Z759" s="98">
        <f t="shared" ref="Z759" si="2557">Y759/V759</f>
        <v>4.6956852591674902E-3</v>
      </c>
      <c r="AA759" s="99">
        <f t="shared" ref="AA759" si="2558">AF759/Y759</f>
        <v>1.3858695652173914</v>
      </c>
      <c r="AB759" s="100">
        <f t="shared" ref="AB759" si="2559">IF(P759="cpv",(U759*S759),(U759/1000*S759))</f>
        <v>3000</v>
      </c>
      <c r="AC759" s="101">
        <f t="shared" ref="AC759" si="2560">IF(P759="cpv",(IF(W759&gt;0,V759*S759,AB759)),(IF(W759&gt;0,V759/1000*S759,AB759)))</f>
        <v>646.55099999999993</v>
      </c>
      <c r="AD759" s="100">
        <f t="shared" ref="AD759" si="2561">AC759-AB759</f>
        <v>-2353.4490000000001</v>
      </c>
      <c r="AE759" s="102">
        <f t="shared" ref="AE759" si="2562">IF(P759="cpv",(U759*T759),(U759/1000*T759))</f>
        <v>7500</v>
      </c>
      <c r="AF759" s="291">
        <v>2805</v>
      </c>
      <c r="AG759" s="103">
        <f t="shared" ref="AG759" si="2563">AF759-AE759</f>
        <v>-4695</v>
      </c>
      <c r="AH759" s="103">
        <v>0</v>
      </c>
      <c r="AI759" s="103">
        <f t="shared" ref="AI759" si="2564">AF759-AC759-AH759</f>
        <v>2158.4490000000001</v>
      </c>
      <c r="AJ759" s="336">
        <f t="shared" ref="AJ759" si="2565">AI759/AF759</f>
        <v>0.76950053475935831</v>
      </c>
      <c r="AL759"/>
    </row>
    <row r="760" spans="2:38" x14ac:dyDescent="0.25">
      <c r="B760" s="356" t="s">
        <v>1342</v>
      </c>
      <c r="C760" s="91">
        <v>2016</v>
      </c>
      <c r="D760" s="91">
        <v>4</v>
      </c>
      <c r="E760" s="92" t="s">
        <v>1032</v>
      </c>
      <c r="F760" s="93">
        <v>42469</v>
      </c>
      <c r="G760" s="93">
        <v>42475</v>
      </c>
      <c r="H760" s="94">
        <f t="shared" ca="1" si="2540"/>
        <v>0</v>
      </c>
      <c r="I760" s="90" t="s">
        <v>84</v>
      </c>
      <c r="J760" s="90" t="s">
        <v>534</v>
      </c>
      <c r="K760" s="90" t="s">
        <v>1187</v>
      </c>
      <c r="L760" s="95" t="str">
        <f t="shared" ca="1" si="2541"/>
        <v>Completed</v>
      </c>
      <c r="M760" s="91" t="s">
        <v>64</v>
      </c>
      <c r="N760" s="91" t="s">
        <v>58</v>
      </c>
      <c r="O760" s="91" t="s">
        <v>78</v>
      </c>
      <c r="P760" s="91" t="s">
        <v>60</v>
      </c>
      <c r="Q760" s="91" t="s">
        <v>79</v>
      </c>
      <c r="R760" s="91" t="s">
        <v>79</v>
      </c>
      <c r="S760" s="96">
        <v>2.5</v>
      </c>
      <c r="T760" s="96">
        <v>3.75</v>
      </c>
      <c r="U760" s="97">
        <v>1000000</v>
      </c>
      <c r="V760" s="97">
        <v>501895</v>
      </c>
      <c r="W760" s="95">
        <f t="shared" si="2542"/>
        <v>498105</v>
      </c>
      <c r="X760" s="95">
        <f t="shared" si="2543"/>
        <v>501895</v>
      </c>
      <c r="Y760" s="97"/>
      <c r="Z760" s="98">
        <f t="shared" si="2544"/>
        <v>0</v>
      </c>
      <c r="AA760" s="99" t="e">
        <f t="shared" si="2545"/>
        <v>#DIV/0!</v>
      </c>
      <c r="AB760" s="100">
        <f t="shared" si="2546"/>
        <v>2500</v>
      </c>
      <c r="AC760" s="101">
        <f t="shared" si="2552"/>
        <v>1254.7375</v>
      </c>
      <c r="AD760" s="100">
        <f t="shared" si="2547"/>
        <v>-1245.2625</v>
      </c>
      <c r="AE760" s="102">
        <f t="shared" si="2548"/>
        <v>3750</v>
      </c>
      <c r="AF760" s="291">
        <f>IF((SUMIF($K$10:$K$1048576,K760,$V$10:$V$1048576))&gt;(SUMIF($K$10:$K$1048576,K760,$U$10:$U$1048576)),AE760,(IF(P760="cpv",(V760*T760),(V760*T760/1000))))</f>
        <v>1882.10625</v>
      </c>
      <c r="AG760" s="103">
        <f t="shared" si="2549"/>
        <v>-1867.89375</v>
      </c>
      <c r="AH760" s="103">
        <v>0</v>
      </c>
      <c r="AI760" s="103">
        <f t="shared" si="2550"/>
        <v>627.36875000000009</v>
      </c>
      <c r="AJ760" s="336">
        <f t="shared" si="2551"/>
        <v>0.33333333333333337</v>
      </c>
      <c r="AL760"/>
    </row>
    <row r="761" spans="2:38" ht="15.75" thickBot="1" x14ac:dyDescent="0.3">
      <c r="B761" s="355" t="s">
        <v>1186</v>
      </c>
      <c r="C761" s="151">
        <v>2016</v>
      </c>
      <c r="D761" s="151">
        <v>4</v>
      </c>
      <c r="E761" s="337" t="s">
        <v>1032</v>
      </c>
      <c r="F761" s="153">
        <v>42469</v>
      </c>
      <c r="G761" s="153">
        <v>42475</v>
      </c>
      <c r="H761" s="338">
        <f t="shared" ca="1" si="2540"/>
        <v>0</v>
      </c>
      <c r="I761" s="150" t="s">
        <v>84</v>
      </c>
      <c r="J761" s="150" t="s">
        <v>534</v>
      </c>
      <c r="K761" s="150" t="s">
        <v>1187</v>
      </c>
      <c r="L761" s="339" t="str">
        <f t="shared" ca="1" si="2541"/>
        <v>Completed</v>
      </c>
      <c r="M761" s="151" t="s">
        <v>66</v>
      </c>
      <c r="N761" s="151" t="s">
        <v>58</v>
      </c>
      <c r="O761" s="151" t="s">
        <v>78</v>
      </c>
      <c r="P761" s="151" t="s">
        <v>60</v>
      </c>
      <c r="Q761" s="151" t="s">
        <v>79</v>
      </c>
      <c r="R761" s="151" t="s">
        <v>79</v>
      </c>
      <c r="S761" s="360">
        <v>2.5</v>
      </c>
      <c r="T761" s="152">
        <v>3.75</v>
      </c>
      <c r="U761" s="340">
        <v>1000000</v>
      </c>
      <c r="V761" s="340">
        <v>404198</v>
      </c>
      <c r="W761" s="339">
        <f t="shared" si="2542"/>
        <v>595802</v>
      </c>
      <c r="X761" s="339">
        <f t="shared" si="2543"/>
        <v>404198</v>
      </c>
      <c r="Y761" s="340"/>
      <c r="Z761" s="341">
        <f t="shared" si="2544"/>
        <v>0</v>
      </c>
      <c r="AA761" s="342" t="e">
        <f t="shared" si="2545"/>
        <v>#DIV/0!</v>
      </c>
      <c r="AB761" s="343">
        <f t="shared" si="2546"/>
        <v>2500</v>
      </c>
      <c r="AC761" s="344">
        <f t="shared" si="2552"/>
        <v>1010.4949999999999</v>
      </c>
      <c r="AD761" s="343">
        <f t="shared" si="2547"/>
        <v>-1489.5050000000001</v>
      </c>
      <c r="AE761" s="345">
        <f t="shared" si="2548"/>
        <v>3750</v>
      </c>
      <c r="AF761" s="346">
        <f>IF((SUMIF($K$10:$K$1048576,K761,$V$10:$V$1048576))&gt;(SUMIF($K$10:$K$1048576,K761,$U$10:$U$1048576)),AE761,(IF(P761="cpv",(V761*T761),(V761*T761/1000))))</f>
        <v>1515.7425000000001</v>
      </c>
      <c r="AG761" s="347">
        <f t="shared" si="2549"/>
        <v>-2234.2574999999997</v>
      </c>
      <c r="AH761" s="347">
        <v>0</v>
      </c>
      <c r="AI761" s="347">
        <f t="shared" si="2550"/>
        <v>505.24750000000017</v>
      </c>
      <c r="AJ761" s="348">
        <f t="shared" si="2551"/>
        <v>0.33333333333333343</v>
      </c>
      <c r="AL761"/>
    </row>
    <row r="762" spans="2:38" x14ac:dyDescent="0.25">
      <c r="B762" s="354" t="s">
        <v>1188</v>
      </c>
      <c r="C762" s="105">
        <v>2016</v>
      </c>
      <c r="D762" s="105">
        <v>4</v>
      </c>
      <c r="E762" s="106" t="s">
        <v>1032</v>
      </c>
      <c r="F762" s="107">
        <v>42469</v>
      </c>
      <c r="G762" s="107">
        <v>42490</v>
      </c>
      <c r="H762" s="108">
        <f t="shared" ca="1" si="2540"/>
        <v>0</v>
      </c>
      <c r="I762" s="109" t="s">
        <v>84</v>
      </c>
      <c r="J762" s="109" t="s">
        <v>172</v>
      </c>
      <c r="K762" s="109" t="s">
        <v>1193</v>
      </c>
      <c r="L762" s="110" t="str">
        <f t="shared" ca="1" si="2541"/>
        <v>Completed</v>
      </c>
      <c r="M762" s="105" t="s">
        <v>72</v>
      </c>
      <c r="N762" s="105" t="s">
        <v>58</v>
      </c>
      <c r="O762" s="105" t="s">
        <v>59</v>
      </c>
      <c r="P762" s="105" t="s">
        <v>60</v>
      </c>
      <c r="Q762" s="105" t="s">
        <v>61</v>
      </c>
      <c r="R762" s="105" t="s">
        <v>62</v>
      </c>
      <c r="S762" s="111">
        <v>0.2</v>
      </c>
      <c r="T762" s="111">
        <v>1.4</v>
      </c>
      <c r="U762" s="112">
        <v>500000</v>
      </c>
      <c r="V762" s="112">
        <v>646318</v>
      </c>
      <c r="W762" s="110">
        <f t="shared" si="2542"/>
        <v>0</v>
      </c>
      <c r="X762" s="110">
        <f t="shared" si="2543"/>
        <v>500000</v>
      </c>
      <c r="Y762" s="112"/>
      <c r="Z762" s="113">
        <f t="shared" si="2544"/>
        <v>0</v>
      </c>
      <c r="AA762" s="114" t="e">
        <f t="shared" si="2545"/>
        <v>#DIV/0!</v>
      </c>
      <c r="AB762" s="115">
        <f t="shared" si="2546"/>
        <v>100</v>
      </c>
      <c r="AC762" s="116">
        <f t="shared" si="2552"/>
        <v>100</v>
      </c>
      <c r="AD762" s="115">
        <f t="shared" si="2547"/>
        <v>0</v>
      </c>
      <c r="AE762" s="117">
        <f t="shared" si="2548"/>
        <v>700</v>
      </c>
      <c r="AF762" s="286">
        <f>IF((SUMIF($K$10:$K$1048576,K762,$V$10:$V$1048576))&gt;(SUMIF($K$10:$K$1048576,K762,$U$10:$U$1048576)),AE762,(IF(P762="cpv",(V762*T762),(V762*T762/1000))))</f>
        <v>904.84519999999998</v>
      </c>
      <c r="AG762" s="118">
        <f t="shared" si="2549"/>
        <v>204.84519999999998</v>
      </c>
      <c r="AH762" s="118">
        <v>0</v>
      </c>
      <c r="AI762" s="118">
        <f t="shared" si="2550"/>
        <v>804.84519999999998</v>
      </c>
      <c r="AJ762" s="335">
        <f t="shared" si="2551"/>
        <v>0.88948385867549495</v>
      </c>
      <c r="AL762"/>
    </row>
    <row r="763" spans="2:38" x14ac:dyDescent="0.25">
      <c r="B763" s="356" t="s">
        <v>1189</v>
      </c>
      <c r="C763" s="91">
        <v>2016</v>
      </c>
      <c r="D763" s="91">
        <v>4</v>
      </c>
      <c r="E763" s="92" t="s">
        <v>1032</v>
      </c>
      <c r="F763" s="93">
        <v>42469</v>
      </c>
      <c r="G763" s="93">
        <v>42490</v>
      </c>
      <c r="H763" s="94">
        <f t="shared" ca="1" si="2540"/>
        <v>0</v>
      </c>
      <c r="I763" s="90" t="s">
        <v>84</v>
      </c>
      <c r="J763" s="90" t="s">
        <v>172</v>
      </c>
      <c r="K763" s="90" t="s">
        <v>1193</v>
      </c>
      <c r="L763" s="95" t="str">
        <f t="shared" ca="1" si="2541"/>
        <v>Completed</v>
      </c>
      <c r="M763" s="91" t="s">
        <v>64</v>
      </c>
      <c r="N763" s="91" t="s">
        <v>58</v>
      </c>
      <c r="O763" s="91" t="s">
        <v>59</v>
      </c>
      <c r="P763" s="91" t="s">
        <v>60</v>
      </c>
      <c r="Q763" s="91" t="s">
        <v>61</v>
      </c>
      <c r="R763" s="91" t="s">
        <v>62</v>
      </c>
      <c r="S763" s="96">
        <v>0.2</v>
      </c>
      <c r="T763" s="96">
        <v>1.4</v>
      </c>
      <c r="U763" s="97">
        <v>5000000</v>
      </c>
      <c r="V763" s="97">
        <v>4571253</v>
      </c>
      <c r="W763" s="95">
        <f t="shared" si="2542"/>
        <v>428747</v>
      </c>
      <c r="X763" s="95">
        <f t="shared" si="2543"/>
        <v>4571253</v>
      </c>
      <c r="Y763" s="97">
        <v>1297</v>
      </c>
      <c r="Z763" s="98">
        <f t="shared" si="2544"/>
        <v>2.837296469917548E-4</v>
      </c>
      <c r="AA763" s="99">
        <f t="shared" si="2545"/>
        <v>4.9342746337702383</v>
      </c>
      <c r="AB763" s="100">
        <f t="shared" si="2546"/>
        <v>1000</v>
      </c>
      <c r="AC763" s="101">
        <f t="shared" si="2552"/>
        <v>914.25059999999996</v>
      </c>
      <c r="AD763" s="100">
        <f t="shared" si="2547"/>
        <v>-85.749400000000037</v>
      </c>
      <c r="AE763" s="102">
        <f t="shared" si="2548"/>
        <v>7000</v>
      </c>
      <c r="AF763" s="291">
        <f>IF((SUMIF($K$10:$K$1048576,K763,$V$10:$V$1048576))&gt;(SUMIF($K$10:$K$1048576,K763,$U$10:$U$1048576)),AE763,(IF(P763="cpv",(V763*T763),(V763*T763/1000))))</f>
        <v>6399.7541999999994</v>
      </c>
      <c r="AG763" s="103">
        <f t="shared" si="2549"/>
        <v>-600.2458000000006</v>
      </c>
      <c r="AH763" s="103">
        <v>0</v>
      </c>
      <c r="AI763" s="103">
        <f t="shared" si="2550"/>
        <v>5485.5035999999991</v>
      </c>
      <c r="AJ763" s="336">
        <f t="shared" si="2551"/>
        <v>0.8571428571428571</v>
      </c>
      <c r="AL763"/>
    </row>
    <row r="764" spans="2:38" x14ac:dyDescent="0.25">
      <c r="B764" s="356" t="s">
        <v>1190</v>
      </c>
      <c r="C764" s="91">
        <v>2016</v>
      </c>
      <c r="D764" s="91">
        <v>4</v>
      </c>
      <c r="E764" s="92" t="s">
        <v>1032</v>
      </c>
      <c r="F764" s="93">
        <v>42469</v>
      </c>
      <c r="G764" s="93">
        <v>42490</v>
      </c>
      <c r="H764" s="94">
        <f t="shared" ca="1" si="2540"/>
        <v>0</v>
      </c>
      <c r="I764" s="90" t="s">
        <v>84</v>
      </c>
      <c r="J764" s="90" t="s">
        <v>172</v>
      </c>
      <c r="K764" s="90" t="s">
        <v>1193</v>
      </c>
      <c r="L764" s="95" t="str">
        <f t="shared" ca="1" si="2541"/>
        <v>Completed</v>
      </c>
      <c r="M764" s="91" t="s">
        <v>82</v>
      </c>
      <c r="N764" s="91" t="s">
        <v>58</v>
      </c>
      <c r="O764" s="91" t="s">
        <v>59</v>
      </c>
      <c r="P764" s="91" t="s">
        <v>60</v>
      </c>
      <c r="Q764" s="91" t="s">
        <v>61</v>
      </c>
      <c r="R764" s="91" t="s">
        <v>62</v>
      </c>
      <c r="S764" s="96">
        <v>0.5</v>
      </c>
      <c r="T764" s="96">
        <v>1.4</v>
      </c>
      <c r="U764" s="97">
        <v>1000000</v>
      </c>
      <c r="V764" s="97">
        <v>1000131</v>
      </c>
      <c r="W764" s="95">
        <f t="shared" si="2542"/>
        <v>0</v>
      </c>
      <c r="X764" s="95">
        <f t="shared" si="2543"/>
        <v>1000000</v>
      </c>
      <c r="Y764" s="97"/>
      <c r="Z764" s="98">
        <f t="shared" si="2544"/>
        <v>0</v>
      </c>
      <c r="AA764" s="99" t="e">
        <f t="shared" si="2545"/>
        <v>#DIV/0!</v>
      </c>
      <c r="AB764" s="100">
        <f t="shared" si="2546"/>
        <v>500</v>
      </c>
      <c r="AC764" s="101">
        <f t="shared" si="2552"/>
        <v>500</v>
      </c>
      <c r="AD764" s="100">
        <f t="shared" si="2547"/>
        <v>0</v>
      </c>
      <c r="AE764" s="102">
        <f t="shared" si="2548"/>
        <v>1400</v>
      </c>
      <c r="AF764" s="291">
        <f>IF((SUMIF($K$10:$K$1048576,K764,$V$10:$V$1048576))&gt;(SUMIF($K$10:$K$1048576,K764,$U$10:$U$1048576)),AE764,(IF(P764="cpv",(V764*T764),(V764*T764/1000))))</f>
        <v>1400.1833999999999</v>
      </c>
      <c r="AG764" s="103">
        <f t="shared" si="2549"/>
        <v>0.18339999999989232</v>
      </c>
      <c r="AH764" s="103">
        <v>0</v>
      </c>
      <c r="AI764" s="103">
        <f t="shared" si="2550"/>
        <v>900.18339999999989</v>
      </c>
      <c r="AJ764" s="336">
        <f t="shared" si="2551"/>
        <v>0.64290392244330274</v>
      </c>
      <c r="AL764"/>
    </row>
    <row r="765" spans="2:38" x14ac:dyDescent="0.25">
      <c r="B765" s="356" t="s">
        <v>1191</v>
      </c>
      <c r="C765" s="91">
        <v>2016</v>
      </c>
      <c r="D765" s="91">
        <v>4</v>
      </c>
      <c r="E765" s="92" t="s">
        <v>1032</v>
      </c>
      <c r="F765" s="93">
        <v>42469</v>
      </c>
      <c r="G765" s="93">
        <v>42490</v>
      </c>
      <c r="H765" s="94">
        <f t="shared" ca="1" si="2540"/>
        <v>0</v>
      </c>
      <c r="I765" s="90" t="s">
        <v>84</v>
      </c>
      <c r="J765" s="90" t="s">
        <v>172</v>
      </c>
      <c r="K765" s="90" t="s">
        <v>1193</v>
      </c>
      <c r="L765" s="95" t="str">
        <f t="shared" ca="1" si="2541"/>
        <v>Completed</v>
      </c>
      <c r="M765" s="91" t="s">
        <v>90</v>
      </c>
      <c r="N765" s="91" t="s">
        <v>58</v>
      </c>
      <c r="O765" s="91" t="s">
        <v>59</v>
      </c>
      <c r="P765" s="91" t="s">
        <v>60</v>
      </c>
      <c r="Q765" s="91" t="s">
        <v>61</v>
      </c>
      <c r="R765" s="91" t="s">
        <v>62</v>
      </c>
      <c r="S765" s="96">
        <v>0.1</v>
      </c>
      <c r="T765" s="96">
        <v>1.4</v>
      </c>
      <c r="U765" s="97">
        <v>500000</v>
      </c>
      <c r="V765" s="97">
        <v>543380</v>
      </c>
      <c r="W765" s="95">
        <f t="shared" si="2542"/>
        <v>0</v>
      </c>
      <c r="X765" s="95">
        <f t="shared" si="2543"/>
        <v>500000</v>
      </c>
      <c r="Y765" s="97"/>
      <c r="Z765" s="98">
        <f t="shared" si="2544"/>
        <v>0</v>
      </c>
      <c r="AA765" s="99" t="e">
        <f t="shared" si="2545"/>
        <v>#DIV/0!</v>
      </c>
      <c r="AB765" s="100">
        <f t="shared" si="2546"/>
        <v>50</v>
      </c>
      <c r="AC765" s="101">
        <f t="shared" si="2552"/>
        <v>50</v>
      </c>
      <c r="AD765" s="100">
        <f t="shared" si="2547"/>
        <v>0</v>
      </c>
      <c r="AE765" s="102">
        <f t="shared" si="2548"/>
        <v>700</v>
      </c>
      <c r="AF765" s="291">
        <v>1020</v>
      </c>
      <c r="AG765" s="103">
        <f t="shared" si="2549"/>
        <v>320</v>
      </c>
      <c r="AH765" s="103">
        <v>0</v>
      </c>
      <c r="AI765" s="103">
        <f t="shared" si="2550"/>
        <v>970</v>
      </c>
      <c r="AJ765" s="336">
        <f t="shared" si="2551"/>
        <v>0.9509803921568627</v>
      </c>
      <c r="AL765"/>
    </row>
    <row r="766" spans="2:38" ht="15.75" thickBot="1" x14ac:dyDescent="0.3">
      <c r="B766" s="355" t="s">
        <v>1192</v>
      </c>
      <c r="C766" s="151">
        <v>2016</v>
      </c>
      <c r="D766" s="151">
        <v>4</v>
      </c>
      <c r="E766" s="337" t="s">
        <v>1032</v>
      </c>
      <c r="F766" s="153">
        <v>42469</v>
      </c>
      <c r="G766" s="153">
        <v>42490</v>
      </c>
      <c r="H766" s="338">
        <f t="shared" ca="1" si="2540"/>
        <v>0</v>
      </c>
      <c r="I766" s="150" t="s">
        <v>84</v>
      </c>
      <c r="J766" s="150" t="s">
        <v>172</v>
      </c>
      <c r="K766" s="150" t="s">
        <v>1193</v>
      </c>
      <c r="L766" s="339" t="str">
        <f t="shared" ca="1" si="2541"/>
        <v>Completed</v>
      </c>
      <c r="M766" s="151" t="s">
        <v>255</v>
      </c>
      <c r="N766" s="151" t="s">
        <v>58</v>
      </c>
      <c r="O766" s="151" t="s">
        <v>59</v>
      </c>
      <c r="P766" s="151" t="s">
        <v>60</v>
      </c>
      <c r="Q766" s="151" t="s">
        <v>61</v>
      </c>
      <c r="R766" s="151" t="s">
        <v>62</v>
      </c>
      <c r="S766" s="152">
        <v>0.5</v>
      </c>
      <c r="T766" s="152">
        <v>1.4</v>
      </c>
      <c r="U766" s="340">
        <v>500000</v>
      </c>
      <c r="V766" s="340">
        <v>196706</v>
      </c>
      <c r="W766" s="339">
        <f t="shared" si="2542"/>
        <v>303294</v>
      </c>
      <c r="X766" s="339">
        <f t="shared" si="2543"/>
        <v>196706</v>
      </c>
      <c r="Y766" s="340"/>
      <c r="Z766" s="341">
        <f t="shared" si="2544"/>
        <v>0</v>
      </c>
      <c r="AA766" s="342" t="e">
        <f t="shared" si="2545"/>
        <v>#DIV/0!</v>
      </c>
      <c r="AB766" s="343">
        <f t="shared" si="2546"/>
        <v>250</v>
      </c>
      <c r="AC766" s="344">
        <f t="shared" si="2552"/>
        <v>98.352999999999994</v>
      </c>
      <c r="AD766" s="343">
        <f t="shared" si="2547"/>
        <v>-151.64699999999999</v>
      </c>
      <c r="AE766" s="345">
        <f t="shared" si="2548"/>
        <v>700</v>
      </c>
      <c r="AF766" s="346">
        <f>IF((SUMIF($K$10:$K$1048576,K766,$V$10:$V$1048576))&gt;(SUMIF($K$10:$K$1048576,K766,$U$10:$U$1048576)),AE766,(IF(P766="cpv",(V766*T766),(V766*T766/1000))))</f>
        <v>275.38839999999999</v>
      </c>
      <c r="AG766" s="347">
        <f t="shared" si="2549"/>
        <v>-424.61160000000001</v>
      </c>
      <c r="AH766" s="347">
        <v>0</v>
      </c>
      <c r="AI766" s="347">
        <f t="shared" si="2550"/>
        <v>177.03539999999998</v>
      </c>
      <c r="AJ766" s="348">
        <f t="shared" si="2551"/>
        <v>0.64285714285714279</v>
      </c>
      <c r="AL766"/>
    </row>
    <row r="767" spans="2:38" x14ac:dyDescent="0.25">
      <c r="B767" s="354" t="s">
        <v>1194</v>
      </c>
      <c r="C767" s="105">
        <v>2016</v>
      </c>
      <c r="D767" s="105">
        <v>4</v>
      </c>
      <c r="E767" s="106" t="s">
        <v>1032</v>
      </c>
      <c r="F767" s="107">
        <v>42462</v>
      </c>
      <c r="G767" s="107">
        <v>42477</v>
      </c>
      <c r="H767" s="108">
        <f t="shared" ca="1" si="2540"/>
        <v>0</v>
      </c>
      <c r="I767" s="109" t="s">
        <v>74</v>
      </c>
      <c r="J767" s="109" t="s">
        <v>152</v>
      </c>
      <c r="K767" s="109" t="s">
        <v>1199</v>
      </c>
      <c r="L767" s="110" t="str">
        <f t="shared" ca="1" si="2541"/>
        <v>Completed</v>
      </c>
      <c r="M767" s="105" t="s">
        <v>57</v>
      </c>
      <c r="N767" s="105" t="s">
        <v>58</v>
      </c>
      <c r="O767" s="105" t="s">
        <v>59</v>
      </c>
      <c r="P767" s="105" t="s">
        <v>60</v>
      </c>
      <c r="Q767" s="105" t="s">
        <v>61</v>
      </c>
      <c r="R767" s="105" t="s">
        <v>62</v>
      </c>
      <c r="S767" s="111">
        <v>0.5</v>
      </c>
      <c r="T767" s="111">
        <v>1.6</v>
      </c>
      <c r="U767" s="112">
        <v>2350000</v>
      </c>
      <c r="V767" s="112">
        <v>2019953</v>
      </c>
      <c r="W767" s="110">
        <f t="shared" si="2542"/>
        <v>330047</v>
      </c>
      <c r="X767" s="110">
        <f t="shared" si="2543"/>
        <v>2019953</v>
      </c>
      <c r="Y767" s="112"/>
      <c r="Z767" s="113">
        <f t="shared" si="2544"/>
        <v>0</v>
      </c>
      <c r="AA767" s="114" t="e">
        <f t="shared" si="2545"/>
        <v>#DIV/0!</v>
      </c>
      <c r="AB767" s="115">
        <f t="shared" si="2546"/>
        <v>1175</v>
      </c>
      <c r="AC767" s="116">
        <f t="shared" si="2552"/>
        <v>1009.9765</v>
      </c>
      <c r="AD767" s="115">
        <f t="shared" si="2547"/>
        <v>-165.02350000000001</v>
      </c>
      <c r="AE767" s="117">
        <f t="shared" si="2548"/>
        <v>3760</v>
      </c>
      <c r="AF767" s="286">
        <v>1125.7</v>
      </c>
      <c r="AG767" s="118">
        <f t="shared" si="2549"/>
        <v>-2634.3</v>
      </c>
      <c r="AH767" s="118">
        <v>0</v>
      </c>
      <c r="AI767" s="118">
        <f t="shared" si="2550"/>
        <v>115.72350000000006</v>
      </c>
      <c r="AJ767" s="335">
        <f t="shared" si="2551"/>
        <v>0.1028013680376655</v>
      </c>
      <c r="AL767"/>
    </row>
    <row r="768" spans="2:38" x14ac:dyDescent="0.25">
      <c r="B768" s="356" t="s">
        <v>1195</v>
      </c>
      <c r="C768" s="91">
        <v>2016</v>
      </c>
      <c r="D768" s="91">
        <v>4</v>
      </c>
      <c r="E768" s="92" t="s">
        <v>1032</v>
      </c>
      <c r="F768" s="93">
        <v>42462</v>
      </c>
      <c r="G768" s="93">
        <v>42477</v>
      </c>
      <c r="H768" s="94">
        <f t="shared" ca="1" si="2540"/>
        <v>0</v>
      </c>
      <c r="I768" s="90" t="s">
        <v>74</v>
      </c>
      <c r="J768" s="90" t="s">
        <v>152</v>
      </c>
      <c r="K768" s="90" t="s">
        <v>1199</v>
      </c>
      <c r="L768" s="95" t="str">
        <f t="shared" ca="1" si="2541"/>
        <v>Completed</v>
      </c>
      <c r="M768" s="91" t="s">
        <v>174</v>
      </c>
      <c r="N768" s="91" t="s">
        <v>58</v>
      </c>
      <c r="O768" s="91" t="s">
        <v>59</v>
      </c>
      <c r="P768" s="91" t="s">
        <v>60</v>
      </c>
      <c r="Q768" s="91" t="s">
        <v>61</v>
      </c>
      <c r="R768" s="91" t="s">
        <v>62</v>
      </c>
      <c r="S768" s="96">
        <v>0.15</v>
      </c>
      <c r="T768" s="96">
        <v>1.6</v>
      </c>
      <c r="U768" s="97">
        <v>1250000</v>
      </c>
      <c r="V768" s="97">
        <v>1183610</v>
      </c>
      <c r="W768" s="95">
        <f t="shared" si="2542"/>
        <v>66390</v>
      </c>
      <c r="X768" s="95">
        <f t="shared" si="2543"/>
        <v>1183610</v>
      </c>
      <c r="Y768" s="97"/>
      <c r="Z768" s="98">
        <f t="shared" si="2544"/>
        <v>0</v>
      </c>
      <c r="AA768" s="99" t="e">
        <f t="shared" si="2545"/>
        <v>#DIV/0!</v>
      </c>
      <c r="AB768" s="100">
        <f t="shared" si="2546"/>
        <v>187.5</v>
      </c>
      <c r="AC768" s="101">
        <f t="shared" si="2552"/>
        <v>177.54149999999998</v>
      </c>
      <c r="AD768" s="100">
        <f t="shared" si="2547"/>
        <v>-9.958500000000015</v>
      </c>
      <c r="AE768" s="102">
        <f t="shared" si="2548"/>
        <v>2000</v>
      </c>
      <c r="AF768" s="291">
        <f>IF((SUMIF($K$10:$K$1048576,K768,$V$10:$V$1048576))&gt;(SUMIF($K$10:$K$1048576,K768,$U$10:$U$1048576)),AE768,(IF(P768="cpv",(V768*T768),(V768*T768/1000))))</f>
        <v>1893.7760000000001</v>
      </c>
      <c r="AG768" s="103">
        <f t="shared" si="2549"/>
        <v>-106.22399999999993</v>
      </c>
      <c r="AH768" s="103">
        <v>0</v>
      </c>
      <c r="AI768" s="103">
        <f t="shared" si="2550"/>
        <v>1716.2345</v>
      </c>
      <c r="AJ768" s="336">
        <f t="shared" si="2551"/>
        <v>0.90625</v>
      </c>
      <c r="AL768"/>
    </row>
    <row r="769" spans="2:38" x14ac:dyDescent="0.25">
      <c r="B769" s="356" t="s">
        <v>1196</v>
      </c>
      <c r="C769" s="91">
        <v>2016</v>
      </c>
      <c r="D769" s="91">
        <v>4</v>
      </c>
      <c r="E769" s="92" t="s">
        <v>1032</v>
      </c>
      <c r="F769" s="93">
        <v>42462</v>
      </c>
      <c r="G769" s="93">
        <v>42477</v>
      </c>
      <c r="H769" s="94">
        <f t="shared" ca="1" si="2540"/>
        <v>0</v>
      </c>
      <c r="I769" s="90" t="s">
        <v>74</v>
      </c>
      <c r="J769" s="90" t="s">
        <v>152</v>
      </c>
      <c r="K769" s="90" t="s">
        <v>1199</v>
      </c>
      <c r="L769" s="95" t="str">
        <f t="shared" ca="1" si="2541"/>
        <v>Completed</v>
      </c>
      <c r="M769" s="91" t="s">
        <v>318</v>
      </c>
      <c r="N769" s="91" t="s">
        <v>58</v>
      </c>
      <c r="O769" s="91" t="s">
        <v>59</v>
      </c>
      <c r="P769" s="91" t="s">
        <v>60</v>
      </c>
      <c r="Q769" s="91" t="s">
        <v>61</v>
      </c>
      <c r="R769" s="91" t="s">
        <v>62</v>
      </c>
      <c r="S769" s="96">
        <v>0.17</v>
      </c>
      <c r="T769" s="96">
        <v>1.6</v>
      </c>
      <c r="U769" s="97">
        <v>1300000</v>
      </c>
      <c r="V769" s="97">
        <v>900417</v>
      </c>
      <c r="W769" s="95">
        <f t="shared" si="2542"/>
        <v>399583</v>
      </c>
      <c r="X769" s="95">
        <f t="shared" si="2543"/>
        <v>900417</v>
      </c>
      <c r="Y769" s="97"/>
      <c r="Z769" s="98">
        <f t="shared" si="2544"/>
        <v>0</v>
      </c>
      <c r="AA769" s="99" t="e">
        <f t="shared" si="2545"/>
        <v>#DIV/0!</v>
      </c>
      <c r="AB769" s="100">
        <f t="shared" si="2546"/>
        <v>221.00000000000003</v>
      </c>
      <c r="AC769" s="101">
        <f t="shared" si="2552"/>
        <v>153.07089000000002</v>
      </c>
      <c r="AD769" s="100">
        <f t="shared" si="2547"/>
        <v>-67.929110000000009</v>
      </c>
      <c r="AE769" s="102">
        <f t="shared" si="2548"/>
        <v>2080</v>
      </c>
      <c r="AF769" s="291">
        <f>IF((SUMIF($K$10:$K$1048576,K769,$V$10:$V$1048576))&gt;(SUMIF($K$10:$K$1048576,K769,$U$10:$U$1048576)),AE769,(IF(P769="cpv",(V769*T769),(V769*T769/1000))))</f>
        <v>1440.6672000000001</v>
      </c>
      <c r="AG769" s="103">
        <f t="shared" si="2549"/>
        <v>-639.33279999999991</v>
      </c>
      <c r="AH769" s="103">
        <v>0</v>
      </c>
      <c r="AI769" s="103">
        <f t="shared" si="2550"/>
        <v>1287.5963100000001</v>
      </c>
      <c r="AJ769" s="336">
        <f t="shared" si="2551"/>
        <v>0.89375000000000004</v>
      </c>
      <c r="AL769"/>
    </row>
    <row r="770" spans="2:38" x14ac:dyDescent="0.25">
      <c r="B770" s="356" t="s">
        <v>1197</v>
      </c>
      <c r="C770" s="91">
        <v>2016</v>
      </c>
      <c r="D770" s="91">
        <v>4</v>
      </c>
      <c r="E770" s="92" t="s">
        <v>1032</v>
      </c>
      <c r="F770" s="93">
        <v>42462</v>
      </c>
      <c r="G770" s="93">
        <v>42477</v>
      </c>
      <c r="H770" s="94">
        <f t="shared" ca="1" si="2540"/>
        <v>0</v>
      </c>
      <c r="I770" s="90" t="s">
        <v>74</v>
      </c>
      <c r="J770" s="90" t="s">
        <v>152</v>
      </c>
      <c r="K770" s="90" t="s">
        <v>1199</v>
      </c>
      <c r="L770" s="95" t="str">
        <f t="shared" ca="1" si="2541"/>
        <v>Completed</v>
      </c>
      <c r="M770" s="91" t="s">
        <v>64</v>
      </c>
      <c r="N770" s="91" t="s">
        <v>58</v>
      </c>
      <c r="O770" s="91" t="s">
        <v>59</v>
      </c>
      <c r="P770" s="91" t="s">
        <v>60</v>
      </c>
      <c r="Q770" s="91" t="s">
        <v>61</v>
      </c>
      <c r="R770" s="91" t="s">
        <v>62</v>
      </c>
      <c r="S770" s="96">
        <v>0.2</v>
      </c>
      <c r="T770" s="96">
        <v>1.6</v>
      </c>
      <c r="U770" s="97">
        <v>1500000</v>
      </c>
      <c r="V770" s="97">
        <v>1486261</v>
      </c>
      <c r="W770" s="95">
        <f t="shared" si="2542"/>
        <v>13739</v>
      </c>
      <c r="X770" s="95">
        <f t="shared" si="2543"/>
        <v>1486261</v>
      </c>
      <c r="Y770" s="97"/>
      <c r="Z770" s="98">
        <f t="shared" si="2544"/>
        <v>0</v>
      </c>
      <c r="AA770" s="99" t="e">
        <f t="shared" si="2545"/>
        <v>#DIV/0!</v>
      </c>
      <c r="AB770" s="100">
        <f t="shared" si="2546"/>
        <v>300</v>
      </c>
      <c r="AC770" s="101">
        <f t="shared" si="2552"/>
        <v>297.25220000000002</v>
      </c>
      <c r="AD770" s="100">
        <f t="shared" si="2547"/>
        <v>-2.7477999999999838</v>
      </c>
      <c r="AE770" s="102">
        <f t="shared" si="2548"/>
        <v>2400</v>
      </c>
      <c r="AF770" s="291">
        <f>IF((SUMIF($K$10:$K$1048576,K770,$V$10:$V$1048576))&gt;(SUMIF($K$10:$K$1048576,K770,$U$10:$U$1048576)),AE770,(IF(P770="cpv",(V770*T770),(V770*T770/1000))))</f>
        <v>2378.0176000000001</v>
      </c>
      <c r="AG770" s="103">
        <f t="shared" si="2549"/>
        <v>-21.98239999999987</v>
      </c>
      <c r="AH770" s="103">
        <v>0</v>
      </c>
      <c r="AI770" s="103">
        <f t="shared" si="2550"/>
        <v>2080.7654000000002</v>
      </c>
      <c r="AJ770" s="336">
        <f t="shared" si="2551"/>
        <v>0.875</v>
      </c>
      <c r="AL770"/>
    </row>
    <row r="771" spans="2:38" ht="15.75" thickBot="1" x14ac:dyDescent="0.3">
      <c r="B771" s="355" t="s">
        <v>1198</v>
      </c>
      <c r="C771" s="151">
        <v>2016</v>
      </c>
      <c r="D771" s="151">
        <v>4</v>
      </c>
      <c r="E771" s="337" t="s">
        <v>1032</v>
      </c>
      <c r="F771" s="153">
        <v>42462</v>
      </c>
      <c r="G771" s="153">
        <v>42477</v>
      </c>
      <c r="H771" s="338">
        <f t="shared" ca="1" si="2540"/>
        <v>0</v>
      </c>
      <c r="I771" s="150" t="s">
        <v>74</v>
      </c>
      <c r="J771" s="150" t="s">
        <v>152</v>
      </c>
      <c r="K771" s="150" t="s">
        <v>1199</v>
      </c>
      <c r="L771" s="339" t="str">
        <f t="shared" ca="1" si="2541"/>
        <v>Completed</v>
      </c>
      <c r="M771" s="151" t="s">
        <v>82</v>
      </c>
      <c r="N771" s="151" t="s">
        <v>58</v>
      </c>
      <c r="O771" s="151" t="s">
        <v>59</v>
      </c>
      <c r="P771" s="151" t="s">
        <v>60</v>
      </c>
      <c r="Q771" s="151" t="s">
        <v>61</v>
      </c>
      <c r="R771" s="151" t="s">
        <v>62</v>
      </c>
      <c r="S771" s="152">
        <v>0.1</v>
      </c>
      <c r="T771" s="152">
        <v>1.6</v>
      </c>
      <c r="U771" s="340">
        <v>1000000</v>
      </c>
      <c r="V771" s="340">
        <v>1021786</v>
      </c>
      <c r="W771" s="339">
        <f t="shared" si="2542"/>
        <v>0</v>
      </c>
      <c r="X771" s="339">
        <f t="shared" si="2543"/>
        <v>1000000</v>
      </c>
      <c r="Y771" s="340"/>
      <c r="Z771" s="341">
        <f t="shared" si="2544"/>
        <v>0</v>
      </c>
      <c r="AA771" s="342" t="e">
        <f t="shared" si="2545"/>
        <v>#DIV/0!</v>
      </c>
      <c r="AB771" s="343">
        <f t="shared" si="2546"/>
        <v>100</v>
      </c>
      <c r="AC771" s="344">
        <f t="shared" si="2552"/>
        <v>100</v>
      </c>
      <c r="AD771" s="343">
        <f t="shared" si="2547"/>
        <v>0</v>
      </c>
      <c r="AE771" s="345">
        <f t="shared" si="2548"/>
        <v>1600</v>
      </c>
      <c r="AF771" s="346">
        <f>IF((SUMIF($K$10:$K$1048576,K771,$V$10:$V$1048576))&gt;(SUMIF($K$10:$K$1048576,K771,$U$10:$U$1048576)),AE771,(IF(P771="cpv",(V771*T771),(V771*T771/1000))))</f>
        <v>1634.8576</v>
      </c>
      <c r="AG771" s="347">
        <f t="shared" si="2549"/>
        <v>34.857600000000048</v>
      </c>
      <c r="AH771" s="347">
        <v>0</v>
      </c>
      <c r="AI771" s="347">
        <f t="shared" si="2550"/>
        <v>1534.8576</v>
      </c>
      <c r="AJ771" s="348">
        <f t="shared" si="2551"/>
        <v>0.93883259312615364</v>
      </c>
      <c r="AL771"/>
    </row>
    <row r="772" spans="2:38" x14ac:dyDescent="0.25">
      <c r="B772" s="354" t="s">
        <v>1200</v>
      </c>
      <c r="C772" s="105">
        <v>2016</v>
      </c>
      <c r="D772" s="105">
        <v>4</v>
      </c>
      <c r="E772" s="106" t="s">
        <v>1032</v>
      </c>
      <c r="F772" s="107">
        <v>42462</v>
      </c>
      <c r="G772" s="107">
        <v>42477</v>
      </c>
      <c r="H772" s="108">
        <f t="shared" ref="H772:H775" ca="1" si="2566">IF($O$1&gt;G772,0,(G772-$O$1))</f>
        <v>0</v>
      </c>
      <c r="I772" s="109" t="s">
        <v>74</v>
      </c>
      <c r="J772" s="109" t="s">
        <v>152</v>
      </c>
      <c r="K772" s="109" t="s">
        <v>1205</v>
      </c>
      <c r="L772" s="110" t="str">
        <f t="shared" ref="L772:L775" ca="1" si="2567">IF(G772=0,$M$3,(IF(H772=0,$M$1,$M$2)))</f>
        <v>Completed</v>
      </c>
      <c r="M772" s="105" t="s">
        <v>57</v>
      </c>
      <c r="N772" s="105" t="s">
        <v>58</v>
      </c>
      <c r="O772" s="105" t="s">
        <v>59</v>
      </c>
      <c r="P772" s="105" t="s">
        <v>60</v>
      </c>
      <c r="Q772" s="105" t="s">
        <v>61</v>
      </c>
      <c r="R772" s="105" t="s">
        <v>62</v>
      </c>
      <c r="S772" s="111">
        <v>0.5</v>
      </c>
      <c r="T772" s="111">
        <v>1.6</v>
      </c>
      <c r="U772" s="112">
        <v>2250000</v>
      </c>
      <c r="V772" s="112">
        <v>2028730</v>
      </c>
      <c r="W772" s="110">
        <f t="shared" ref="W772:W775" si="2568">IF(V772&gt;U772,0,U772-V772)</f>
        <v>221270</v>
      </c>
      <c r="X772" s="110">
        <f t="shared" ref="X772:X775" si="2569">IF(V772&gt;U772,U772,V772)</f>
        <v>2028730</v>
      </c>
      <c r="Y772" s="112"/>
      <c r="Z772" s="113">
        <f t="shared" ref="Z772:Z775" si="2570">Y772/V772</f>
        <v>0</v>
      </c>
      <c r="AA772" s="114" t="e">
        <f t="shared" ref="AA772:AA775" si="2571">AF772/Y772</f>
        <v>#DIV/0!</v>
      </c>
      <c r="AB772" s="115">
        <f t="shared" ref="AB772:AB775" si="2572">IF(P772="cpv",(U772*S772),(U772/1000*S772))</f>
        <v>1125</v>
      </c>
      <c r="AC772" s="116">
        <f t="shared" ref="AC772:AC775" si="2573">IF(P772="cpv",(IF(W772&gt;0,V772*S772,AB772)),(IF(W772&gt;0,V772/1000*S772,AB772)))</f>
        <v>1014.365</v>
      </c>
      <c r="AD772" s="115">
        <f t="shared" ref="AD772:AD775" si="2574">AC772-AB772</f>
        <v>-110.63499999999999</v>
      </c>
      <c r="AE772" s="117">
        <f t="shared" ref="AE772:AE775" si="2575">IF(P772="cpv",(U772*T772),(U772/1000*T772))</f>
        <v>3600</v>
      </c>
      <c r="AF772" s="286">
        <v>1239</v>
      </c>
      <c r="AG772" s="118">
        <f t="shared" ref="AG772:AG775" si="2576">AF772-AE772</f>
        <v>-2361</v>
      </c>
      <c r="AH772" s="118">
        <v>0</v>
      </c>
      <c r="AI772" s="118">
        <f t="shared" ref="AI772:AI775" si="2577">AF772-AC772-AH772</f>
        <v>224.63499999999999</v>
      </c>
      <c r="AJ772" s="335">
        <f t="shared" ref="AJ772:AJ775" si="2578">AI772/AF772</f>
        <v>0.18130347054075868</v>
      </c>
      <c r="AL772"/>
    </row>
    <row r="773" spans="2:38" x14ac:dyDescent="0.25">
      <c r="B773" s="356" t="s">
        <v>1201</v>
      </c>
      <c r="C773" s="91">
        <v>2016</v>
      </c>
      <c r="D773" s="91">
        <v>4</v>
      </c>
      <c r="E773" s="92" t="s">
        <v>1032</v>
      </c>
      <c r="F773" s="93">
        <v>42462</v>
      </c>
      <c r="G773" s="93">
        <v>42477</v>
      </c>
      <c r="H773" s="94">
        <f t="shared" ca="1" si="2566"/>
        <v>0</v>
      </c>
      <c r="I773" s="90" t="s">
        <v>74</v>
      </c>
      <c r="J773" s="90" t="s">
        <v>152</v>
      </c>
      <c r="K773" s="90" t="s">
        <v>1205</v>
      </c>
      <c r="L773" s="95" t="str">
        <f t="shared" ca="1" si="2567"/>
        <v>Completed</v>
      </c>
      <c r="M773" s="91" t="s">
        <v>174</v>
      </c>
      <c r="N773" s="91" t="s">
        <v>58</v>
      </c>
      <c r="O773" s="91" t="s">
        <v>59</v>
      </c>
      <c r="P773" s="91" t="s">
        <v>60</v>
      </c>
      <c r="Q773" s="91" t="s">
        <v>61</v>
      </c>
      <c r="R773" s="91" t="s">
        <v>62</v>
      </c>
      <c r="S773" s="96">
        <v>0.15</v>
      </c>
      <c r="T773" s="96">
        <v>1.6</v>
      </c>
      <c r="U773" s="97">
        <v>1150000</v>
      </c>
      <c r="V773" s="97">
        <v>1217984</v>
      </c>
      <c r="W773" s="95">
        <f t="shared" si="2568"/>
        <v>0</v>
      </c>
      <c r="X773" s="95">
        <f t="shared" si="2569"/>
        <v>1150000</v>
      </c>
      <c r="Y773" s="97"/>
      <c r="Z773" s="98">
        <f t="shared" si="2570"/>
        <v>0</v>
      </c>
      <c r="AA773" s="99" t="e">
        <f t="shared" si="2571"/>
        <v>#DIV/0!</v>
      </c>
      <c r="AB773" s="100">
        <f t="shared" si="2572"/>
        <v>172.5</v>
      </c>
      <c r="AC773" s="101">
        <f t="shared" si="2573"/>
        <v>172.5</v>
      </c>
      <c r="AD773" s="100">
        <f t="shared" si="2574"/>
        <v>0</v>
      </c>
      <c r="AE773" s="102">
        <f t="shared" si="2575"/>
        <v>1840</v>
      </c>
      <c r="AF773" s="291">
        <f>IF((SUMIF($K$10:$K$1048576,K773,$V$10:$V$1048576))&gt;(SUMIF($K$10:$K$1048576,K773,$U$10:$U$1048576)),AE773,(IF(P773="cpv",(V773*T773),(V773*T773/1000))))</f>
        <v>1948.7744000000002</v>
      </c>
      <c r="AG773" s="103">
        <f t="shared" si="2576"/>
        <v>108.77440000000024</v>
      </c>
      <c r="AH773" s="103">
        <v>0</v>
      </c>
      <c r="AI773" s="103">
        <f t="shared" si="2577"/>
        <v>1776.2744000000002</v>
      </c>
      <c r="AJ773" s="336">
        <f t="shared" si="2578"/>
        <v>0.91148282736062214</v>
      </c>
      <c r="AL773"/>
    </row>
    <row r="774" spans="2:38" x14ac:dyDescent="0.25">
      <c r="B774" s="356" t="s">
        <v>1202</v>
      </c>
      <c r="C774" s="91">
        <v>2016</v>
      </c>
      <c r="D774" s="91">
        <v>4</v>
      </c>
      <c r="E774" s="92" t="s">
        <v>1032</v>
      </c>
      <c r="F774" s="93">
        <v>42462</v>
      </c>
      <c r="G774" s="93">
        <v>42477</v>
      </c>
      <c r="H774" s="94">
        <f t="shared" ca="1" si="2566"/>
        <v>0</v>
      </c>
      <c r="I774" s="90" t="s">
        <v>74</v>
      </c>
      <c r="J774" s="90" t="s">
        <v>152</v>
      </c>
      <c r="K774" s="90" t="s">
        <v>1205</v>
      </c>
      <c r="L774" s="95" t="str">
        <f t="shared" ca="1" si="2567"/>
        <v>Completed</v>
      </c>
      <c r="M774" s="91" t="s">
        <v>318</v>
      </c>
      <c r="N774" s="91" t="s">
        <v>58</v>
      </c>
      <c r="O774" s="91" t="s">
        <v>59</v>
      </c>
      <c r="P774" s="91" t="s">
        <v>60</v>
      </c>
      <c r="Q774" s="91" t="s">
        <v>61</v>
      </c>
      <c r="R774" s="91" t="s">
        <v>62</v>
      </c>
      <c r="S774" s="96">
        <v>0.17</v>
      </c>
      <c r="T774" s="96">
        <v>1.6</v>
      </c>
      <c r="U774" s="97">
        <v>1200000</v>
      </c>
      <c r="V774" s="97">
        <v>783167</v>
      </c>
      <c r="W774" s="95">
        <f t="shared" si="2568"/>
        <v>416833</v>
      </c>
      <c r="X774" s="95">
        <f t="shared" si="2569"/>
        <v>783167</v>
      </c>
      <c r="Y774" s="97"/>
      <c r="Z774" s="98">
        <f t="shared" si="2570"/>
        <v>0</v>
      </c>
      <c r="AA774" s="99" t="e">
        <f t="shared" si="2571"/>
        <v>#DIV/0!</v>
      </c>
      <c r="AB774" s="100">
        <f t="shared" si="2572"/>
        <v>204.00000000000003</v>
      </c>
      <c r="AC774" s="101">
        <f t="shared" si="2573"/>
        <v>133.13839000000002</v>
      </c>
      <c r="AD774" s="100">
        <f t="shared" si="2574"/>
        <v>-70.861610000000013</v>
      </c>
      <c r="AE774" s="102">
        <f t="shared" si="2575"/>
        <v>1920</v>
      </c>
      <c r="AF774" s="291">
        <f>IF((SUMIF($K$10:$K$1048576,K774,$V$10:$V$1048576))&gt;(SUMIF($K$10:$K$1048576,K774,$U$10:$U$1048576)),AE774,(IF(P774="cpv",(V774*T774),(V774*T774/1000))))</f>
        <v>1253.0672</v>
      </c>
      <c r="AG774" s="103">
        <f t="shared" si="2576"/>
        <v>-666.93280000000004</v>
      </c>
      <c r="AH774" s="103">
        <v>0</v>
      </c>
      <c r="AI774" s="103">
        <f t="shared" si="2577"/>
        <v>1119.9288099999999</v>
      </c>
      <c r="AJ774" s="336">
        <f t="shared" si="2578"/>
        <v>0.89374999999999993</v>
      </c>
      <c r="AL774"/>
    </row>
    <row r="775" spans="2:38" x14ac:dyDescent="0.25">
      <c r="B775" s="356" t="s">
        <v>1203</v>
      </c>
      <c r="C775" s="91">
        <v>2016</v>
      </c>
      <c r="D775" s="91">
        <v>4</v>
      </c>
      <c r="E775" s="92" t="s">
        <v>1032</v>
      </c>
      <c r="F775" s="93">
        <v>42462</v>
      </c>
      <c r="G775" s="93">
        <v>42477</v>
      </c>
      <c r="H775" s="94">
        <f t="shared" ca="1" si="2566"/>
        <v>0</v>
      </c>
      <c r="I775" s="90" t="s">
        <v>74</v>
      </c>
      <c r="J775" s="90" t="s">
        <v>152</v>
      </c>
      <c r="K775" s="90" t="s">
        <v>1205</v>
      </c>
      <c r="L775" s="95" t="str">
        <f t="shared" ca="1" si="2567"/>
        <v>Completed</v>
      </c>
      <c r="M775" s="91" t="s">
        <v>64</v>
      </c>
      <c r="N775" s="91" t="s">
        <v>58</v>
      </c>
      <c r="O775" s="91" t="s">
        <v>59</v>
      </c>
      <c r="P775" s="91" t="s">
        <v>60</v>
      </c>
      <c r="Q775" s="91" t="s">
        <v>61</v>
      </c>
      <c r="R775" s="91" t="s">
        <v>62</v>
      </c>
      <c r="S775" s="96">
        <v>0.2</v>
      </c>
      <c r="T775" s="96">
        <v>1.6</v>
      </c>
      <c r="U775" s="97">
        <v>1500000</v>
      </c>
      <c r="V775" s="97">
        <v>1864116</v>
      </c>
      <c r="W775" s="95">
        <f t="shared" si="2568"/>
        <v>0</v>
      </c>
      <c r="X775" s="95">
        <f t="shared" si="2569"/>
        <v>1500000</v>
      </c>
      <c r="Y775" s="97"/>
      <c r="Z775" s="98">
        <f t="shared" si="2570"/>
        <v>0</v>
      </c>
      <c r="AA775" s="99" t="e">
        <f t="shared" si="2571"/>
        <v>#DIV/0!</v>
      </c>
      <c r="AB775" s="100">
        <f t="shared" si="2572"/>
        <v>300</v>
      </c>
      <c r="AC775" s="101">
        <f t="shared" si="2573"/>
        <v>300</v>
      </c>
      <c r="AD775" s="100">
        <f t="shared" si="2574"/>
        <v>0</v>
      </c>
      <c r="AE775" s="102">
        <f t="shared" si="2575"/>
        <v>2400</v>
      </c>
      <c r="AF775" s="291">
        <f>IF((SUMIF($K$10:$K$1048576,K775,$V$10:$V$1048576))&gt;(SUMIF($K$10:$K$1048576,K775,$U$10:$U$1048576)),AE775,(IF(P775="cpv",(V775*T775),(V775*T775/1000))))</f>
        <v>2982.5855999999999</v>
      </c>
      <c r="AG775" s="103">
        <f t="shared" si="2576"/>
        <v>582.58559999999989</v>
      </c>
      <c r="AH775" s="103">
        <v>0</v>
      </c>
      <c r="AI775" s="103">
        <f t="shared" si="2577"/>
        <v>2682.5855999999999</v>
      </c>
      <c r="AJ775" s="336">
        <f t="shared" si="2578"/>
        <v>0.89941613075581128</v>
      </c>
      <c r="AL775"/>
    </row>
    <row r="776" spans="2:38" ht="15.75" thickBot="1" x14ac:dyDescent="0.3">
      <c r="B776" s="355" t="s">
        <v>1204</v>
      </c>
      <c r="C776" s="151">
        <v>2016</v>
      </c>
      <c r="D776" s="151">
        <v>4</v>
      </c>
      <c r="E776" s="337" t="s">
        <v>1032</v>
      </c>
      <c r="F776" s="153">
        <v>42462</v>
      </c>
      <c r="G776" s="153">
        <v>42477</v>
      </c>
      <c r="H776" s="338">
        <f t="shared" ref="H776:H778" ca="1" si="2579">IF($O$1&gt;G776,0,(G776-$O$1))</f>
        <v>0</v>
      </c>
      <c r="I776" s="150" t="s">
        <v>74</v>
      </c>
      <c r="J776" s="150" t="s">
        <v>152</v>
      </c>
      <c r="K776" s="150" t="s">
        <v>1205</v>
      </c>
      <c r="L776" s="339" t="str">
        <f t="shared" ref="L776:L778" ca="1" si="2580">IF(G776=0,$M$3,(IF(H776=0,$M$1,$M$2)))</f>
        <v>Completed</v>
      </c>
      <c r="M776" s="151" t="s">
        <v>82</v>
      </c>
      <c r="N776" s="151" t="s">
        <v>58</v>
      </c>
      <c r="O776" s="151" t="s">
        <v>59</v>
      </c>
      <c r="P776" s="151" t="s">
        <v>60</v>
      </c>
      <c r="Q776" s="151" t="s">
        <v>61</v>
      </c>
      <c r="R776" s="151" t="s">
        <v>62</v>
      </c>
      <c r="S776" s="152">
        <v>0.1</v>
      </c>
      <c r="T776" s="152">
        <v>1.6</v>
      </c>
      <c r="U776" s="340">
        <v>1000000</v>
      </c>
      <c r="V776" s="340">
        <v>1003886</v>
      </c>
      <c r="W776" s="339">
        <f t="shared" ref="W776:W778" si="2581">IF(V776&gt;U776,0,U776-V776)</f>
        <v>0</v>
      </c>
      <c r="X776" s="339">
        <f t="shared" ref="X776:X778" si="2582">IF(V776&gt;U776,U776,V776)</f>
        <v>1000000</v>
      </c>
      <c r="Y776" s="340"/>
      <c r="Z776" s="341">
        <f t="shared" ref="Z776:Z778" si="2583">Y776/V776</f>
        <v>0</v>
      </c>
      <c r="AA776" s="342" t="e">
        <f t="shared" ref="AA776:AA778" si="2584">AF776/Y776</f>
        <v>#DIV/0!</v>
      </c>
      <c r="AB776" s="343">
        <f t="shared" ref="AB776:AB778" si="2585">IF(P776="cpv",(U776*S776),(U776/1000*S776))</f>
        <v>100</v>
      </c>
      <c r="AC776" s="344">
        <f t="shared" ref="AC776:AC778" si="2586">IF(P776="cpv",(IF(W776&gt;0,V776*S776,AB776)),(IF(W776&gt;0,V776/1000*S776,AB776)))</f>
        <v>100</v>
      </c>
      <c r="AD776" s="343">
        <f t="shared" ref="AD776:AD778" si="2587">AC776-AB776</f>
        <v>0</v>
      </c>
      <c r="AE776" s="345">
        <f t="shared" ref="AE776:AE778" si="2588">IF(P776="cpv",(U776*T776),(U776/1000*T776))</f>
        <v>1600</v>
      </c>
      <c r="AF776" s="346">
        <f>IF((SUMIF($K$10:$K$1048576,K776,$V$10:$V$1048576))&gt;(SUMIF($K$10:$K$1048576,K776,$U$10:$U$1048576)),AE776,(IF(P776="cpv",(V776*T776),(V776*T776/1000))))</f>
        <v>1606.2176000000002</v>
      </c>
      <c r="AG776" s="347">
        <f t="shared" ref="AG776:AG778" si="2589">AF776-AE776</f>
        <v>6.217600000000175</v>
      </c>
      <c r="AH776" s="347">
        <v>0</v>
      </c>
      <c r="AI776" s="347">
        <f t="shared" ref="AI776:AI778" si="2590">AF776-AC776-AH776</f>
        <v>1506.2176000000002</v>
      </c>
      <c r="AJ776" s="348">
        <f t="shared" ref="AJ776:AJ778" si="2591">AI776/AF776</f>
        <v>0.93774193484120705</v>
      </c>
      <c r="AL776"/>
    </row>
    <row r="777" spans="2:38" x14ac:dyDescent="0.25">
      <c r="B777" s="354" t="s">
        <v>1206</v>
      </c>
      <c r="C777" s="105">
        <v>2016</v>
      </c>
      <c r="D777" s="105">
        <v>4</v>
      </c>
      <c r="E777" s="106" t="s">
        <v>1032</v>
      </c>
      <c r="F777" s="107">
        <v>42474</v>
      </c>
      <c r="G777" s="107">
        <v>42474</v>
      </c>
      <c r="H777" s="108">
        <f t="shared" ca="1" si="2579"/>
        <v>0</v>
      </c>
      <c r="I777" s="109" t="s">
        <v>54</v>
      </c>
      <c r="J777" s="109" t="s">
        <v>116</v>
      </c>
      <c r="K777" s="109" t="s">
        <v>1209</v>
      </c>
      <c r="L777" s="110" t="str">
        <f t="shared" ca="1" si="2580"/>
        <v>Completed</v>
      </c>
      <c r="M777" s="105" t="s">
        <v>57</v>
      </c>
      <c r="N777" s="105" t="s">
        <v>58</v>
      </c>
      <c r="O777" s="105" t="s">
        <v>78</v>
      </c>
      <c r="P777" s="105" t="s">
        <v>60</v>
      </c>
      <c r="Q777" s="105" t="s">
        <v>79</v>
      </c>
      <c r="R777" s="105" t="s">
        <v>79</v>
      </c>
      <c r="S777" s="111">
        <v>2.5</v>
      </c>
      <c r="T777" s="111">
        <v>4.25</v>
      </c>
      <c r="U777" s="112">
        <v>250000</v>
      </c>
      <c r="V777" s="112">
        <v>139914</v>
      </c>
      <c r="W777" s="110">
        <f t="shared" si="2581"/>
        <v>110086</v>
      </c>
      <c r="X777" s="110">
        <f t="shared" si="2582"/>
        <v>139914</v>
      </c>
      <c r="Y777" s="112"/>
      <c r="Z777" s="113">
        <f t="shared" si="2583"/>
        <v>0</v>
      </c>
      <c r="AA777" s="114" t="e">
        <f t="shared" si="2584"/>
        <v>#DIV/0!</v>
      </c>
      <c r="AB777" s="115">
        <f t="shared" si="2585"/>
        <v>625</v>
      </c>
      <c r="AC777" s="116">
        <f t="shared" si="2586"/>
        <v>349.78499999999997</v>
      </c>
      <c r="AD777" s="115">
        <f t="shared" si="2587"/>
        <v>-275.21500000000003</v>
      </c>
      <c r="AE777" s="117">
        <f t="shared" si="2588"/>
        <v>1062.5</v>
      </c>
      <c r="AF777" s="286">
        <v>379</v>
      </c>
      <c r="AG777" s="118">
        <f t="shared" si="2589"/>
        <v>-683.5</v>
      </c>
      <c r="AH777" s="118">
        <v>0</v>
      </c>
      <c r="AI777" s="118">
        <f t="shared" si="2590"/>
        <v>29.215000000000032</v>
      </c>
      <c r="AJ777" s="335">
        <f t="shared" si="2591"/>
        <v>7.7084432717678189E-2</v>
      </c>
      <c r="AL777"/>
    </row>
    <row r="778" spans="2:38" x14ac:dyDescent="0.25">
      <c r="B778" s="356" t="s">
        <v>1207</v>
      </c>
      <c r="C778" s="91">
        <v>2016</v>
      </c>
      <c r="D778" s="91">
        <v>4</v>
      </c>
      <c r="E778" s="92" t="s">
        <v>1032</v>
      </c>
      <c r="F778" s="93">
        <v>42474</v>
      </c>
      <c r="G778" s="93">
        <v>42474</v>
      </c>
      <c r="H778" s="94">
        <f t="shared" ca="1" si="2579"/>
        <v>0</v>
      </c>
      <c r="I778" s="90" t="s">
        <v>54</v>
      </c>
      <c r="J778" s="90" t="s">
        <v>116</v>
      </c>
      <c r="K778" s="90" t="s">
        <v>1209</v>
      </c>
      <c r="L778" s="95" t="str">
        <f t="shared" ca="1" si="2580"/>
        <v>Completed</v>
      </c>
      <c r="M778" s="91" t="s">
        <v>82</v>
      </c>
      <c r="N778" s="91" t="s">
        <v>58</v>
      </c>
      <c r="O778" s="91" t="s">
        <v>78</v>
      </c>
      <c r="P778" s="91" t="s">
        <v>60</v>
      </c>
      <c r="Q778" s="91" t="s">
        <v>79</v>
      </c>
      <c r="R778" s="91" t="s">
        <v>79</v>
      </c>
      <c r="S778" s="96">
        <v>0.5</v>
      </c>
      <c r="T778" s="96">
        <v>4.25</v>
      </c>
      <c r="U778" s="97">
        <v>250000</v>
      </c>
      <c r="V778" s="97">
        <v>227027</v>
      </c>
      <c r="W778" s="95">
        <f t="shared" si="2581"/>
        <v>22973</v>
      </c>
      <c r="X778" s="95">
        <f t="shared" si="2582"/>
        <v>227027</v>
      </c>
      <c r="Y778" s="97"/>
      <c r="Z778" s="98">
        <f t="shared" si="2583"/>
        <v>0</v>
      </c>
      <c r="AA778" s="99" t="e">
        <f t="shared" si="2584"/>
        <v>#DIV/0!</v>
      </c>
      <c r="AB778" s="100">
        <f t="shared" si="2585"/>
        <v>125</v>
      </c>
      <c r="AC778" s="101">
        <f t="shared" si="2586"/>
        <v>113.51349999999999</v>
      </c>
      <c r="AD778" s="100">
        <f t="shared" si="2587"/>
        <v>-11.486500000000007</v>
      </c>
      <c r="AE778" s="102">
        <f t="shared" si="2588"/>
        <v>1062.5</v>
      </c>
      <c r="AF778" s="291">
        <f>IF((SUMIF($K$10:$K$1048576,K778,$V$10:$V$1048576))&gt;(SUMIF($K$10:$K$1048576,K778,$U$10:$U$1048576)),AE778,(IF(P778="cpv",(V778*T778),(V778*T778/1000))))</f>
        <v>964.86474999999996</v>
      </c>
      <c r="AG778" s="103">
        <f t="shared" si="2589"/>
        <v>-97.635250000000042</v>
      </c>
      <c r="AH778" s="103">
        <v>0</v>
      </c>
      <c r="AI778" s="103">
        <f t="shared" si="2590"/>
        <v>851.35124999999994</v>
      </c>
      <c r="AJ778" s="336">
        <f t="shared" si="2591"/>
        <v>0.88235294117647056</v>
      </c>
      <c r="AL778"/>
    </row>
    <row r="779" spans="2:38" ht="15.75" thickBot="1" x14ac:dyDescent="0.3">
      <c r="B779" s="355" t="s">
        <v>1208</v>
      </c>
      <c r="C779" s="151">
        <v>2016</v>
      </c>
      <c r="D779" s="151">
        <v>4</v>
      </c>
      <c r="E779" s="337" t="s">
        <v>1032</v>
      </c>
      <c r="F779" s="153">
        <v>42474</v>
      </c>
      <c r="G779" s="153">
        <v>42474</v>
      </c>
      <c r="H779" s="338">
        <f t="shared" ref="H779:H781" ca="1" si="2592">IF($O$1&gt;G779,0,(G779-$O$1))</f>
        <v>0</v>
      </c>
      <c r="I779" s="150" t="s">
        <v>54</v>
      </c>
      <c r="J779" s="150" t="s">
        <v>116</v>
      </c>
      <c r="K779" s="150" t="s">
        <v>1209</v>
      </c>
      <c r="L779" s="339" t="str">
        <f t="shared" ref="L779:L781" ca="1" si="2593">IF(G779=0,$M$3,(IF(H779=0,$M$1,$M$2)))</f>
        <v>Completed</v>
      </c>
      <c r="M779" s="151" t="s">
        <v>64</v>
      </c>
      <c r="N779" s="151" t="s">
        <v>58</v>
      </c>
      <c r="O779" s="151" t="s">
        <v>78</v>
      </c>
      <c r="P779" s="151" t="s">
        <v>60</v>
      </c>
      <c r="Q779" s="151" t="s">
        <v>79</v>
      </c>
      <c r="R779" s="151" t="s">
        <v>79</v>
      </c>
      <c r="S779" s="152">
        <v>2.5</v>
      </c>
      <c r="T779" s="152">
        <v>4.25</v>
      </c>
      <c r="U779" s="340">
        <v>100000</v>
      </c>
      <c r="V779" s="340">
        <v>104993</v>
      </c>
      <c r="W779" s="339">
        <f t="shared" ref="W779:W781" si="2594">IF(V779&gt;U779,0,U779-V779)</f>
        <v>0</v>
      </c>
      <c r="X779" s="339">
        <f t="shared" ref="X779:X781" si="2595">IF(V779&gt;U779,U779,V779)</f>
        <v>100000</v>
      </c>
      <c r="Y779" s="340">
        <v>1762</v>
      </c>
      <c r="Z779" s="341">
        <f t="shared" ref="Z779:Z781" si="2596">Y779/V779</f>
        <v>1.6782071185698095E-2</v>
      </c>
      <c r="AA779" s="342">
        <f t="shared" ref="AA779:AA781" si="2597">AF779/Y779</f>
        <v>0.25324645289443815</v>
      </c>
      <c r="AB779" s="343">
        <f t="shared" ref="AB779:AB781" si="2598">IF(P779="cpv",(U779*S779),(U779/1000*S779))</f>
        <v>250</v>
      </c>
      <c r="AC779" s="344">
        <f t="shared" ref="AC779:AC781" si="2599">IF(P779="cpv",(IF(W779&gt;0,V779*S779,AB779)),(IF(W779&gt;0,V779/1000*S779,AB779)))</f>
        <v>250</v>
      </c>
      <c r="AD779" s="343">
        <f t="shared" ref="AD779:AD781" si="2600">AC779-AB779</f>
        <v>0</v>
      </c>
      <c r="AE779" s="345">
        <f t="shared" ref="AE779:AE781" si="2601">IF(P779="cpv",(U779*T779),(U779/1000*T779))</f>
        <v>425</v>
      </c>
      <c r="AF779" s="346">
        <f>IF((SUMIF($K$10:$K$1048576,K779,$V$10:$V$1048576))&gt;(SUMIF($K$10:$K$1048576,K779,$U$10:$U$1048576)),AE779,(IF(P779="cpv",(V779*T779),(V779*T779/1000))))</f>
        <v>446.22025000000002</v>
      </c>
      <c r="AG779" s="347">
        <f t="shared" ref="AG779:AG781" si="2602">AF779-AE779</f>
        <v>21.220250000000021</v>
      </c>
      <c r="AH779" s="347">
        <v>0</v>
      </c>
      <c r="AI779" s="347">
        <f t="shared" ref="AI779:AI781" si="2603">AF779-AC779-AH779</f>
        <v>196.22025000000002</v>
      </c>
      <c r="AJ779" s="348">
        <f t="shared" ref="AJ779:AJ781" si="2604">AI779/AF779</f>
        <v>0.43973855960145247</v>
      </c>
      <c r="AL779"/>
    </row>
    <row r="780" spans="2:38" x14ac:dyDescent="0.25">
      <c r="B780" s="354" t="s">
        <v>1210</v>
      </c>
      <c r="C780" s="105">
        <v>2016</v>
      </c>
      <c r="D780" s="105">
        <v>4</v>
      </c>
      <c r="E780" s="106" t="s">
        <v>1032</v>
      </c>
      <c r="F780" s="107">
        <v>42474</v>
      </c>
      <c r="G780" s="107">
        <v>42490</v>
      </c>
      <c r="H780" s="108">
        <f t="shared" ca="1" si="2592"/>
        <v>0</v>
      </c>
      <c r="I780" s="109" t="s">
        <v>54</v>
      </c>
      <c r="J780" s="109" t="s">
        <v>141</v>
      </c>
      <c r="K780" s="109" t="s">
        <v>1212</v>
      </c>
      <c r="L780" s="110" t="str">
        <f t="shared" ca="1" si="2593"/>
        <v>Completed</v>
      </c>
      <c r="M780" s="105" t="s">
        <v>64</v>
      </c>
      <c r="N780" s="105" t="s">
        <v>58</v>
      </c>
      <c r="O780" s="105" t="s">
        <v>59</v>
      </c>
      <c r="P780" s="105" t="s">
        <v>60</v>
      </c>
      <c r="Q780" s="105" t="s">
        <v>61</v>
      </c>
      <c r="R780" s="105" t="s">
        <v>62</v>
      </c>
      <c r="S780" s="111">
        <v>0.2</v>
      </c>
      <c r="T780" s="111">
        <v>1</v>
      </c>
      <c r="U780" s="112">
        <v>3200000</v>
      </c>
      <c r="V780" s="112">
        <v>2658968</v>
      </c>
      <c r="W780" s="110">
        <f t="shared" si="2594"/>
        <v>541032</v>
      </c>
      <c r="X780" s="110">
        <f t="shared" si="2595"/>
        <v>2658968</v>
      </c>
      <c r="Y780" s="112"/>
      <c r="Z780" s="113">
        <f t="shared" si="2596"/>
        <v>0</v>
      </c>
      <c r="AA780" s="114" t="e">
        <f t="shared" si="2597"/>
        <v>#DIV/0!</v>
      </c>
      <c r="AB780" s="115">
        <f t="shared" si="2598"/>
        <v>640</v>
      </c>
      <c r="AC780" s="116">
        <f t="shared" si="2599"/>
        <v>531.79359999999997</v>
      </c>
      <c r="AD780" s="115">
        <f t="shared" si="2600"/>
        <v>-108.20640000000003</v>
      </c>
      <c r="AE780" s="117">
        <f t="shared" si="2601"/>
        <v>3200</v>
      </c>
      <c r="AF780" s="286">
        <f>IF((SUMIF($K$10:$K$1048576,K780,$V$10:$V$1048576))&gt;(SUMIF($K$10:$K$1048576,K780,$U$10:$U$1048576)),AE780,(IF(P780="cpv",(V780*T780),(V780*T780/1000))))</f>
        <v>2658.9679999999998</v>
      </c>
      <c r="AG780" s="118">
        <f t="shared" si="2602"/>
        <v>-541.03200000000015</v>
      </c>
      <c r="AH780" s="118">
        <v>0</v>
      </c>
      <c r="AI780" s="118">
        <f t="shared" si="2603"/>
        <v>2127.1743999999999</v>
      </c>
      <c r="AJ780" s="335">
        <f t="shared" si="2604"/>
        <v>0.8</v>
      </c>
      <c r="AL780"/>
    </row>
    <row r="781" spans="2:38" ht="15.75" thickBot="1" x14ac:dyDescent="0.3">
      <c r="B781" s="355" t="s">
        <v>1211</v>
      </c>
      <c r="C781" s="151">
        <v>2016</v>
      </c>
      <c r="D781" s="151">
        <v>4</v>
      </c>
      <c r="E781" s="337" t="s">
        <v>1032</v>
      </c>
      <c r="F781" s="153">
        <v>42474</v>
      </c>
      <c r="G781" s="153">
        <v>42490</v>
      </c>
      <c r="H781" s="338">
        <f t="shared" ca="1" si="2592"/>
        <v>0</v>
      </c>
      <c r="I781" s="150" t="s">
        <v>54</v>
      </c>
      <c r="J781" s="150" t="s">
        <v>141</v>
      </c>
      <c r="K781" s="150" t="s">
        <v>1212</v>
      </c>
      <c r="L781" s="339" t="str">
        <f t="shared" ca="1" si="2593"/>
        <v>Completed</v>
      </c>
      <c r="M781" s="151" t="s">
        <v>82</v>
      </c>
      <c r="N781" s="151" t="s">
        <v>58</v>
      </c>
      <c r="O781" s="151" t="s">
        <v>59</v>
      </c>
      <c r="P781" s="151" t="s">
        <v>60</v>
      </c>
      <c r="Q781" s="151" t="s">
        <v>61</v>
      </c>
      <c r="R781" s="151" t="s">
        <v>62</v>
      </c>
      <c r="S781" s="152">
        <v>0.1</v>
      </c>
      <c r="T781" s="152">
        <v>1</v>
      </c>
      <c r="U781" s="340">
        <v>3500000</v>
      </c>
      <c r="V781" s="340">
        <v>3590875</v>
      </c>
      <c r="W781" s="339">
        <f t="shared" si="2594"/>
        <v>0</v>
      </c>
      <c r="X781" s="339">
        <f t="shared" si="2595"/>
        <v>3500000</v>
      </c>
      <c r="Y781" s="340"/>
      <c r="Z781" s="341">
        <f t="shared" si="2596"/>
        <v>0</v>
      </c>
      <c r="AA781" s="342" t="e">
        <f t="shared" si="2597"/>
        <v>#DIV/0!</v>
      </c>
      <c r="AB781" s="343">
        <f t="shared" si="2598"/>
        <v>350</v>
      </c>
      <c r="AC781" s="344">
        <f t="shared" si="2599"/>
        <v>350</v>
      </c>
      <c r="AD781" s="343">
        <f t="shared" si="2600"/>
        <v>0</v>
      </c>
      <c r="AE781" s="345">
        <f t="shared" si="2601"/>
        <v>3500</v>
      </c>
      <c r="AF781" s="346">
        <v>3342</v>
      </c>
      <c r="AG781" s="347">
        <f t="shared" si="2602"/>
        <v>-158</v>
      </c>
      <c r="AH781" s="347">
        <v>0</v>
      </c>
      <c r="AI781" s="347">
        <f t="shared" si="2603"/>
        <v>2992</v>
      </c>
      <c r="AJ781" s="348">
        <f t="shared" si="2604"/>
        <v>0.89527229204069414</v>
      </c>
      <c r="AL781"/>
    </row>
    <row r="782" spans="2:38" x14ac:dyDescent="0.25">
      <c r="B782" s="354" t="s">
        <v>1213</v>
      </c>
      <c r="C782" s="105">
        <v>2016</v>
      </c>
      <c r="D782" s="105">
        <v>4</v>
      </c>
      <c r="E782" s="106" t="s">
        <v>1032</v>
      </c>
      <c r="F782" s="107">
        <v>42473</v>
      </c>
      <c r="G782" s="107">
        <v>42490</v>
      </c>
      <c r="H782" s="108">
        <f t="shared" ref="H782:H784" ca="1" si="2605">IF($O$1&gt;G782,0,(G782-$O$1))</f>
        <v>0</v>
      </c>
      <c r="I782" s="109" t="s">
        <v>54</v>
      </c>
      <c r="J782" s="109" t="s">
        <v>1216</v>
      </c>
      <c r="K782" s="384" t="s">
        <v>1217</v>
      </c>
      <c r="L782" s="110" t="str">
        <f t="shared" ref="L782:L784" ca="1" si="2606">IF(G782=0,$M$3,(IF(H782=0,$M$1,$M$2)))</f>
        <v>Completed</v>
      </c>
      <c r="M782" s="105" t="s">
        <v>57</v>
      </c>
      <c r="N782" s="105" t="s">
        <v>58</v>
      </c>
      <c r="O782" s="105" t="s">
        <v>59</v>
      </c>
      <c r="P782" s="105" t="s">
        <v>60</v>
      </c>
      <c r="Q782" s="105" t="s">
        <v>61</v>
      </c>
      <c r="R782" s="105" t="s">
        <v>62</v>
      </c>
      <c r="S782" s="111">
        <v>0.5</v>
      </c>
      <c r="T782" s="111">
        <v>1.25</v>
      </c>
      <c r="U782" s="112">
        <v>2000000</v>
      </c>
      <c r="V782" s="112">
        <v>1716738</v>
      </c>
      <c r="W782" s="110">
        <f t="shared" ref="W782:W784" si="2607">IF(V782&gt;U782,0,U782-V782)</f>
        <v>283262</v>
      </c>
      <c r="X782" s="110">
        <f t="shared" ref="X782:X784" si="2608">IF(V782&gt;U782,U782,V782)</f>
        <v>1716738</v>
      </c>
      <c r="Y782" s="112"/>
      <c r="Z782" s="113">
        <f t="shared" ref="Z782:Z784" si="2609">Y782/V782</f>
        <v>0</v>
      </c>
      <c r="AA782" s="114" t="e">
        <f t="shared" ref="AA782:AA784" si="2610">AF782/Y782</f>
        <v>#DIV/0!</v>
      </c>
      <c r="AB782" s="115">
        <f t="shared" ref="AB782:AB784" si="2611">IF(P782="cpv",(U782*S782),(U782/1000*S782))</f>
        <v>1000</v>
      </c>
      <c r="AC782" s="116">
        <f t="shared" ref="AC782:AC784" si="2612">IF(P782="cpv",(IF(W782&gt;0,V782*S782,AB782)),(IF(W782&gt;0,V782/1000*S782,AB782)))</f>
        <v>858.36900000000003</v>
      </c>
      <c r="AD782" s="115">
        <f t="shared" ref="AD782:AD784" si="2613">AC782-AB782</f>
        <v>-141.63099999999997</v>
      </c>
      <c r="AE782" s="117">
        <f t="shared" ref="AE782:AE784" si="2614">IF(P782="cpv",(U782*T782),(U782/1000*T782))</f>
        <v>2500</v>
      </c>
      <c r="AF782" s="286">
        <f>IF((SUMIF($K$10:$K$1048576,K782,$V$10:$V$1048576))&gt;(SUMIF($K$10:$K$1048576,K782,$U$10:$U$1048576)),AE782,(IF(P782="cpv",(V782*T782),(V782*T782/1000))))</f>
        <v>2145.9225000000001</v>
      </c>
      <c r="AG782" s="118">
        <f t="shared" ref="AG782:AG784" si="2615">AF782-AE782</f>
        <v>-354.07749999999987</v>
      </c>
      <c r="AH782" s="118">
        <v>0</v>
      </c>
      <c r="AI782" s="118">
        <f t="shared" ref="AI782:AI784" si="2616">AF782-AC782-AH782</f>
        <v>1287.5535</v>
      </c>
      <c r="AJ782" s="335">
        <f t="shared" ref="AJ782:AJ784" si="2617">AI782/AF782</f>
        <v>0.6</v>
      </c>
      <c r="AL782"/>
    </row>
    <row r="783" spans="2:38" x14ac:dyDescent="0.25">
      <c r="B783" s="356" t="s">
        <v>1214</v>
      </c>
      <c r="C783" s="91">
        <v>2016</v>
      </c>
      <c r="D783" s="91">
        <v>4</v>
      </c>
      <c r="E783" s="92" t="s">
        <v>1032</v>
      </c>
      <c r="F783" s="93">
        <v>42473</v>
      </c>
      <c r="G783" s="93">
        <v>42490</v>
      </c>
      <c r="H783" s="94">
        <f t="shared" ca="1" si="2605"/>
        <v>0</v>
      </c>
      <c r="I783" s="90" t="s">
        <v>54</v>
      </c>
      <c r="J783" s="90" t="s">
        <v>1216</v>
      </c>
      <c r="K783" s="385" t="s">
        <v>1217</v>
      </c>
      <c r="L783" s="95" t="str">
        <f t="shared" ca="1" si="2606"/>
        <v>Completed</v>
      </c>
      <c r="M783" s="91" t="s">
        <v>64</v>
      </c>
      <c r="N783" s="91" t="s">
        <v>58</v>
      </c>
      <c r="O783" s="91" t="s">
        <v>59</v>
      </c>
      <c r="P783" s="91" t="s">
        <v>60</v>
      </c>
      <c r="Q783" s="91" t="s">
        <v>61</v>
      </c>
      <c r="R783" s="91" t="s">
        <v>62</v>
      </c>
      <c r="S783" s="96">
        <v>0.2</v>
      </c>
      <c r="T783" s="96">
        <v>1.25</v>
      </c>
      <c r="U783" s="97">
        <v>2000000</v>
      </c>
      <c r="V783" s="97">
        <v>1956340</v>
      </c>
      <c r="W783" s="95">
        <f t="shared" si="2607"/>
        <v>43660</v>
      </c>
      <c r="X783" s="95">
        <f t="shared" si="2608"/>
        <v>1956340</v>
      </c>
      <c r="Y783" s="97">
        <v>410</v>
      </c>
      <c r="Z783" s="98">
        <f t="shared" si="2609"/>
        <v>2.0957502274655734E-4</v>
      </c>
      <c r="AA783" s="99">
        <f t="shared" si="2610"/>
        <v>5.9644512195121955</v>
      </c>
      <c r="AB783" s="100">
        <f t="shared" si="2611"/>
        <v>400</v>
      </c>
      <c r="AC783" s="101">
        <f t="shared" si="2612"/>
        <v>391.26800000000003</v>
      </c>
      <c r="AD783" s="100">
        <f t="shared" si="2613"/>
        <v>-8.7319999999999709</v>
      </c>
      <c r="AE783" s="102">
        <f t="shared" si="2614"/>
        <v>2500</v>
      </c>
      <c r="AF783" s="291">
        <f>IF((SUMIF($K$10:$K$1048576,K783,$V$10:$V$1048576))&gt;(SUMIF($K$10:$K$1048576,K783,$U$10:$U$1048576)),AE783,(IF(P783="cpv",(V783*T783),(V783*T783/1000))))</f>
        <v>2445.4250000000002</v>
      </c>
      <c r="AG783" s="103">
        <f t="shared" si="2615"/>
        <v>-54.574999999999818</v>
      </c>
      <c r="AH783" s="103">
        <v>0</v>
      </c>
      <c r="AI783" s="103">
        <f t="shared" si="2616"/>
        <v>2054.1570000000002</v>
      </c>
      <c r="AJ783" s="336">
        <f t="shared" si="2617"/>
        <v>0.84</v>
      </c>
      <c r="AL783"/>
    </row>
    <row r="784" spans="2:38" ht="15.75" thickBot="1" x14ac:dyDescent="0.3">
      <c r="B784" s="355" t="s">
        <v>1215</v>
      </c>
      <c r="C784" s="151">
        <v>2016</v>
      </c>
      <c r="D784" s="151">
        <v>4</v>
      </c>
      <c r="E784" s="337" t="s">
        <v>1032</v>
      </c>
      <c r="F784" s="153">
        <v>42473</v>
      </c>
      <c r="G784" s="153">
        <v>42490</v>
      </c>
      <c r="H784" s="338">
        <f t="shared" ca="1" si="2605"/>
        <v>0</v>
      </c>
      <c r="I784" s="150" t="s">
        <v>54</v>
      </c>
      <c r="J784" s="150" t="s">
        <v>1216</v>
      </c>
      <c r="K784" s="386" t="s">
        <v>1217</v>
      </c>
      <c r="L784" s="339" t="str">
        <f t="shared" ca="1" si="2606"/>
        <v>Completed</v>
      </c>
      <c r="M784" s="151" t="s">
        <v>509</v>
      </c>
      <c r="N784" s="151" t="s">
        <v>58</v>
      </c>
      <c r="O784" s="151" t="s">
        <v>59</v>
      </c>
      <c r="P784" s="151" t="s">
        <v>60</v>
      </c>
      <c r="Q784" s="151" t="s">
        <v>61</v>
      </c>
      <c r="R784" s="151" t="s">
        <v>62</v>
      </c>
      <c r="S784" s="152">
        <v>0.15</v>
      </c>
      <c r="T784" s="152">
        <v>1.25</v>
      </c>
      <c r="U784" s="340">
        <v>1000000</v>
      </c>
      <c r="V784" s="340">
        <v>1106288</v>
      </c>
      <c r="W784" s="339">
        <f t="shared" si="2607"/>
        <v>0</v>
      </c>
      <c r="X784" s="339">
        <f t="shared" si="2608"/>
        <v>1000000</v>
      </c>
      <c r="Y784" s="340"/>
      <c r="Z784" s="341">
        <f t="shared" si="2609"/>
        <v>0</v>
      </c>
      <c r="AA784" s="342" t="e">
        <f t="shared" si="2610"/>
        <v>#DIV/0!</v>
      </c>
      <c r="AB784" s="343">
        <f t="shared" si="2611"/>
        <v>150</v>
      </c>
      <c r="AC784" s="344">
        <f t="shared" si="2612"/>
        <v>150</v>
      </c>
      <c r="AD784" s="343">
        <f t="shared" si="2613"/>
        <v>0</v>
      </c>
      <c r="AE784" s="345">
        <f t="shared" si="2614"/>
        <v>1250</v>
      </c>
      <c r="AF784" s="346">
        <f>IF((SUMIF($K$10:$K$1048576,K784,$V$10:$V$1048576))&gt;(SUMIF($K$10:$K$1048576,K784,$U$10:$U$1048576)),AE784,(IF(P784="cpv",(V784*T784),(V784*T784/1000))))</f>
        <v>1382.86</v>
      </c>
      <c r="AG784" s="347">
        <f t="shared" si="2615"/>
        <v>132.8599999999999</v>
      </c>
      <c r="AH784" s="347">
        <v>0</v>
      </c>
      <c r="AI784" s="347">
        <f t="shared" si="2616"/>
        <v>1232.8599999999999</v>
      </c>
      <c r="AJ784" s="348">
        <f t="shared" si="2617"/>
        <v>0.89152914973316166</v>
      </c>
      <c r="AL784"/>
    </row>
    <row r="785" spans="2:38" x14ac:dyDescent="0.25">
      <c r="B785" s="354" t="s">
        <v>1218</v>
      </c>
      <c r="C785" s="105">
        <v>2016</v>
      </c>
      <c r="D785" s="105">
        <v>4</v>
      </c>
      <c r="E785" s="106" t="s">
        <v>1032</v>
      </c>
      <c r="F785" s="107">
        <v>42473</v>
      </c>
      <c r="G785" s="107">
        <v>42490</v>
      </c>
      <c r="H785" s="108">
        <f t="shared" ref="H785:H787" ca="1" si="2618">IF($O$1&gt;G785,0,(G785-$O$1))</f>
        <v>0</v>
      </c>
      <c r="I785" s="109" t="s">
        <v>84</v>
      </c>
      <c r="J785" s="109" t="s">
        <v>172</v>
      </c>
      <c r="K785" s="109" t="s">
        <v>1224</v>
      </c>
      <c r="L785" s="110" t="str">
        <f t="shared" ref="L785:L787" ca="1" si="2619">IF(G785=0,$M$3,(IF(H785=0,$M$1,$M$2)))</f>
        <v>Completed</v>
      </c>
      <c r="M785" s="105" t="s">
        <v>177</v>
      </c>
      <c r="N785" s="105" t="s">
        <v>58</v>
      </c>
      <c r="O785" s="105" t="s">
        <v>59</v>
      </c>
      <c r="P785" s="105" t="s">
        <v>60</v>
      </c>
      <c r="Q785" s="105" t="s">
        <v>61</v>
      </c>
      <c r="R785" s="105" t="s">
        <v>62</v>
      </c>
      <c r="S785" s="111"/>
      <c r="T785" s="111">
        <v>0.8</v>
      </c>
      <c r="U785" s="112">
        <v>300000</v>
      </c>
      <c r="V785" s="112">
        <v>261933</v>
      </c>
      <c r="W785" s="110">
        <f t="shared" ref="W785:W787" si="2620">IF(V785&gt;U785,0,U785-V785)</f>
        <v>38067</v>
      </c>
      <c r="X785" s="110">
        <f t="shared" ref="X785:X787" si="2621">IF(V785&gt;U785,U785,V785)</f>
        <v>261933</v>
      </c>
      <c r="Y785" s="112">
        <v>88</v>
      </c>
      <c r="Z785" s="113">
        <f t="shared" ref="Z785:Z787" si="2622">Y785/V785</f>
        <v>3.3596377699640748E-4</v>
      </c>
      <c r="AA785" s="114">
        <f t="shared" ref="AA785:AA787" si="2623">AF785/Y785</f>
        <v>2.3812090909090915</v>
      </c>
      <c r="AB785" s="115">
        <f t="shared" ref="AB785:AB787" si="2624">IF(P785="cpv",(U785*S785),(U785/1000*S785))</f>
        <v>0</v>
      </c>
      <c r="AC785" s="116">
        <v>230</v>
      </c>
      <c r="AD785" s="115">
        <f t="shared" ref="AD785:AD787" si="2625">AC785-AB785</f>
        <v>230</v>
      </c>
      <c r="AE785" s="117">
        <f t="shared" ref="AE785:AE787" si="2626">IF(P785="cpv",(U785*T785),(U785/1000*T785))</f>
        <v>240</v>
      </c>
      <c r="AF785" s="286">
        <f>IF((SUMIF($K$10:$K$1048576,K785,$V$10:$V$1048576))&gt;(SUMIF($K$10:$K$1048576,K785,$U$10:$U$1048576)),AE785,(IF(P785="cpv",(V785*T785),(V785*T785/1000))))</f>
        <v>209.54640000000003</v>
      </c>
      <c r="AG785" s="118">
        <f t="shared" ref="AG785:AG787" si="2627">AF785-AE785</f>
        <v>-30.453599999999966</v>
      </c>
      <c r="AH785" s="118">
        <v>0</v>
      </c>
      <c r="AI785" s="118">
        <f t="shared" ref="AI785:AI787" si="2628">AF785-AC785-AH785</f>
        <v>-20.453599999999966</v>
      </c>
      <c r="AJ785" s="335">
        <f t="shared" ref="AJ785:AJ787" si="2629">AI785/AF785</f>
        <v>-9.7608930528035612E-2</v>
      </c>
      <c r="AL785"/>
    </row>
    <row r="786" spans="2:38" x14ac:dyDescent="0.25">
      <c r="B786" s="356" t="s">
        <v>1219</v>
      </c>
      <c r="C786" s="91">
        <v>2016</v>
      </c>
      <c r="D786" s="91">
        <v>4</v>
      </c>
      <c r="E786" s="92" t="s">
        <v>1032</v>
      </c>
      <c r="F786" s="93">
        <v>42473</v>
      </c>
      <c r="G786" s="93">
        <v>42490</v>
      </c>
      <c r="H786" s="94">
        <f t="shared" ca="1" si="2618"/>
        <v>0</v>
      </c>
      <c r="I786" s="90" t="s">
        <v>84</v>
      </c>
      <c r="J786" s="90" t="s">
        <v>172</v>
      </c>
      <c r="K786" s="90" t="s">
        <v>1224</v>
      </c>
      <c r="L786" s="95" t="str">
        <f t="shared" ca="1" si="2619"/>
        <v>Completed</v>
      </c>
      <c r="M786" s="91" t="s">
        <v>64</v>
      </c>
      <c r="N786" s="91" t="s">
        <v>58</v>
      </c>
      <c r="O786" s="91" t="s">
        <v>59</v>
      </c>
      <c r="P786" s="91" t="s">
        <v>60</v>
      </c>
      <c r="Q786" s="91" t="s">
        <v>61</v>
      </c>
      <c r="R786" s="91" t="s">
        <v>62</v>
      </c>
      <c r="S786" s="96">
        <v>0.2</v>
      </c>
      <c r="T786" s="96">
        <v>0.8</v>
      </c>
      <c r="U786" s="97">
        <v>2500000</v>
      </c>
      <c r="V786" s="97">
        <v>1435484</v>
      </c>
      <c r="W786" s="95">
        <f t="shared" si="2620"/>
        <v>1064516</v>
      </c>
      <c r="X786" s="95">
        <f t="shared" si="2621"/>
        <v>1435484</v>
      </c>
      <c r="Y786" s="97">
        <v>293</v>
      </c>
      <c r="Z786" s="98">
        <f t="shared" si="2622"/>
        <v>2.0411234120338507E-4</v>
      </c>
      <c r="AA786" s="99">
        <f t="shared" si="2623"/>
        <v>3.9194102389078496</v>
      </c>
      <c r="AB786" s="100">
        <f t="shared" si="2624"/>
        <v>500</v>
      </c>
      <c r="AC786" s="101">
        <f t="shared" ref="AC786:AC787" si="2630">IF(P786="cpv",(IF(W786&gt;0,V786*S786,AB786)),(IF(W786&gt;0,V786/1000*S786,AB786)))</f>
        <v>287.09679999999997</v>
      </c>
      <c r="AD786" s="100">
        <f t="shared" si="2625"/>
        <v>-212.90320000000003</v>
      </c>
      <c r="AE786" s="102">
        <f t="shared" si="2626"/>
        <v>2000</v>
      </c>
      <c r="AF786" s="291">
        <f>IF((SUMIF($K$10:$K$1048576,K786,$V$10:$V$1048576))&gt;(SUMIF($K$10:$K$1048576,K786,$U$10:$U$1048576)),AE786,(IF(P786="cpv",(V786*T786),(V786*T786/1000))))</f>
        <v>1148.3871999999999</v>
      </c>
      <c r="AG786" s="103">
        <f t="shared" si="2627"/>
        <v>-851.61280000000011</v>
      </c>
      <c r="AH786" s="103">
        <v>0</v>
      </c>
      <c r="AI786" s="103">
        <f t="shared" si="2628"/>
        <v>861.29039999999986</v>
      </c>
      <c r="AJ786" s="336">
        <f t="shared" si="2629"/>
        <v>0.75</v>
      </c>
      <c r="AL786"/>
    </row>
    <row r="787" spans="2:38" x14ac:dyDescent="0.25">
      <c r="B787" s="356" t="s">
        <v>1220</v>
      </c>
      <c r="C787" s="91">
        <v>2016</v>
      </c>
      <c r="D787" s="91">
        <v>4</v>
      </c>
      <c r="E787" s="92" t="s">
        <v>1032</v>
      </c>
      <c r="F787" s="93">
        <v>42473</v>
      </c>
      <c r="G787" s="93">
        <v>42490</v>
      </c>
      <c r="H787" s="94">
        <f t="shared" ca="1" si="2618"/>
        <v>0</v>
      </c>
      <c r="I787" s="90" t="s">
        <v>84</v>
      </c>
      <c r="J787" s="90" t="s">
        <v>172</v>
      </c>
      <c r="K787" s="90" t="s">
        <v>1224</v>
      </c>
      <c r="L787" s="95" t="str">
        <f t="shared" ca="1" si="2619"/>
        <v>Completed</v>
      </c>
      <c r="M787" s="91" t="s">
        <v>174</v>
      </c>
      <c r="N787" s="91" t="s">
        <v>58</v>
      </c>
      <c r="O787" s="91" t="s">
        <v>59</v>
      </c>
      <c r="P787" s="91" t="s">
        <v>60</v>
      </c>
      <c r="Q787" s="91" t="s">
        <v>61</v>
      </c>
      <c r="R787" s="91" t="s">
        <v>62</v>
      </c>
      <c r="S787" s="96">
        <v>0.15</v>
      </c>
      <c r="T787" s="96">
        <v>0.8</v>
      </c>
      <c r="U787" s="97">
        <v>500000</v>
      </c>
      <c r="V787" s="97">
        <v>577601</v>
      </c>
      <c r="W787" s="95">
        <f t="shared" si="2620"/>
        <v>0</v>
      </c>
      <c r="X787" s="95">
        <f t="shared" si="2621"/>
        <v>500000</v>
      </c>
      <c r="Y787" s="97"/>
      <c r="Z787" s="98">
        <f t="shared" si="2622"/>
        <v>0</v>
      </c>
      <c r="AA787" s="99" t="e">
        <f t="shared" si="2623"/>
        <v>#DIV/0!</v>
      </c>
      <c r="AB787" s="100">
        <f t="shared" si="2624"/>
        <v>75</v>
      </c>
      <c r="AC787" s="101">
        <f t="shared" si="2630"/>
        <v>75</v>
      </c>
      <c r="AD787" s="100">
        <f t="shared" si="2625"/>
        <v>0</v>
      </c>
      <c r="AE787" s="102">
        <f t="shared" si="2626"/>
        <v>400</v>
      </c>
      <c r="AF787" s="291">
        <f>IF((SUMIF($K$10:$K$1048576,K787,$V$10:$V$1048576))&gt;(SUMIF($K$10:$K$1048576,K787,$U$10:$U$1048576)),AE787,(IF(P787="cpv",(V787*T787),(V787*T787/1000))))</f>
        <v>462.08080000000007</v>
      </c>
      <c r="AG787" s="103">
        <f t="shared" si="2627"/>
        <v>62.080800000000067</v>
      </c>
      <c r="AH787" s="103">
        <v>0</v>
      </c>
      <c r="AI787" s="103">
        <f t="shared" si="2628"/>
        <v>387.08080000000007</v>
      </c>
      <c r="AJ787" s="336">
        <f t="shared" si="2629"/>
        <v>0.83769072421966029</v>
      </c>
      <c r="AL787"/>
    </row>
    <row r="788" spans="2:38" x14ac:dyDescent="0.25">
      <c r="B788" s="356" t="s">
        <v>1221</v>
      </c>
      <c r="C788" s="91">
        <v>2016</v>
      </c>
      <c r="D788" s="91">
        <v>4</v>
      </c>
      <c r="E788" s="92" t="s">
        <v>1032</v>
      </c>
      <c r="F788" s="93">
        <v>42473</v>
      </c>
      <c r="G788" s="93">
        <v>42490</v>
      </c>
      <c r="H788" s="94">
        <f t="shared" ref="H788:H790" ca="1" si="2631">IF($O$1&gt;G788,0,(G788-$O$1))</f>
        <v>0</v>
      </c>
      <c r="I788" s="90" t="s">
        <v>84</v>
      </c>
      <c r="J788" s="90" t="s">
        <v>172</v>
      </c>
      <c r="K788" s="90" t="s">
        <v>1224</v>
      </c>
      <c r="L788" s="95" t="str">
        <f t="shared" ref="L788:L790" ca="1" si="2632">IF(G788=0,$M$3,(IF(H788=0,$M$1,$M$2)))</f>
        <v>Completed</v>
      </c>
      <c r="M788" s="91" t="s">
        <v>420</v>
      </c>
      <c r="N788" s="91" t="s">
        <v>58</v>
      </c>
      <c r="O788" s="91" t="s">
        <v>59</v>
      </c>
      <c r="P788" s="91" t="s">
        <v>60</v>
      </c>
      <c r="Q788" s="91" t="s">
        <v>61</v>
      </c>
      <c r="R788" s="91" t="s">
        <v>62</v>
      </c>
      <c r="S788" s="96">
        <v>0.2</v>
      </c>
      <c r="T788" s="96">
        <v>0.8</v>
      </c>
      <c r="U788" s="97">
        <v>500000</v>
      </c>
      <c r="V788" s="97">
        <v>1023054</v>
      </c>
      <c r="W788" s="95">
        <f t="shared" ref="W788:W790" si="2633">IF(V788&gt;U788,0,U788-V788)</f>
        <v>0</v>
      </c>
      <c r="X788" s="95">
        <f t="shared" ref="X788:X790" si="2634">IF(V788&gt;U788,U788,V788)</f>
        <v>500000</v>
      </c>
      <c r="Y788" s="97"/>
      <c r="Z788" s="98">
        <f t="shared" ref="Z788:Z790" si="2635">Y788/V788</f>
        <v>0</v>
      </c>
      <c r="AA788" s="99" t="e">
        <f t="shared" ref="AA788:AA790" si="2636">AF788/Y788</f>
        <v>#DIV/0!</v>
      </c>
      <c r="AB788" s="100">
        <f t="shared" ref="AB788:AB790" si="2637">IF(P788="cpv",(U788*S788),(U788/1000*S788))</f>
        <v>100</v>
      </c>
      <c r="AC788" s="101">
        <f t="shared" ref="AC788:AC790" si="2638">IF(P788="cpv",(IF(W788&gt;0,V788*S788,AB788)),(IF(W788&gt;0,V788/1000*S788,AB788)))</f>
        <v>100</v>
      </c>
      <c r="AD788" s="100">
        <f t="shared" ref="AD788:AD790" si="2639">AC788-AB788</f>
        <v>0</v>
      </c>
      <c r="AE788" s="102">
        <f t="shared" ref="AE788:AE790" si="2640">IF(P788="cpv",(U788*T788),(U788/1000*T788))</f>
        <v>400</v>
      </c>
      <c r="AF788" s="291">
        <v>847</v>
      </c>
      <c r="AG788" s="103">
        <f t="shared" ref="AG788:AG790" si="2641">AF788-AE788</f>
        <v>447</v>
      </c>
      <c r="AH788" s="103">
        <v>0</v>
      </c>
      <c r="AI788" s="103">
        <f t="shared" ref="AI788:AI790" si="2642">AF788-AC788-AH788</f>
        <v>747</v>
      </c>
      <c r="AJ788" s="336">
        <f t="shared" ref="AJ788:AJ790" si="2643">AI788/AF788</f>
        <v>0.88193624557260919</v>
      </c>
      <c r="AL788"/>
    </row>
    <row r="789" spans="2:38" x14ac:dyDescent="0.25">
      <c r="B789" s="356" t="s">
        <v>1222</v>
      </c>
      <c r="C789" s="91">
        <v>2016</v>
      </c>
      <c r="D789" s="91">
        <v>4</v>
      </c>
      <c r="E789" s="92" t="s">
        <v>1032</v>
      </c>
      <c r="F789" s="93">
        <v>42473</v>
      </c>
      <c r="G789" s="93">
        <v>42490</v>
      </c>
      <c r="H789" s="94">
        <f t="shared" ca="1" si="2631"/>
        <v>0</v>
      </c>
      <c r="I789" s="90" t="s">
        <v>84</v>
      </c>
      <c r="J789" s="90" t="s">
        <v>172</v>
      </c>
      <c r="K789" s="90" t="s">
        <v>1224</v>
      </c>
      <c r="L789" s="95" t="str">
        <f t="shared" ca="1" si="2632"/>
        <v>Completed</v>
      </c>
      <c r="M789" s="91" t="s">
        <v>82</v>
      </c>
      <c r="N789" s="91" t="s">
        <v>58</v>
      </c>
      <c r="O789" s="91" t="s">
        <v>59</v>
      </c>
      <c r="P789" s="91" t="s">
        <v>60</v>
      </c>
      <c r="Q789" s="91" t="s">
        <v>61</v>
      </c>
      <c r="R789" s="91" t="s">
        <v>62</v>
      </c>
      <c r="S789" s="96">
        <v>0.1</v>
      </c>
      <c r="T789" s="96">
        <v>0.8</v>
      </c>
      <c r="U789" s="97">
        <v>3500000</v>
      </c>
      <c r="V789" s="97">
        <v>3554033</v>
      </c>
      <c r="W789" s="95">
        <f t="shared" si="2633"/>
        <v>0</v>
      </c>
      <c r="X789" s="95">
        <f t="shared" si="2634"/>
        <v>3500000</v>
      </c>
      <c r="Y789" s="97"/>
      <c r="Z789" s="98">
        <f t="shared" si="2635"/>
        <v>0</v>
      </c>
      <c r="AA789" s="99" t="e">
        <f t="shared" si="2636"/>
        <v>#DIV/0!</v>
      </c>
      <c r="AB789" s="100">
        <f t="shared" si="2637"/>
        <v>350</v>
      </c>
      <c r="AC789" s="101">
        <f t="shared" si="2638"/>
        <v>350</v>
      </c>
      <c r="AD789" s="100">
        <f t="shared" si="2639"/>
        <v>0</v>
      </c>
      <c r="AE789" s="102">
        <f t="shared" si="2640"/>
        <v>2800</v>
      </c>
      <c r="AF789" s="291">
        <v>2045</v>
      </c>
      <c r="AG789" s="103">
        <f t="shared" si="2641"/>
        <v>-755</v>
      </c>
      <c r="AH789" s="103">
        <v>0</v>
      </c>
      <c r="AI789" s="103">
        <f t="shared" si="2642"/>
        <v>1695</v>
      </c>
      <c r="AJ789" s="336">
        <f t="shared" si="2643"/>
        <v>0.82885085574572126</v>
      </c>
      <c r="AL789"/>
    </row>
    <row r="790" spans="2:38" ht="15.75" thickBot="1" x14ac:dyDescent="0.3">
      <c r="B790" s="355" t="s">
        <v>1223</v>
      </c>
      <c r="C790" s="151">
        <v>2016</v>
      </c>
      <c r="D790" s="151">
        <v>4</v>
      </c>
      <c r="E790" s="337" t="s">
        <v>1032</v>
      </c>
      <c r="F790" s="153">
        <v>42473</v>
      </c>
      <c r="G790" s="153">
        <v>42490</v>
      </c>
      <c r="H790" s="338">
        <f t="shared" ca="1" si="2631"/>
        <v>0</v>
      </c>
      <c r="I790" s="150" t="s">
        <v>84</v>
      </c>
      <c r="J790" s="150" t="s">
        <v>172</v>
      </c>
      <c r="K790" s="150" t="s">
        <v>1224</v>
      </c>
      <c r="L790" s="339" t="str">
        <f t="shared" ca="1" si="2632"/>
        <v>Completed</v>
      </c>
      <c r="M790" s="151" t="s">
        <v>57</v>
      </c>
      <c r="N790" s="151" t="s">
        <v>58</v>
      </c>
      <c r="O790" s="151" t="s">
        <v>59</v>
      </c>
      <c r="P790" s="151" t="s">
        <v>60</v>
      </c>
      <c r="Q790" s="151" t="s">
        <v>61</v>
      </c>
      <c r="R790" s="151" t="s">
        <v>62</v>
      </c>
      <c r="S790" s="152">
        <v>0.5</v>
      </c>
      <c r="T790" s="152">
        <v>0.8</v>
      </c>
      <c r="U790" s="340">
        <v>3500000</v>
      </c>
      <c r="V790" s="340">
        <v>2859805</v>
      </c>
      <c r="W790" s="339">
        <f t="shared" si="2633"/>
        <v>640195</v>
      </c>
      <c r="X790" s="339">
        <f t="shared" si="2634"/>
        <v>2859805</v>
      </c>
      <c r="Y790" s="340"/>
      <c r="Z790" s="341">
        <f t="shared" si="2635"/>
        <v>0</v>
      </c>
      <c r="AA790" s="342" t="e">
        <f t="shared" si="2636"/>
        <v>#DIV/0!</v>
      </c>
      <c r="AB790" s="343">
        <f t="shared" si="2637"/>
        <v>1750</v>
      </c>
      <c r="AC790" s="344">
        <f t="shared" si="2638"/>
        <v>1429.9024999999999</v>
      </c>
      <c r="AD790" s="343">
        <f t="shared" si="2639"/>
        <v>-320.09750000000008</v>
      </c>
      <c r="AE790" s="345">
        <f t="shared" si="2640"/>
        <v>2800</v>
      </c>
      <c r="AF790" s="346">
        <f>IF((SUMIF($K$10:$K$1048576,K790,$V$10:$V$1048576))&gt;(SUMIF($K$10:$K$1048576,K790,$U$10:$U$1048576)),AE790,(IF(P790="cpv",(V790*T790),(V790*T790/1000))))</f>
        <v>2287.8440000000001</v>
      </c>
      <c r="AG790" s="347">
        <f t="shared" si="2641"/>
        <v>-512.15599999999995</v>
      </c>
      <c r="AH790" s="347">
        <v>0</v>
      </c>
      <c r="AI790" s="347">
        <f t="shared" si="2642"/>
        <v>857.94150000000013</v>
      </c>
      <c r="AJ790" s="348">
        <f t="shared" si="2643"/>
        <v>0.37500000000000006</v>
      </c>
      <c r="AL790"/>
    </row>
    <row r="791" spans="2:38" x14ac:dyDescent="0.25">
      <c r="B791" s="354" t="s">
        <v>1225</v>
      </c>
      <c r="C791" s="105">
        <v>2016</v>
      </c>
      <c r="D791" s="105">
        <v>4</v>
      </c>
      <c r="E791" s="106" t="s">
        <v>1032</v>
      </c>
      <c r="F791" s="107">
        <v>42474</v>
      </c>
      <c r="G791" s="107">
        <v>42490</v>
      </c>
      <c r="H791" s="108">
        <f t="shared" ref="H791:H793" ca="1" si="2644">IF($O$1&gt;G791,0,(G791-$O$1))</f>
        <v>0</v>
      </c>
      <c r="I791" s="109" t="s">
        <v>84</v>
      </c>
      <c r="J791" s="109" t="s">
        <v>172</v>
      </c>
      <c r="K791" s="109" t="s">
        <v>1231</v>
      </c>
      <c r="L791" s="110" t="str">
        <f t="shared" ref="L791:L793" ca="1" si="2645">IF(G791=0,$M$3,(IF(H791=0,$M$1,$M$2)))</f>
        <v>Completed</v>
      </c>
      <c r="M791" s="105" t="s">
        <v>57</v>
      </c>
      <c r="N791" s="105" t="s">
        <v>58</v>
      </c>
      <c r="O791" s="105" t="s">
        <v>109</v>
      </c>
      <c r="P791" s="105" t="s">
        <v>110</v>
      </c>
      <c r="Q791" s="105" t="s">
        <v>101</v>
      </c>
      <c r="R791" s="105" t="s">
        <v>102</v>
      </c>
      <c r="S791" s="111">
        <v>1.4999999999999999E-2</v>
      </c>
      <c r="T791" s="111">
        <v>0.03</v>
      </c>
      <c r="U791" s="112">
        <v>50000</v>
      </c>
      <c r="V791" s="112">
        <v>50002</v>
      </c>
      <c r="W791" s="110">
        <f t="shared" ref="W791:W793" si="2646">IF(V791&gt;U791,0,U791-V791)</f>
        <v>0</v>
      </c>
      <c r="X791" s="110">
        <f t="shared" ref="X791:X793" si="2647">IF(V791&gt;U791,U791,V791)</f>
        <v>50000</v>
      </c>
      <c r="Y791" s="112"/>
      <c r="Z791" s="113">
        <f t="shared" ref="Z791:Z793" si="2648">Y791/V791</f>
        <v>0</v>
      </c>
      <c r="AA791" s="114" t="e">
        <f t="shared" ref="AA791:AA793" si="2649">AF791/Y791</f>
        <v>#DIV/0!</v>
      </c>
      <c r="AB791" s="115">
        <f t="shared" ref="AB791:AB793" si="2650">IF(P791="cpv",(U791*S791),(U791/1000*S791))</f>
        <v>750</v>
      </c>
      <c r="AC791" s="116">
        <f t="shared" ref="AC791:AC793" si="2651">IF(P791="cpv",(IF(W791&gt;0,V791*S791,AB791)),(IF(W791&gt;0,V791/1000*S791,AB791)))</f>
        <v>750</v>
      </c>
      <c r="AD791" s="115">
        <f t="shared" ref="AD791:AD793" si="2652">AC791-AB791</f>
        <v>0</v>
      </c>
      <c r="AE791" s="117">
        <f t="shared" ref="AE791:AE793" si="2653">IF(P791="cpv",(U791*T791),(U791/1000*T791))</f>
        <v>1500</v>
      </c>
      <c r="AF791" s="286">
        <v>150</v>
      </c>
      <c r="AG791" s="118">
        <f t="shared" ref="AG791:AG793" si="2654">AF791-AE791</f>
        <v>-1350</v>
      </c>
      <c r="AH791" s="118">
        <v>0</v>
      </c>
      <c r="AI791" s="118">
        <f t="shared" ref="AI791:AI793" si="2655">AF791-AC791-AH791</f>
        <v>-600</v>
      </c>
      <c r="AJ791" s="335">
        <f t="shared" ref="AJ791:AJ793" si="2656">AI791/AF791</f>
        <v>-4</v>
      </c>
      <c r="AL791"/>
    </row>
    <row r="792" spans="2:38" x14ac:dyDescent="0.25">
      <c r="B792" s="356" t="s">
        <v>1226</v>
      </c>
      <c r="C792" s="91">
        <v>2016</v>
      </c>
      <c r="D792" s="91">
        <v>4</v>
      </c>
      <c r="E792" s="92" t="s">
        <v>1032</v>
      </c>
      <c r="F792" s="93">
        <v>42474</v>
      </c>
      <c r="G792" s="93">
        <v>42490</v>
      </c>
      <c r="H792" s="94">
        <f t="shared" ca="1" si="2644"/>
        <v>0</v>
      </c>
      <c r="I792" s="90" t="s">
        <v>84</v>
      </c>
      <c r="J792" s="90" t="s">
        <v>172</v>
      </c>
      <c r="K792" s="90" t="s">
        <v>1231</v>
      </c>
      <c r="L792" s="95" t="str">
        <f t="shared" ca="1" si="2645"/>
        <v>Completed</v>
      </c>
      <c r="M792" s="91" t="s">
        <v>77</v>
      </c>
      <c r="N792" s="91" t="s">
        <v>58</v>
      </c>
      <c r="O792" s="91" t="s">
        <v>109</v>
      </c>
      <c r="P792" s="91" t="s">
        <v>110</v>
      </c>
      <c r="Q792" s="91" t="s">
        <v>101</v>
      </c>
      <c r="R792" s="91" t="s">
        <v>102</v>
      </c>
      <c r="S792" s="96">
        <v>0.01</v>
      </c>
      <c r="T792" s="96">
        <v>0.03</v>
      </c>
      <c r="U792" s="97">
        <v>90000</v>
      </c>
      <c r="V792" s="97">
        <v>97832</v>
      </c>
      <c r="W792" s="95">
        <f t="shared" si="2646"/>
        <v>0</v>
      </c>
      <c r="X792" s="95">
        <f t="shared" si="2647"/>
        <v>90000</v>
      </c>
      <c r="Y792" s="97">
        <v>7932</v>
      </c>
      <c r="Z792" s="98">
        <f t="shared" si="2648"/>
        <v>8.1077765966146048E-2</v>
      </c>
      <c r="AA792" s="99">
        <f t="shared" si="2649"/>
        <v>3.5716086737266764E-3</v>
      </c>
      <c r="AB792" s="100">
        <f t="shared" si="2650"/>
        <v>900</v>
      </c>
      <c r="AC792" s="101">
        <f t="shared" si="2651"/>
        <v>900</v>
      </c>
      <c r="AD792" s="100">
        <f t="shared" si="2652"/>
        <v>0</v>
      </c>
      <c r="AE792" s="102">
        <f t="shared" si="2653"/>
        <v>2700</v>
      </c>
      <c r="AF792" s="291">
        <v>28.33</v>
      </c>
      <c r="AG792" s="103">
        <f t="shared" si="2654"/>
        <v>-2671.67</v>
      </c>
      <c r="AH792" s="103">
        <v>0</v>
      </c>
      <c r="AI792" s="103">
        <f t="shared" si="2655"/>
        <v>-871.67</v>
      </c>
      <c r="AJ792" s="336">
        <f t="shared" si="2656"/>
        <v>-30.768443346276033</v>
      </c>
      <c r="AL792"/>
    </row>
    <row r="793" spans="2:38" x14ac:dyDescent="0.25">
      <c r="B793" s="356" t="s">
        <v>1227</v>
      </c>
      <c r="C793" s="91">
        <v>2016</v>
      </c>
      <c r="D793" s="91">
        <v>4</v>
      </c>
      <c r="E793" s="92" t="s">
        <v>1032</v>
      </c>
      <c r="F793" s="93">
        <v>42474</v>
      </c>
      <c r="G793" s="93">
        <v>42490</v>
      </c>
      <c r="H793" s="94">
        <f t="shared" ca="1" si="2644"/>
        <v>0</v>
      </c>
      <c r="I793" s="90" t="s">
        <v>84</v>
      </c>
      <c r="J793" s="90" t="s">
        <v>172</v>
      </c>
      <c r="K793" s="90" t="s">
        <v>1231</v>
      </c>
      <c r="L793" s="95" t="str">
        <f t="shared" ca="1" si="2645"/>
        <v>Completed</v>
      </c>
      <c r="M793" s="91" t="s">
        <v>64</v>
      </c>
      <c r="N793" s="91" t="s">
        <v>58</v>
      </c>
      <c r="O793" s="91" t="s">
        <v>109</v>
      </c>
      <c r="P793" s="91" t="s">
        <v>110</v>
      </c>
      <c r="Q793" s="91" t="s">
        <v>101</v>
      </c>
      <c r="R793" s="91" t="s">
        <v>102</v>
      </c>
      <c r="S793" s="96">
        <v>6.0000000000000001E-3</v>
      </c>
      <c r="T793" s="96">
        <v>0.03</v>
      </c>
      <c r="U793" s="97">
        <v>100000</v>
      </c>
      <c r="V793" s="97">
        <v>44190</v>
      </c>
      <c r="W793" s="95">
        <f t="shared" si="2646"/>
        <v>55810</v>
      </c>
      <c r="X793" s="95">
        <f t="shared" si="2647"/>
        <v>44190</v>
      </c>
      <c r="Y793" s="97">
        <v>1045</v>
      </c>
      <c r="Z793" s="98">
        <f t="shared" si="2648"/>
        <v>2.3647884136682507E-2</v>
      </c>
      <c r="AA793" s="99">
        <f t="shared" si="2649"/>
        <v>1.2686124401913876</v>
      </c>
      <c r="AB793" s="100">
        <f t="shared" si="2650"/>
        <v>600</v>
      </c>
      <c r="AC793" s="101">
        <f t="shared" si="2651"/>
        <v>265.14</v>
      </c>
      <c r="AD793" s="100">
        <f t="shared" si="2652"/>
        <v>-334.86</v>
      </c>
      <c r="AE793" s="102">
        <f t="shared" si="2653"/>
        <v>3000</v>
      </c>
      <c r="AF793" s="291">
        <f>IF((SUMIF($K$10:$K$1048576,K793,$V$10:$V$1048576))&gt;(SUMIF($K$10:$K$1048576,K793,$U$10:$U$1048576)),AE793,(IF(P793="cpv",(V793*T793),(V793*T793/1000))))</f>
        <v>1325.7</v>
      </c>
      <c r="AG793" s="103">
        <f t="shared" si="2654"/>
        <v>-1674.3</v>
      </c>
      <c r="AH793" s="103">
        <v>0</v>
      </c>
      <c r="AI793" s="103">
        <f t="shared" si="2655"/>
        <v>1060.56</v>
      </c>
      <c r="AJ793" s="336">
        <f t="shared" si="2656"/>
        <v>0.79999999999999993</v>
      </c>
      <c r="AL793"/>
    </row>
    <row r="794" spans="2:38" x14ac:dyDescent="0.25">
      <c r="B794" s="356" t="s">
        <v>1228</v>
      </c>
      <c r="C794" s="91">
        <v>2016</v>
      </c>
      <c r="D794" s="91">
        <v>4</v>
      </c>
      <c r="E794" s="92" t="s">
        <v>1032</v>
      </c>
      <c r="F794" s="93">
        <v>42474</v>
      </c>
      <c r="G794" s="93">
        <v>42490</v>
      </c>
      <c r="H794" s="94">
        <f t="shared" ref="H794:H797" ca="1" si="2657">IF($O$1&gt;G794,0,(G794-$O$1))</f>
        <v>0</v>
      </c>
      <c r="I794" s="90" t="s">
        <v>84</v>
      </c>
      <c r="J794" s="90" t="s">
        <v>172</v>
      </c>
      <c r="K794" s="90" t="s">
        <v>1231</v>
      </c>
      <c r="L794" s="95" t="str">
        <f t="shared" ref="L794:L797" ca="1" si="2658">IF(G794=0,$M$3,(IF(H794=0,$M$1,$M$2)))</f>
        <v>Completed</v>
      </c>
      <c r="M794" s="91" t="s">
        <v>318</v>
      </c>
      <c r="N794" s="91" t="s">
        <v>58</v>
      </c>
      <c r="O794" s="91" t="s">
        <v>109</v>
      </c>
      <c r="P794" s="91" t="s">
        <v>110</v>
      </c>
      <c r="Q794" s="91" t="s">
        <v>101</v>
      </c>
      <c r="R794" s="91" t="s">
        <v>102</v>
      </c>
      <c r="S794" s="96">
        <v>1.4999999999999999E-2</v>
      </c>
      <c r="T794" s="96">
        <v>0.03</v>
      </c>
      <c r="U794" s="97">
        <v>50000</v>
      </c>
      <c r="V794" s="97">
        <v>22822</v>
      </c>
      <c r="W794" s="95">
        <f t="shared" ref="W794:W797" si="2659">IF(V794&gt;U794,0,U794-V794)</f>
        <v>27178</v>
      </c>
      <c r="X794" s="95">
        <f t="shared" ref="X794:X797" si="2660">IF(V794&gt;U794,U794,V794)</f>
        <v>22822</v>
      </c>
      <c r="Y794" s="97">
        <v>1293</v>
      </c>
      <c r="Z794" s="98">
        <f t="shared" ref="Z794:Z797" si="2661">Y794/V794</f>
        <v>5.6655858382262732E-2</v>
      </c>
      <c r="AA794" s="99">
        <f t="shared" ref="AA794:AA797" si="2662">AF794/Y794</f>
        <v>0.52951276102088163</v>
      </c>
      <c r="AB794" s="100">
        <f t="shared" ref="AB794:AB797" si="2663">IF(P794="cpv",(U794*S794),(U794/1000*S794))</f>
        <v>750</v>
      </c>
      <c r="AC794" s="101">
        <f t="shared" ref="AC794:AC797" si="2664">IF(P794="cpv",(IF(W794&gt;0,V794*S794,AB794)),(IF(W794&gt;0,V794/1000*S794,AB794)))</f>
        <v>342.33</v>
      </c>
      <c r="AD794" s="100">
        <f t="shared" ref="AD794:AD797" si="2665">AC794-AB794</f>
        <v>-407.67</v>
      </c>
      <c r="AE794" s="102">
        <f t="shared" ref="AE794:AE797" si="2666">IF(P794="cpv",(U794*T794),(U794/1000*T794))</f>
        <v>1500</v>
      </c>
      <c r="AF794" s="291">
        <f>IF((SUMIF($K$10:$K$1048576,K794,$V$10:$V$1048576))&gt;(SUMIF($K$10:$K$1048576,K794,$U$10:$U$1048576)),AE794,(IF(P794="cpv",(V794*T794),(V794*T794/1000))))</f>
        <v>684.66</v>
      </c>
      <c r="AG794" s="103">
        <f t="shared" ref="AG794:AG797" si="2667">AF794-AE794</f>
        <v>-815.34</v>
      </c>
      <c r="AH794" s="103">
        <v>0</v>
      </c>
      <c r="AI794" s="103">
        <f t="shared" ref="AI794:AI797" si="2668">AF794-AC794-AH794</f>
        <v>342.33</v>
      </c>
      <c r="AJ794" s="336">
        <f t="shared" ref="AJ794:AJ797" si="2669">AI794/AF794</f>
        <v>0.5</v>
      </c>
      <c r="AL794"/>
    </row>
    <row r="795" spans="2:38" x14ac:dyDescent="0.25">
      <c r="B795" s="356" t="s">
        <v>1229</v>
      </c>
      <c r="C795" s="91">
        <v>2016</v>
      </c>
      <c r="D795" s="91">
        <v>4</v>
      </c>
      <c r="E795" s="92" t="s">
        <v>1032</v>
      </c>
      <c r="F795" s="93">
        <v>42474</v>
      </c>
      <c r="G795" s="93">
        <v>42490</v>
      </c>
      <c r="H795" s="94">
        <f t="shared" ref="H795" ca="1" si="2670">IF($O$1&gt;G795,0,(G795-$O$1))</f>
        <v>0</v>
      </c>
      <c r="I795" s="90" t="s">
        <v>84</v>
      </c>
      <c r="J795" s="90" t="s">
        <v>172</v>
      </c>
      <c r="K795" s="90" t="s">
        <v>1231</v>
      </c>
      <c r="L795" s="95" t="str">
        <f t="shared" ref="L795" ca="1" si="2671">IF(G795=0,$M$3,(IF(H795=0,$M$1,$M$2)))</f>
        <v>Completed</v>
      </c>
      <c r="M795" s="91" t="s">
        <v>1389</v>
      </c>
      <c r="N795" s="91" t="s">
        <v>58</v>
      </c>
      <c r="O795" s="91" t="s">
        <v>109</v>
      </c>
      <c r="P795" s="91" t="s">
        <v>110</v>
      </c>
      <c r="Q795" s="91" t="s">
        <v>101</v>
      </c>
      <c r="R795" s="91" t="s">
        <v>102</v>
      </c>
      <c r="S795" s="96">
        <v>0.02</v>
      </c>
      <c r="T795" s="96">
        <v>0.03</v>
      </c>
      <c r="U795" s="97">
        <v>50000</v>
      </c>
      <c r="V795" s="97">
        <v>67872</v>
      </c>
      <c r="W795" s="95">
        <f t="shared" ref="W795" si="2672">IF(V795&gt;U795,0,U795-V795)</f>
        <v>0</v>
      </c>
      <c r="X795" s="95">
        <f t="shared" ref="X795" si="2673">IF(V795&gt;U795,U795,V795)</f>
        <v>50000</v>
      </c>
      <c r="Y795" s="97">
        <v>6026</v>
      </c>
      <c r="Z795" s="98">
        <f t="shared" ref="Z795" si="2674">Y795/V795</f>
        <v>8.8784771334276286E-2</v>
      </c>
      <c r="AA795" s="99">
        <f t="shared" ref="AA795" si="2675">AF795/Y795</f>
        <v>0.33789578493196148</v>
      </c>
      <c r="AB795" s="100">
        <f t="shared" ref="AB795" si="2676">IF(P795="cpv",(U795*S795),(U795/1000*S795))</f>
        <v>1000</v>
      </c>
      <c r="AC795" s="101">
        <f t="shared" ref="AC795" si="2677">IF(P795="cpv",(IF(W795&gt;0,V795*S795,AB795)),(IF(W795&gt;0,V795/1000*S795,AB795)))</f>
        <v>1000</v>
      </c>
      <c r="AD795" s="100">
        <f t="shared" ref="AD795" si="2678">AC795-AB795</f>
        <v>0</v>
      </c>
      <c r="AE795" s="102">
        <f t="shared" ref="AE795" si="2679">IF(P795="cpv",(U795*T795),(U795/1000*T795))</f>
        <v>1500</v>
      </c>
      <c r="AF795" s="291">
        <f>IF((SUMIF($K$10:$K$1048576,K795,$V$10:$V$1048576))&gt;(SUMIF($K$10:$K$1048576,K795,$U$10:$U$1048576)),AE795,(IF(P795="cpv",(V795*T795),(V795*T795/1000))))</f>
        <v>2036.1599999999999</v>
      </c>
      <c r="AG795" s="103">
        <f t="shared" ref="AG795" si="2680">AF795-AE795</f>
        <v>536.15999999999985</v>
      </c>
      <c r="AH795" s="103">
        <v>0</v>
      </c>
      <c r="AI795" s="103">
        <f t="shared" ref="AI795" si="2681">AF795-AC795-AH795</f>
        <v>1036.1599999999999</v>
      </c>
      <c r="AJ795" s="336">
        <f t="shared" ref="AJ795" si="2682">AI795/AF795</f>
        <v>0.50887945937450885</v>
      </c>
      <c r="AL795"/>
    </row>
    <row r="796" spans="2:38" x14ac:dyDescent="0.25">
      <c r="B796" s="356" t="s">
        <v>1343</v>
      </c>
      <c r="C796" s="91">
        <v>2016</v>
      </c>
      <c r="D796" s="91">
        <v>4</v>
      </c>
      <c r="E796" s="92" t="s">
        <v>1032</v>
      </c>
      <c r="F796" s="93">
        <v>42474</v>
      </c>
      <c r="G796" s="93">
        <v>42490</v>
      </c>
      <c r="H796" s="94">
        <f t="shared" ca="1" si="2657"/>
        <v>0</v>
      </c>
      <c r="I796" s="90" t="s">
        <v>84</v>
      </c>
      <c r="J796" s="90" t="s">
        <v>172</v>
      </c>
      <c r="K796" s="90" t="s">
        <v>1231</v>
      </c>
      <c r="L796" s="95" t="str">
        <f t="shared" ca="1" si="2658"/>
        <v>Completed</v>
      </c>
      <c r="M796" s="91" t="s">
        <v>72</v>
      </c>
      <c r="N796" s="91" t="s">
        <v>58</v>
      </c>
      <c r="O796" s="91" t="s">
        <v>109</v>
      </c>
      <c r="P796" s="91" t="s">
        <v>110</v>
      </c>
      <c r="Q796" s="91" t="s">
        <v>101</v>
      </c>
      <c r="R796" s="91" t="s">
        <v>102</v>
      </c>
      <c r="S796" s="96">
        <v>0.02</v>
      </c>
      <c r="T796" s="96">
        <v>0.03</v>
      </c>
      <c r="U796" s="97">
        <v>60000</v>
      </c>
      <c r="V796" s="97">
        <v>44308</v>
      </c>
      <c r="W796" s="95">
        <f t="shared" si="2659"/>
        <v>15692</v>
      </c>
      <c r="X796" s="95">
        <f t="shared" si="2660"/>
        <v>44308</v>
      </c>
      <c r="Y796" s="97"/>
      <c r="Z796" s="98">
        <f t="shared" si="2661"/>
        <v>0</v>
      </c>
      <c r="AA796" s="99" t="e">
        <f t="shared" si="2662"/>
        <v>#DIV/0!</v>
      </c>
      <c r="AB796" s="100">
        <f t="shared" si="2663"/>
        <v>1200</v>
      </c>
      <c r="AC796" s="101">
        <f t="shared" si="2664"/>
        <v>886.16</v>
      </c>
      <c r="AD796" s="100">
        <f t="shared" si="2665"/>
        <v>-313.84000000000003</v>
      </c>
      <c r="AE796" s="102">
        <f t="shared" si="2666"/>
        <v>1800</v>
      </c>
      <c r="AF796" s="291">
        <f>IF((SUMIF($K$10:$K$1048576,K796,$V$10:$V$1048576))&gt;(SUMIF($K$10:$K$1048576,K796,$U$10:$U$1048576)),AE796,(IF(P796="cpv",(V796*T796),(V796*T796/1000))))</f>
        <v>1329.24</v>
      </c>
      <c r="AG796" s="103">
        <f t="shared" si="2667"/>
        <v>-470.76</v>
      </c>
      <c r="AH796" s="103">
        <v>0</v>
      </c>
      <c r="AI796" s="103">
        <f t="shared" si="2668"/>
        <v>443.08000000000004</v>
      </c>
      <c r="AJ796" s="336">
        <f t="shared" si="2669"/>
        <v>0.33333333333333337</v>
      </c>
      <c r="AL796"/>
    </row>
    <row r="797" spans="2:38" ht="15.75" thickBot="1" x14ac:dyDescent="0.3">
      <c r="B797" s="355" t="s">
        <v>1230</v>
      </c>
      <c r="C797" s="151">
        <v>2016</v>
      </c>
      <c r="D797" s="151">
        <v>4</v>
      </c>
      <c r="E797" s="337" t="s">
        <v>1032</v>
      </c>
      <c r="F797" s="153">
        <v>42474</v>
      </c>
      <c r="G797" s="153">
        <v>42490</v>
      </c>
      <c r="H797" s="338">
        <f t="shared" ca="1" si="2657"/>
        <v>0</v>
      </c>
      <c r="I797" s="150" t="s">
        <v>84</v>
      </c>
      <c r="J797" s="150" t="s">
        <v>172</v>
      </c>
      <c r="K797" s="150" t="s">
        <v>1231</v>
      </c>
      <c r="L797" s="339" t="str">
        <f t="shared" ca="1" si="2658"/>
        <v>Completed</v>
      </c>
      <c r="M797" s="151" t="s">
        <v>420</v>
      </c>
      <c r="N797" s="151" t="s">
        <v>58</v>
      </c>
      <c r="O797" s="151" t="s">
        <v>109</v>
      </c>
      <c r="P797" s="151" t="s">
        <v>110</v>
      </c>
      <c r="Q797" s="151" t="s">
        <v>101</v>
      </c>
      <c r="R797" s="151" t="s">
        <v>102</v>
      </c>
      <c r="S797" s="152">
        <v>0.02</v>
      </c>
      <c r="T797" s="152">
        <v>0.03</v>
      </c>
      <c r="U797" s="340">
        <v>50000</v>
      </c>
      <c r="V797" s="340">
        <v>48195</v>
      </c>
      <c r="W797" s="339">
        <f t="shared" si="2659"/>
        <v>1805</v>
      </c>
      <c r="X797" s="339">
        <f t="shared" si="2660"/>
        <v>48195</v>
      </c>
      <c r="Y797" s="340"/>
      <c r="Z797" s="341">
        <f t="shared" si="2661"/>
        <v>0</v>
      </c>
      <c r="AA797" s="342" t="e">
        <f t="shared" si="2662"/>
        <v>#DIV/0!</v>
      </c>
      <c r="AB797" s="343">
        <f t="shared" si="2663"/>
        <v>1000</v>
      </c>
      <c r="AC797" s="344">
        <f t="shared" si="2664"/>
        <v>963.9</v>
      </c>
      <c r="AD797" s="343">
        <f t="shared" si="2665"/>
        <v>-36.100000000000023</v>
      </c>
      <c r="AE797" s="345">
        <f t="shared" si="2666"/>
        <v>1500</v>
      </c>
      <c r="AF797" s="346">
        <f>IF((SUMIF($K$10:$K$1048576,K797,$V$10:$V$1048576))&gt;(SUMIF($K$10:$K$1048576,K797,$U$10:$U$1048576)),AE797,(IF(P797="cpv",(V797*T797),(V797*T797/1000))))</f>
        <v>1445.85</v>
      </c>
      <c r="AG797" s="347">
        <f t="shared" si="2667"/>
        <v>-54.150000000000091</v>
      </c>
      <c r="AH797" s="347">
        <v>0</v>
      </c>
      <c r="AI797" s="347">
        <f t="shared" si="2668"/>
        <v>481.94999999999993</v>
      </c>
      <c r="AJ797" s="348">
        <f t="shared" si="2669"/>
        <v>0.33333333333333331</v>
      </c>
      <c r="AL797"/>
    </row>
    <row r="798" spans="2:38" ht="15.75" thickBot="1" x14ac:dyDescent="0.3">
      <c r="B798" s="357" t="s">
        <v>1232</v>
      </c>
      <c r="C798" s="135">
        <v>2016</v>
      </c>
      <c r="D798" s="135">
        <v>4</v>
      </c>
      <c r="E798" s="136" t="s">
        <v>1032</v>
      </c>
      <c r="F798" s="137">
        <v>42474</v>
      </c>
      <c r="G798" s="137">
        <v>42490</v>
      </c>
      <c r="H798" s="138">
        <f t="shared" ref="H798:H800" ca="1" si="2683">IF($O$1&gt;G798,0,(G798-$O$1))</f>
        <v>0</v>
      </c>
      <c r="I798" s="139" t="s">
        <v>54</v>
      </c>
      <c r="J798" s="139" t="s">
        <v>1216</v>
      </c>
      <c r="K798" s="139" t="s">
        <v>1233</v>
      </c>
      <c r="L798" s="140" t="str">
        <f t="shared" ref="L798:L800" ca="1" si="2684">IF(G798=0,$M$3,(IF(H798=0,$M$1,$M$2)))</f>
        <v>Completed</v>
      </c>
      <c r="M798" s="135" t="s">
        <v>82</v>
      </c>
      <c r="N798" s="135" t="s">
        <v>58</v>
      </c>
      <c r="O798" s="135" t="s">
        <v>78</v>
      </c>
      <c r="P798" s="135" t="s">
        <v>60</v>
      </c>
      <c r="Q798" s="135" t="s">
        <v>79</v>
      </c>
      <c r="R798" s="135" t="s">
        <v>79</v>
      </c>
      <c r="S798" s="141">
        <v>0.5</v>
      </c>
      <c r="T798" s="141">
        <v>4.25</v>
      </c>
      <c r="U798" s="142">
        <v>1500000</v>
      </c>
      <c r="V798" s="142">
        <v>1500879</v>
      </c>
      <c r="W798" s="140">
        <f t="shared" ref="W798:W800" si="2685">IF(V798&gt;U798,0,U798-V798)</f>
        <v>0</v>
      </c>
      <c r="X798" s="140">
        <f t="shared" ref="X798:X800" si="2686">IF(V798&gt;U798,U798,V798)</f>
        <v>1500000</v>
      </c>
      <c r="Y798" s="142">
        <v>12250</v>
      </c>
      <c r="Z798" s="143">
        <f t="shared" ref="Z798:Z800" si="2687">Y798/V798</f>
        <v>8.1618838027582505E-3</v>
      </c>
      <c r="AA798" s="144">
        <f t="shared" ref="AA798:AA800" si="2688">AF798/Y798</f>
        <v>0.52040816326530615</v>
      </c>
      <c r="AB798" s="145">
        <f t="shared" ref="AB798:AB800" si="2689">IF(P798="cpv",(U798*S798),(U798/1000*S798))</f>
        <v>750</v>
      </c>
      <c r="AC798" s="146">
        <f t="shared" ref="AC798:AC800" si="2690">IF(P798="cpv",(IF(W798&gt;0,V798*S798,AB798)),(IF(W798&gt;0,V798/1000*S798,AB798)))</f>
        <v>750</v>
      </c>
      <c r="AD798" s="145">
        <f t="shared" ref="AD798:AD800" si="2691">AC798-AB798</f>
        <v>0</v>
      </c>
      <c r="AE798" s="147">
        <f t="shared" ref="AE798:AE800" si="2692">IF(P798="cpv",(U798*T798),(U798/1000*T798))</f>
        <v>6375</v>
      </c>
      <c r="AF798" s="288">
        <f>IF((SUMIF($K$10:$K$1048576,K798,$V$10:$V$1048576))&gt;(SUMIF($K$10:$K$1048576,K798,$U$10:$U$1048576)),AE798,(IF(P798="cpv",(V798*T798),(V798*T798/1000))))</f>
        <v>6375</v>
      </c>
      <c r="AG798" s="148">
        <f t="shared" ref="AG798:AG800" si="2693">AF798-AE798</f>
        <v>0</v>
      </c>
      <c r="AH798" s="148">
        <v>0</v>
      </c>
      <c r="AI798" s="148">
        <f t="shared" ref="AI798:AI800" si="2694">AF798-AC798-AH798</f>
        <v>5625</v>
      </c>
      <c r="AJ798" s="349">
        <f t="shared" ref="AJ798:AJ800" si="2695">AI798/AF798</f>
        <v>0.88235294117647056</v>
      </c>
      <c r="AL798"/>
    </row>
    <row r="799" spans="2:38" x14ac:dyDescent="0.25">
      <c r="B799" s="354" t="s">
        <v>1234</v>
      </c>
      <c r="C799" s="105">
        <v>2016</v>
      </c>
      <c r="D799" s="105">
        <v>4</v>
      </c>
      <c r="E799" s="106" t="s">
        <v>1032</v>
      </c>
      <c r="F799" s="107">
        <v>42474</v>
      </c>
      <c r="G799" s="107">
        <v>42490</v>
      </c>
      <c r="H799" s="108">
        <f t="shared" ca="1" si="2683"/>
        <v>0</v>
      </c>
      <c r="I799" s="109" t="s">
        <v>54</v>
      </c>
      <c r="J799" s="109" t="s">
        <v>55</v>
      </c>
      <c r="K799" s="109" t="s">
        <v>1236</v>
      </c>
      <c r="L799" s="110" t="str">
        <f t="shared" ca="1" si="2684"/>
        <v>Completed</v>
      </c>
      <c r="M799" s="105" t="s">
        <v>93</v>
      </c>
      <c r="N799" s="105" t="s">
        <v>58</v>
      </c>
      <c r="O799" s="105" t="s">
        <v>109</v>
      </c>
      <c r="P799" s="105" t="s">
        <v>110</v>
      </c>
      <c r="Q799" s="105" t="s">
        <v>101</v>
      </c>
      <c r="R799" s="105" t="s">
        <v>102</v>
      </c>
      <c r="S799" s="111">
        <v>1.2E-2</v>
      </c>
      <c r="T799" s="111">
        <v>3.3000000000000002E-2</v>
      </c>
      <c r="U799" s="112">
        <v>65000</v>
      </c>
      <c r="V799" s="112">
        <v>65330</v>
      </c>
      <c r="W799" s="110">
        <f t="shared" si="2685"/>
        <v>0</v>
      </c>
      <c r="X799" s="110">
        <f t="shared" si="2686"/>
        <v>65000</v>
      </c>
      <c r="Y799" s="112">
        <v>8472</v>
      </c>
      <c r="Z799" s="113">
        <f t="shared" si="2687"/>
        <v>0.1296800857186591</v>
      </c>
      <c r="AA799" s="114">
        <f t="shared" si="2688"/>
        <v>0.17988668555240794</v>
      </c>
      <c r="AB799" s="115">
        <f t="shared" si="2689"/>
        <v>780</v>
      </c>
      <c r="AC799" s="116">
        <f t="shared" si="2690"/>
        <v>780</v>
      </c>
      <c r="AD799" s="115">
        <f t="shared" si="2691"/>
        <v>0</v>
      </c>
      <c r="AE799" s="117">
        <f t="shared" si="2692"/>
        <v>2145</v>
      </c>
      <c r="AF799" s="286">
        <v>1524</v>
      </c>
      <c r="AG799" s="118">
        <f t="shared" si="2693"/>
        <v>-621</v>
      </c>
      <c r="AH799" s="118">
        <v>0</v>
      </c>
      <c r="AI799" s="118">
        <f t="shared" si="2694"/>
        <v>744</v>
      </c>
      <c r="AJ799" s="335">
        <f t="shared" si="2695"/>
        <v>0.48818897637795278</v>
      </c>
      <c r="AL799"/>
    </row>
    <row r="800" spans="2:38" ht="15.75" thickBot="1" x14ac:dyDescent="0.3">
      <c r="B800" s="355" t="s">
        <v>1235</v>
      </c>
      <c r="C800" s="151">
        <v>2016</v>
      </c>
      <c r="D800" s="151">
        <v>4</v>
      </c>
      <c r="E800" s="337" t="s">
        <v>1032</v>
      </c>
      <c r="F800" s="153">
        <v>42474</v>
      </c>
      <c r="G800" s="153">
        <v>42490</v>
      </c>
      <c r="H800" s="338">
        <f t="shared" ca="1" si="2683"/>
        <v>0</v>
      </c>
      <c r="I800" s="150" t="s">
        <v>54</v>
      </c>
      <c r="J800" s="150" t="s">
        <v>55</v>
      </c>
      <c r="K800" s="150" t="s">
        <v>1236</v>
      </c>
      <c r="L800" s="339" t="str">
        <f t="shared" ca="1" si="2684"/>
        <v>Completed</v>
      </c>
      <c r="M800" s="151" t="s">
        <v>77</v>
      </c>
      <c r="N800" s="151" t="s">
        <v>58</v>
      </c>
      <c r="O800" s="151" t="s">
        <v>109</v>
      </c>
      <c r="P800" s="151" t="s">
        <v>110</v>
      </c>
      <c r="Q800" s="151" t="s">
        <v>101</v>
      </c>
      <c r="R800" s="151" t="s">
        <v>102</v>
      </c>
      <c r="S800" s="152">
        <v>0.01</v>
      </c>
      <c r="T800" s="152">
        <v>3.3000000000000002E-2</v>
      </c>
      <c r="U800" s="340">
        <v>65000</v>
      </c>
      <c r="V800" s="340">
        <v>59282</v>
      </c>
      <c r="W800" s="339">
        <f t="shared" si="2685"/>
        <v>5718</v>
      </c>
      <c r="X800" s="339">
        <f t="shared" si="2686"/>
        <v>59282</v>
      </c>
      <c r="Y800" s="340">
        <v>7204</v>
      </c>
      <c r="Z800" s="341">
        <f t="shared" si="2687"/>
        <v>0.12152086636753145</v>
      </c>
      <c r="AA800" s="342">
        <f t="shared" si="2688"/>
        <v>0.20905052748473071</v>
      </c>
      <c r="AB800" s="343">
        <f t="shared" si="2689"/>
        <v>650</v>
      </c>
      <c r="AC800" s="344">
        <f t="shared" si="2690"/>
        <v>592.82000000000005</v>
      </c>
      <c r="AD800" s="343">
        <f t="shared" si="2691"/>
        <v>-57.17999999999995</v>
      </c>
      <c r="AE800" s="345">
        <f t="shared" si="2692"/>
        <v>2145</v>
      </c>
      <c r="AF800" s="346">
        <v>1506</v>
      </c>
      <c r="AG800" s="347">
        <f t="shared" si="2693"/>
        <v>-639</v>
      </c>
      <c r="AH800" s="347">
        <v>0</v>
      </c>
      <c r="AI800" s="347">
        <f t="shared" si="2694"/>
        <v>913.18</v>
      </c>
      <c r="AJ800" s="348">
        <f t="shared" si="2695"/>
        <v>0.60636122177954843</v>
      </c>
      <c r="AL800"/>
    </row>
    <row r="801" spans="2:38" x14ac:dyDescent="0.25">
      <c r="B801" s="354" t="s">
        <v>1238</v>
      </c>
      <c r="C801" s="105">
        <v>2016</v>
      </c>
      <c r="D801" s="105">
        <v>4</v>
      </c>
      <c r="E801" s="106" t="s">
        <v>1032</v>
      </c>
      <c r="F801" s="107">
        <v>42474</v>
      </c>
      <c r="G801" s="107">
        <v>42490</v>
      </c>
      <c r="H801" s="108">
        <f t="shared" ref="H801:H803" ca="1" si="2696">IF($O$1&gt;G801,0,(G801-$O$1))</f>
        <v>0</v>
      </c>
      <c r="I801" s="109" t="s">
        <v>54</v>
      </c>
      <c r="J801" s="109" t="s">
        <v>55</v>
      </c>
      <c r="K801" s="109" t="s">
        <v>1237</v>
      </c>
      <c r="L801" s="110" t="str">
        <f t="shared" ref="L801:L803" ca="1" si="2697">IF(G801=0,$M$3,(IF(H801=0,$M$1,$M$2)))</f>
        <v>Completed</v>
      </c>
      <c r="M801" s="105" t="s">
        <v>77</v>
      </c>
      <c r="N801" s="105" t="s">
        <v>58</v>
      </c>
      <c r="O801" s="105" t="s">
        <v>109</v>
      </c>
      <c r="P801" s="105" t="s">
        <v>110</v>
      </c>
      <c r="Q801" s="105" t="s">
        <v>101</v>
      </c>
      <c r="R801" s="105" t="s">
        <v>102</v>
      </c>
      <c r="S801" s="111">
        <v>0.01</v>
      </c>
      <c r="T801" s="111">
        <v>3.3000000000000002E-2</v>
      </c>
      <c r="U801" s="112">
        <v>65000</v>
      </c>
      <c r="V801" s="112">
        <v>59271</v>
      </c>
      <c r="W801" s="110">
        <f t="shared" ref="W801:W803" si="2698">IF(V801&gt;U801,0,U801-V801)</f>
        <v>5729</v>
      </c>
      <c r="X801" s="110">
        <f t="shared" ref="X801:X803" si="2699">IF(V801&gt;U801,U801,V801)</f>
        <v>59271</v>
      </c>
      <c r="Y801" s="112">
        <v>5371</v>
      </c>
      <c r="Z801" s="113">
        <f t="shared" ref="Z801:Z803" si="2700">Y801/V801</f>
        <v>9.0617671373859052E-2</v>
      </c>
      <c r="AA801" s="114">
        <f t="shared" ref="AA801:AA803" si="2701">AF801/Y801</f>
        <v>0.24017873766523926</v>
      </c>
      <c r="AB801" s="115">
        <f t="shared" ref="AB801:AB803" si="2702">IF(P801="cpv",(U801*S801),(U801/1000*S801))</f>
        <v>650</v>
      </c>
      <c r="AC801" s="116">
        <f t="shared" ref="AC801:AC803" si="2703">IF(P801="cpv",(IF(W801&gt;0,V801*S801,AB801)),(IF(W801&gt;0,V801/1000*S801,AB801)))</f>
        <v>592.71</v>
      </c>
      <c r="AD801" s="115">
        <f t="shared" ref="AD801:AD803" si="2704">AC801-AB801</f>
        <v>-57.289999999999964</v>
      </c>
      <c r="AE801" s="117">
        <f t="shared" ref="AE801:AE803" si="2705">IF(P801="cpv",(U801*T801),(U801/1000*T801))</f>
        <v>2145</v>
      </c>
      <c r="AF801" s="286">
        <v>1290</v>
      </c>
      <c r="AG801" s="118">
        <f t="shared" ref="AG801:AG803" si="2706">AF801-AE801</f>
        <v>-855</v>
      </c>
      <c r="AH801" s="118">
        <v>0</v>
      </c>
      <c r="AI801" s="118">
        <f t="shared" ref="AI801:AI803" si="2707">AF801-AC801-AH801</f>
        <v>697.29</v>
      </c>
      <c r="AJ801" s="335">
        <f t="shared" ref="AJ801:AJ803" si="2708">AI801/AF801</f>
        <v>0.54053488372093017</v>
      </c>
      <c r="AL801"/>
    </row>
    <row r="802" spans="2:38" x14ac:dyDescent="0.25">
      <c r="B802" s="361" t="s">
        <v>1239</v>
      </c>
      <c r="C802" s="362">
        <v>2016</v>
      </c>
      <c r="D802" s="362">
        <v>4</v>
      </c>
      <c r="E802" s="363" t="s">
        <v>1032</v>
      </c>
      <c r="F802" s="364">
        <v>42474</v>
      </c>
      <c r="G802" s="364">
        <v>42490</v>
      </c>
      <c r="H802" s="365">
        <f t="shared" ref="H802" ca="1" si="2709">IF($O$1&gt;G802,0,(G802-$O$1))</f>
        <v>0</v>
      </c>
      <c r="I802" s="366" t="s">
        <v>54</v>
      </c>
      <c r="J802" s="366" t="s">
        <v>55</v>
      </c>
      <c r="K802" s="366" t="s">
        <v>1237</v>
      </c>
      <c r="L802" s="367" t="str">
        <f t="shared" ref="L802" ca="1" si="2710">IF(G802=0,$M$3,(IF(H802=0,$M$1,$M$2)))</f>
        <v>Completed</v>
      </c>
      <c r="M802" s="362" t="s">
        <v>93</v>
      </c>
      <c r="N802" s="362" t="s">
        <v>58</v>
      </c>
      <c r="O802" s="362" t="s">
        <v>109</v>
      </c>
      <c r="P802" s="362" t="s">
        <v>110</v>
      </c>
      <c r="Q802" s="362" t="s">
        <v>101</v>
      </c>
      <c r="R802" s="362" t="s">
        <v>102</v>
      </c>
      <c r="S802" s="368">
        <v>1.2E-2</v>
      </c>
      <c r="T802" s="368">
        <v>3.3000000000000002E-2</v>
      </c>
      <c r="U802" s="369">
        <v>65000</v>
      </c>
      <c r="V802" s="369">
        <v>65340</v>
      </c>
      <c r="W802" s="367">
        <f t="shared" ref="W802" si="2711">IF(V802&gt;U802,0,U802-V802)</f>
        <v>0</v>
      </c>
      <c r="X802" s="367">
        <f t="shared" ref="X802" si="2712">IF(V802&gt;U802,U802,V802)</f>
        <v>65000</v>
      </c>
      <c r="Y802" s="369">
        <v>6716</v>
      </c>
      <c r="Z802" s="370">
        <f t="shared" ref="Z802" si="2713">Y802/V802</f>
        <v>0.10278543005815734</v>
      </c>
      <c r="AA802" s="371">
        <f t="shared" ref="AA802" si="2714">AF802/Y802</f>
        <v>0.17212626563430614</v>
      </c>
      <c r="AB802" s="372">
        <f t="shared" ref="AB802" si="2715">IF(P802="cpv",(U802*S802),(U802/1000*S802))</f>
        <v>780</v>
      </c>
      <c r="AC802" s="373">
        <f t="shared" ref="AC802" si="2716">IF(P802="cpv",(IF(W802&gt;0,V802*S802,AB802)),(IF(W802&gt;0,V802/1000*S802,AB802)))</f>
        <v>780</v>
      </c>
      <c r="AD802" s="372">
        <f t="shared" ref="AD802" si="2717">AC802-AB802</f>
        <v>0</v>
      </c>
      <c r="AE802" s="374">
        <f t="shared" ref="AE802" si="2718">IF(P802="cpv",(U802*T802),(U802/1000*T802))</f>
        <v>2145</v>
      </c>
      <c r="AF802" s="375">
        <v>1156</v>
      </c>
      <c r="AG802" s="376">
        <f t="shared" ref="AG802" si="2719">AF802-AE802</f>
        <v>-989</v>
      </c>
      <c r="AH802" s="376">
        <v>0</v>
      </c>
      <c r="AI802" s="376">
        <f t="shared" ref="AI802" si="2720">AF802-AC802-AH802</f>
        <v>376</v>
      </c>
      <c r="AJ802" s="377">
        <f t="shared" ref="AJ802" si="2721">AI802/AF802</f>
        <v>0.32525951557093424</v>
      </c>
      <c r="AL802"/>
    </row>
    <row r="803" spans="2:38" ht="15.75" thickBot="1" x14ac:dyDescent="0.3">
      <c r="B803" s="355" t="s">
        <v>1344</v>
      </c>
      <c r="C803" s="151">
        <v>2016</v>
      </c>
      <c r="D803" s="151">
        <v>4</v>
      </c>
      <c r="E803" s="337" t="s">
        <v>1032</v>
      </c>
      <c r="F803" s="153">
        <v>42474</v>
      </c>
      <c r="G803" s="153">
        <v>42490</v>
      </c>
      <c r="H803" s="338">
        <f t="shared" ca="1" si="2696"/>
        <v>0</v>
      </c>
      <c r="I803" s="150" t="s">
        <v>54</v>
      </c>
      <c r="J803" s="150" t="s">
        <v>55</v>
      </c>
      <c r="K803" s="150" t="s">
        <v>1237</v>
      </c>
      <c r="L803" s="339" t="str">
        <f t="shared" ca="1" si="2697"/>
        <v>Completed</v>
      </c>
      <c r="M803" s="151" t="s">
        <v>420</v>
      </c>
      <c r="N803" s="151" t="s">
        <v>58</v>
      </c>
      <c r="O803" s="151" t="s">
        <v>109</v>
      </c>
      <c r="P803" s="151" t="s">
        <v>110</v>
      </c>
      <c r="Q803" s="151" t="s">
        <v>101</v>
      </c>
      <c r="R803" s="151" t="s">
        <v>102</v>
      </c>
      <c r="S803" s="152">
        <v>0.02</v>
      </c>
      <c r="T803" s="152">
        <v>3.3000000000000002E-2</v>
      </c>
      <c r="U803" s="340">
        <v>20000</v>
      </c>
      <c r="V803" s="340">
        <v>12145</v>
      </c>
      <c r="W803" s="339">
        <f t="shared" si="2698"/>
        <v>7855</v>
      </c>
      <c r="X803" s="339">
        <f t="shared" si="2699"/>
        <v>12145</v>
      </c>
      <c r="Y803" s="340"/>
      <c r="Z803" s="341">
        <f t="shared" si="2700"/>
        <v>0</v>
      </c>
      <c r="AA803" s="342" t="e">
        <f t="shared" si="2701"/>
        <v>#DIV/0!</v>
      </c>
      <c r="AB803" s="343">
        <f t="shared" si="2702"/>
        <v>400</v>
      </c>
      <c r="AC803" s="344">
        <f t="shared" si="2703"/>
        <v>242.9</v>
      </c>
      <c r="AD803" s="343">
        <f t="shared" si="2704"/>
        <v>-157.1</v>
      </c>
      <c r="AE803" s="345">
        <f t="shared" si="2705"/>
        <v>660</v>
      </c>
      <c r="AF803" s="346">
        <f>IF((SUMIF($K$10:$K$1048576,K803,$V$10:$V$1048576))&gt;(SUMIF($K$10:$K$1048576,K803,$U$10:$U$1048576)),AE803,(IF(P803="cpv",(V803*T803),(V803*T803/1000))))</f>
        <v>400.78500000000003</v>
      </c>
      <c r="AG803" s="347">
        <f t="shared" si="2706"/>
        <v>-259.21499999999997</v>
      </c>
      <c r="AH803" s="347">
        <v>0</v>
      </c>
      <c r="AI803" s="347">
        <f t="shared" si="2707"/>
        <v>157.88500000000002</v>
      </c>
      <c r="AJ803" s="348">
        <f t="shared" si="2708"/>
        <v>0.39393939393939398</v>
      </c>
      <c r="AL803"/>
    </row>
    <row r="804" spans="2:38" ht="15.75" thickBot="1" x14ac:dyDescent="0.3">
      <c r="B804" s="357" t="s">
        <v>1240</v>
      </c>
      <c r="C804" s="135">
        <v>2016</v>
      </c>
      <c r="D804" s="135">
        <v>4</v>
      </c>
      <c r="E804" s="136" t="s">
        <v>1032</v>
      </c>
      <c r="F804" s="137">
        <v>42474</v>
      </c>
      <c r="G804" s="137">
        <v>42490</v>
      </c>
      <c r="H804" s="138">
        <f t="shared" ref="H804:H805" ca="1" si="2722">IF($O$1&gt;G804,0,(G804-$O$1))</f>
        <v>0</v>
      </c>
      <c r="I804" s="139" t="s">
        <v>54</v>
      </c>
      <c r="J804" s="139" t="s">
        <v>55</v>
      </c>
      <c r="K804" s="139" t="s">
        <v>1241</v>
      </c>
      <c r="L804" s="140" t="str">
        <f t="shared" ref="L804:L805" ca="1" si="2723">IF(G804=0,$M$3,(IF(H804=0,$M$1,$M$2)))</f>
        <v>Completed</v>
      </c>
      <c r="M804" s="135" t="s">
        <v>99</v>
      </c>
      <c r="N804" s="135" t="s">
        <v>58</v>
      </c>
      <c r="O804" s="135" t="s">
        <v>124</v>
      </c>
      <c r="P804" s="135" t="s">
        <v>110</v>
      </c>
      <c r="Q804" s="135" t="s">
        <v>101</v>
      </c>
      <c r="R804" s="135" t="s">
        <v>102</v>
      </c>
      <c r="S804" s="141">
        <v>3.6999999999999998E-2</v>
      </c>
      <c r="T804" s="141">
        <v>0.06</v>
      </c>
      <c r="U804" s="142">
        <v>238000</v>
      </c>
      <c r="V804" s="142">
        <v>238167</v>
      </c>
      <c r="W804" s="140">
        <f t="shared" ref="W804:W805" si="2724">IF(V804&gt;U804,0,U804-V804)</f>
        <v>0</v>
      </c>
      <c r="X804" s="140">
        <f t="shared" ref="X804:X805" si="2725">IF(V804&gt;U804,U804,V804)</f>
        <v>238000</v>
      </c>
      <c r="Y804" s="142">
        <v>6789</v>
      </c>
      <c r="Z804" s="143">
        <f t="shared" ref="Z804:Z805" si="2726">Y804/V804</f>
        <v>2.8505208530149012E-2</v>
      </c>
      <c r="AA804" s="144">
        <f t="shared" ref="AA804:AA805" si="2727">AF804/Y804</f>
        <v>1.9649432906171749</v>
      </c>
      <c r="AB804" s="145">
        <f t="shared" ref="AB804:AB805" si="2728">IF(P804="cpv",(U804*S804),(U804/1000*S804))</f>
        <v>8806</v>
      </c>
      <c r="AC804" s="146">
        <f t="shared" ref="AC804:AC805" si="2729">IF(P804="cpv",(IF(W804&gt;0,V804*S804,AB804)),(IF(W804&gt;0,V804/1000*S804,AB804)))</f>
        <v>8806</v>
      </c>
      <c r="AD804" s="145">
        <f t="shared" ref="AD804:AD805" si="2730">AC804-AB804</f>
        <v>0</v>
      </c>
      <c r="AE804" s="147">
        <f t="shared" ref="AE804:AE805" si="2731">IF(P804="cpv",(U804*T804),(U804/1000*T804))</f>
        <v>14280</v>
      </c>
      <c r="AF804" s="288">
        <v>13340</v>
      </c>
      <c r="AG804" s="148">
        <f t="shared" ref="AG804:AG805" si="2732">AF804-AE804</f>
        <v>-940</v>
      </c>
      <c r="AH804" s="148">
        <v>0</v>
      </c>
      <c r="AI804" s="148">
        <f t="shared" ref="AI804:AI805" si="2733">AF804-AC804-AH804</f>
        <v>4534</v>
      </c>
      <c r="AJ804" s="349">
        <f t="shared" ref="AJ804:AJ805" si="2734">AI804/AF804</f>
        <v>0.33988005997001497</v>
      </c>
      <c r="AL804"/>
    </row>
    <row r="805" spans="2:38" ht="15.75" thickBot="1" x14ac:dyDescent="0.3">
      <c r="B805" s="357" t="s">
        <v>1242</v>
      </c>
      <c r="C805" s="135">
        <v>2016</v>
      </c>
      <c r="D805" s="135">
        <v>4</v>
      </c>
      <c r="E805" s="136" t="s">
        <v>1032</v>
      </c>
      <c r="F805" s="137">
        <v>42474</v>
      </c>
      <c r="G805" s="137">
        <v>42490</v>
      </c>
      <c r="H805" s="138">
        <f t="shared" ca="1" si="2722"/>
        <v>0</v>
      </c>
      <c r="I805" s="139" t="s">
        <v>54</v>
      </c>
      <c r="J805" s="139" t="s">
        <v>55</v>
      </c>
      <c r="K805" s="139" t="s">
        <v>1243</v>
      </c>
      <c r="L805" s="140" t="str">
        <f t="shared" ca="1" si="2723"/>
        <v>Completed</v>
      </c>
      <c r="M805" s="135" t="s">
        <v>99</v>
      </c>
      <c r="N805" s="135" t="s">
        <v>58</v>
      </c>
      <c r="O805" s="135" t="s">
        <v>124</v>
      </c>
      <c r="P805" s="135" t="s">
        <v>110</v>
      </c>
      <c r="Q805" s="135" t="s">
        <v>101</v>
      </c>
      <c r="R805" s="135" t="s">
        <v>102</v>
      </c>
      <c r="S805" s="141">
        <v>3.6999999999999998E-2</v>
      </c>
      <c r="T805" s="141">
        <v>0.06</v>
      </c>
      <c r="U805" s="142">
        <v>190000</v>
      </c>
      <c r="V805" s="142">
        <v>190226</v>
      </c>
      <c r="W805" s="140">
        <f t="shared" si="2724"/>
        <v>0</v>
      </c>
      <c r="X805" s="140">
        <f t="shared" si="2725"/>
        <v>190000</v>
      </c>
      <c r="Y805" s="142">
        <v>5709</v>
      </c>
      <c r="Z805" s="143">
        <f t="shared" si="2726"/>
        <v>3.001167032897711E-2</v>
      </c>
      <c r="AA805" s="144">
        <f t="shared" si="2727"/>
        <v>1.8675775091960063</v>
      </c>
      <c r="AB805" s="145">
        <f t="shared" si="2728"/>
        <v>7030</v>
      </c>
      <c r="AC805" s="146">
        <f t="shared" si="2729"/>
        <v>7030</v>
      </c>
      <c r="AD805" s="145">
        <f t="shared" si="2730"/>
        <v>0</v>
      </c>
      <c r="AE805" s="147">
        <f t="shared" si="2731"/>
        <v>11400</v>
      </c>
      <c r="AF805" s="288">
        <v>10662</v>
      </c>
      <c r="AG805" s="148">
        <f t="shared" si="2732"/>
        <v>-738</v>
      </c>
      <c r="AH805" s="148">
        <v>0</v>
      </c>
      <c r="AI805" s="148">
        <f t="shared" si="2733"/>
        <v>3632</v>
      </c>
      <c r="AJ805" s="349">
        <f t="shared" si="2734"/>
        <v>0.34064903395235413</v>
      </c>
      <c r="AL805"/>
    </row>
    <row r="806" spans="2:38" x14ac:dyDescent="0.25">
      <c r="B806" s="354" t="s">
        <v>1244</v>
      </c>
      <c r="C806" s="105">
        <v>2016</v>
      </c>
      <c r="D806" s="105">
        <v>4</v>
      </c>
      <c r="E806" s="106" t="s">
        <v>1032</v>
      </c>
      <c r="F806" s="107">
        <v>42474</v>
      </c>
      <c r="G806" s="107">
        <v>42490</v>
      </c>
      <c r="H806" s="108">
        <f t="shared" ref="H806" ca="1" si="2735">IF($O$1&gt;G806,0,(G806-$O$1))</f>
        <v>0</v>
      </c>
      <c r="I806" s="109" t="s">
        <v>54</v>
      </c>
      <c r="J806" s="109" t="s">
        <v>55</v>
      </c>
      <c r="K806" s="109" t="s">
        <v>1246</v>
      </c>
      <c r="L806" s="110" t="str">
        <f t="shared" ref="L806" ca="1" si="2736">IF(G806=0,$M$3,(IF(H806=0,$M$1,$M$2)))</f>
        <v>Completed</v>
      </c>
      <c r="M806" s="105" t="s">
        <v>93</v>
      </c>
      <c r="N806" s="105" t="s">
        <v>58</v>
      </c>
      <c r="O806" s="105" t="s">
        <v>109</v>
      </c>
      <c r="P806" s="105" t="s">
        <v>110</v>
      </c>
      <c r="Q806" s="105" t="s">
        <v>101</v>
      </c>
      <c r="R806" s="105" t="s">
        <v>102</v>
      </c>
      <c r="S806" s="111">
        <v>1.2E-2</v>
      </c>
      <c r="T806" s="111">
        <v>3.3000000000000002E-2</v>
      </c>
      <c r="U806" s="112">
        <v>65000</v>
      </c>
      <c r="V806" s="112">
        <v>65350</v>
      </c>
      <c r="W806" s="110">
        <f t="shared" ref="W806" si="2737">IF(V806&gt;U806,0,U806-V806)</f>
        <v>0</v>
      </c>
      <c r="X806" s="110">
        <f t="shared" ref="X806" si="2738">IF(V806&gt;U806,U806,V806)</f>
        <v>65000</v>
      </c>
      <c r="Y806" s="112">
        <v>10792</v>
      </c>
      <c r="Z806" s="113">
        <f t="shared" ref="Z806" si="2739">Y806/V806</f>
        <v>0.16514154552410099</v>
      </c>
      <c r="AA806" s="114">
        <f t="shared" ref="AA806" si="2740">AF806/Y806</f>
        <v>9.6460340993328397E-2</v>
      </c>
      <c r="AB806" s="115">
        <f t="shared" ref="AB806" si="2741">IF(P806="cpv",(U806*S806),(U806/1000*S806))</f>
        <v>780</v>
      </c>
      <c r="AC806" s="116">
        <f t="shared" ref="AC806" si="2742">IF(P806="cpv",(IF(W806&gt;0,V806*S806,AB806)),(IF(W806&gt;0,V806/1000*S806,AB806)))</f>
        <v>780</v>
      </c>
      <c r="AD806" s="115">
        <f t="shared" ref="AD806" si="2743">AC806-AB806</f>
        <v>0</v>
      </c>
      <c r="AE806" s="117">
        <f t="shared" ref="AE806" si="2744">IF(P806="cpv",(U806*T806),(U806/1000*T806))</f>
        <v>2145</v>
      </c>
      <c r="AF806" s="286">
        <v>1041</v>
      </c>
      <c r="AG806" s="118">
        <f t="shared" ref="AG806" si="2745">AF806-AE806</f>
        <v>-1104</v>
      </c>
      <c r="AH806" s="118">
        <v>0</v>
      </c>
      <c r="AI806" s="118">
        <f t="shared" ref="AI806" si="2746">AF806-AC806-AH806</f>
        <v>261</v>
      </c>
      <c r="AJ806" s="335">
        <f t="shared" ref="AJ806" si="2747">AI806/AF806</f>
        <v>0.25072046109510088</v>
      </c>
      <c r="AL806"/>
    </row>
    <row r="807" spans="2:38" ht="15.75" thickBot="1" x14ac:dyDescent="0.3">
      <c r="B807" s="355" t="s">
        <v>1245</v>
      </c>
      <c r="C807" s="151">
        <v>2016</v>
      </c>
      <c r="D807" s="151">
        <v>4</v>
      </c>
      <c r="E807" s="337" t="s">
        <v>1032</v>
      </c>
      <c r="F807" s="153">
        <v>42474</v>
      </c>
      <c r="G807" s="153">
        <v>42490</v>
      </c>
      <c r="H807" s="338">
        <f t="shared" ref="H807:H808" ca="1" si="2748">IF($O$1&gt;G807,0,(G807-$O$1))</f>
        <v>0</v>
      </c>
      <c r="I807" s="150" t="s">
        <v>54</v>
      </c>
      <c r="J807" s="150" t="s">
        <v>55</v>
      </c>
      <c r="K807" s="150" t="s">
        <v>1246</v>
      </c>
      <c r="L807" s="339" t="str">
        <f t="shared" ref="L807:L808" ca="1" si="2749">IF(G807=0,$M$3,(IF(H807=0,$M$1,$M$2)))</f>
        <v>Completed</v>
      </c>
      <c r="M807" s="151" t="s">
        <v>77</v>
      </c>
      <c r="N807" s="151" t="s">
        <v>58</v>
      </c>
      <c r="O807" s="151" t="s">
        <v>109</v>
      </c>
      <c r="P807" s="151" t="s">
        <v>110</v>
      </c>
      <c r="Q807" s="151" t="s">
        <v>101</v>
      </c>
      <c r="R807" s="151" t="s">
        <v>102</v>
      </c>
      <c r="S807" s="152">
        <v>0.01</v>
      </c>
      <c r="T807" s="152">
        <v>3.3000000000000002E-2</v>
      </c>
      <c r="U807" s="340">
        <v>65000</v>
      </c>
      <c r="V807" s="340">
        <v>59280</v>
      </c>
      <c r="W807" s="339">
        <f t="shared" ref="W807:W808" si="2750">IF(V807&gt;U807,0,U807-V807)</f>
        <v>5720</v>
      </c>
      <c r="X807" s="339">
        <f t="shared" ref="X807:X808" si="2751">IF(V807&gt;U807,U807,V807)</f>
        <v>59280</v>
      </c>
      <c r="Y807" s="340">
        <v>6609</v>
      </c>
      <c r="Z807" s="341">
        <f t="shared" ref="Z807:Z808" si="2752">Y807/V807</f>
        <v>0.11148785425101214</v>
      </c>
      <c r="AA807" s="342">
        <f t="shared" ref="AA807:AA808" si="2753">AF807/Y807</f>
        <v>0.26978362838553488</v>
      </c>
      <c r="AB807" s="343">
        <f t="shared" ref="AB807:AB808" si="2754">IF(P807="cpv",(U807*S807),(U807/1000*S807))</f>
        <v>650</v>
      </c>
      <c r="AC807" s="344">
        <f t="shared" ref="AC807:AC808" si="2755">IF(P807="cpv",(IF(W807&gt;0,V807*S807,AB807)),(IF(W807&gt;0,V807/1000*S807,AB807)))</f>
        <v>592.80000000000007</v>
      </c>
      <c r="AD807" s="343">
        <f t="shared" ref="AD807:AD808" si="2756">AC807-AB807</f>
        <v>-57.199999999999932</v>
      </c>
      <c r="AE807" s="345">
        <f t="shared" ref="AE807:AE808" si="2757">IF(P807="cpv",(U807*T807),(U807/1000*T807))</f>
        <v>2145</v>
      </c>
      <c r="AF807" s="346">
        <v>1783</v>
      </c>
      <c r="AG807" s="347">
        <f t="shared" ref="AG807:AG808" si="2758">AF807-AE807</f>
        <v>-362</v>
      </c>
      <c r="AH807" s="347">
        <v>0</v>
      </c>
      <c r="AI807" s="347">
        <f t="shared" ref="AI807:AI808" si="2759">AF807-AC807-AH807</f>
        <v>1190.1999999999998</v>
      </c>
      <c r="AJ807" s="348">
        <f t="shared" ref="AJ807:AJ808" si="2760">AI807/AF807</f>
        <v>0.66752664049355015</v>
      </c>
      <c r="AL807"/>
    </row>
    <row r="808" spans="2:38" ht="15.75" thickBot="1" x14ac:dyDescent="0.3">
      <c r="B808" s="354" t="s">
        <v>1247</v>
      </c>
      <c r="C808" s="105">
        <v>2016</v>
      </c>
      <c r="D808" s="105">
        <v>4</v>
      </c>
      <c r="E808" s="106" t="s">
        <v>1032</v>
      </c>
      <c r="F808" s="107">
        <v>42474</v>
      </c>
      <c r="G808" s="107">
        <v>42490</v>
      </c>
      <c r="H808" s="108">
        <f t="shared" ca="1" si="2748"/>
        <v>0</v>
      </c>
      <c r="I808" s="109" t="s">
        <v>54</v>
      </c>
      <c r="J808" s="109" t="s">
        <v>55</v>
      </c>
      <c r="K808" s="109" t="s">
        <v>1249</v>
      </c>
      <c r="L808" s="110" t="str">
        <f t="shared" ca="1" si="2749"/>
        <v>Completed</v>
      </c>
      <c r="M808" s="105" t="s">
        <v>77</v>
      </c>
      <c r="N808" s="105" t="s">
        <v>58</v>
      </c>
      <c r="O808" s="105" t="s">
        <v>109</v>
      </c>
      <c r="P808" s="105" t="s">
        <v>110</v>
      </c>
      <c r="Q808" s="105" t="s">
        <v>101</v>
      </c>
      <c r="R808" s="105" t="s">
        <v>102</v>
      </c>
      <c r="S808" s="111">
        <v>0.01</v>
      </c>
      <c r="T808" s="111">
        <v>3.3000000000000002E-2</v>
      </c>
      <c r="U808" s="112">
        <v>50000</v>
      </c>
      <c r="V808" s="112">
        <v>47921</v>
      </c>
      <c r="W808" s="110">
        <f t="shared" si="2750"/>
        <v>2079</v>
      </c>
      <c r="X808" s="110">
        <f t="shared" si="2751"/>
        <v>47921</v>
      </c>
      <c r="Y808" s="112">
        <v>4490</v>
      </c>
      <c r="Z808" s="113">
        <f t="shared" si="2752"/>
        <v>9.3695874460048831E-2</v>
      </c>
      <c r="AA808" s="114">
        <f t="shared" si="2753"/>
        <v>0.30334075723830733</v>
      </c>
      <c r="AB808" s="115">
        <f t="shared" si="2754"/>
        <v>500</v>
      </c>
      <c r="AC808" s="116">
        <f t="shared" si="2755"/>
        <v>479.21000000000004</v>
      </c>
      <c r="AD808" s="115">
        <f t="shared" si="2756"/>
        <v>-20.789999999999964</v>
      </c>
      <c r="AE808" s="117">
        <f t="shared" si="2757"/>
        <v>1650</v>
      </c>
      <c r="AF808" s="286">
        <v>1362</v>
      </c>
      <c r="AG808" s="118">
        <f t="shared" si="2758"/>
        <v>-288</v>
      </c>
      <c r="AH808" s="118">
        <v>0</v>
      </c>
      <c r="AI808" s="118">
        <f t="shared" si="2759"/>
        <v>882.79</v>
      </c>
      <c r="AJ808" s="335">
        <f t="shared" si="2760"/>
        <v>0.64815712187958885</v>
      </c>
      <c r="AL808"/>
    </row>
    <row r="809" spans="2:38" ht="15.75" thickBot="1" x14ac:dyDescent="0.3">
      <c r="B809" s="355" t="s">
        <v>1248</v>
      </c>
      <c r="C809" s="151">
        <v>2016</v>
      </c>
      <c r="D809" s="151">
        <v>4</v>
      </c>
      <c r="E809" s="337" t="s">
        <v>1032</v>
      </c>
      <c r="F809" s="137">
        <v>42474</v>
      </c>
      <c r="G809" s="153">
        <v>42490</v>
      </c>
      <c r="H809" s="338">
        <f t="shared" ref="H809:H812" ca="1" si="2761">IF($O$1&gt;G809,0,(G809-$O$1))</f>
        <v>0</v>
      </c>
      <c r="I809" s="150" t="s">
        <v>54</v>
      </c>
      <c r="J809" s="150" t="s">
        <v>55</v>
      </c>
      <c r="K809" s="150" t="s">
        <v>1249</v>
      </c>
      <c r="L809" s="339" t="str">
        <f t="shared" ref="L809:L812" ca="1" si="2762">IF(G809=0,$M$3,(IF(H809=0,$M$1,$M$2)))</f>
        <v>Completed</v>
      </c>
      <c r="M809" s="151" t="s">
        <v>93</v>
      </c>
      <c r="N809" s="151" t="s">
        <v>58</v>
      </c>
      <c r="O809" s="151" t="s">
        <v>109</v>
      </c>
      <c r="P809" s="151" t="s">
        <v>110</v>
      </c>
      <c r="Q809" s="151" t="s">
        <v>101</v>
      </c>
      <c r="R809" s="151" t="s">
        <v>102</v>
      </c>
      <c r="S809" s="152">
        <v>1.2E-2</v>
      </c>
      <c r="T809" s="152">
        <v>3.3000000000000002E-2</v>
      </c>
      <c r="U809" s="340">
        <v>50000</v>
      </c>
      <c r="V809" s="340">
        <v>50399</v>
      </c>
      <c r="W809" s="339">
        <f t="shared" ref="W809:W812" si="2763">IF(V809&gt;U809,0,U809-V809)</f>
        <v>0</v>
      </c>
      <c r="X809" s="339">
        <f t="shared" ref="X809:X812" si="2764">IF(V809&gt;U809,U809,V809)</f>
        <v>50000</v>
      </c>
      <c r="Y809" s="340">
        <v>6886</v>
      </c>
      <c r="Z809" s="341">
        <f t="shared" ref="Z809:Z812" si="2765">Y809/V809</f>
        <v>0.13662969503363162</v>
      </c>
      <c r="AA809" s="342">
        <f t="shared" ref="AA809:AA812" si="2766">AF809/Y809</f>
        <v>0.12242230612837642</v>
      </c>
      <c r="AB809" s="343">
        <f t="shared" ref="AB809:AB812" si="2767">IF(P809="cpv",(U809*S809),(U809/1000*S809))</f>
        <v>600</v>
      </c>
      <c r="AC809" s="344">
        <f t="shared" ref="AC809:AC812" si="2768">IF(P809="cpv",(IF(W809&gt;0,V809*S809,AB809)),(IF(W809&gt;0,V809/1000*S809,AB809)))</f>
        <v>600</v>
      </c>
      <c r="AD809" s="343">
        <f t="shared" ref="AD809:AD812" si="2769">AC809-AB809</f>
        <v>0</v>
      </c>
      <c r="AE809" s="345">
        <f t="shared" ref="AE809:AE812" si="2770">IF(P809="cpv",(U809*T809),(U809/1000*T809))</f>
        <v>1650</v>
      </c>
      <c r="AF809" s="346">
        <v>843</v>
      </c>
      <c r="AG809" s="347">
        <f t="shared" ref="AG809:AG812" si="2771">AF809-AE809</f>
        <v>-807</v>
      </c>
      <c r="AH809" s="347">
        <v>0</v>
      </c>
      <c r="AI809" s="347">
        <f t="shared" ref="AI809:AI812" si="2772">AF809-AC809-AH809</f>
        <v>243</v>
      </c>
      <c r="AJ809" s="348">
        <f t="shared" ref="AJ809:AJ812" si="2773">AI809/AF809</f>
        <v>0.28825622775800713</v>
      </c>
      <c r="AL809"/>
    </row>
    <row r="810" spans="2:38" x14ac:dyDescent="0.25">
      <c r="B810" s="354" t="s">
        <v>1250</v>
      </c>
      <c r="C810" s="105">
        <v>2016</v>
      </c>
      <c r="D810" s="105">
        <v>4</v>
      </c>
      <c r="E810" s="106" t="s">
        <v>1032</v>
      </c>
      <c r="F810" s="107">
        <v>42474</v>
      </c>
      <c r="G810" s="107">
        <v>42478</v>
      </c>
      <c r="H810" s="108">
        <f t="shared" ca="1" si="2761"/>
        <v>0</v>
      </c>
      <c r="I810" s="109" t="s">
        <v>74</v>
      </c>
      <c r="J810" s="109" t="s">
        <v>146</v>
      </c>
      <c r="K810" s="109" t="s">
        <v>1253</v>
      </c>
      <c r="L810" s="110" t="str">
        <f t="shared" ca="1" si="2762"/>
        <v>Completed</v>
      </c>
      <c r="M810" s="105" t="s">
        <v>64</v>
      </c>
      <c r="N810" s="105" t="s">
        <v>58</v>
      </c>
      <c r="O810" s="105" t="s">
        <v>78</v>
      </c>
      <c r="P810" s="105" t="s">
        <v>60</v>
      </c>
      <c r="Q810" s="105" t="s">
        <v>79</v>
      </c>
      <c r="R810" s="105" t="s">
        <v>79</v>
      </c>
      <c r="S810" s="111">
        <v>2.5</v>
      </c>
      <c r="T810" s="111">
        <v>4.5</v>
      </c>
      <c r="U810" s="112">
        <v>100000</v>
      </c>
      <c r="V810" s="112">
        <v>100274</v>
      </c>
      <c r="W810" s="110">
        <f t="shared" si="2763"/>
        <v>0</v>
      </c>
      <c r="X810" s="110">
        <f t="shared" si="2764"/>
        <v>100000</v>
      </c>
      <c r="Y810" s="112">
        <v>1749</v>
      </c>
      <c r="Z810" s="113">
        <f t="shared" si="2765"/>
        <v>1.7442208349123401E-2</v>
      </c>
      <c r="AA810" s="114">
        <f t="shared" si="2766"/>
        <v>0.25728987993138935</v>
      </c>
      <c r="AB810" s="115">
        <f t="shared" si="2767"/>
        <v>250</v>
      </c>
      <c r="AC810" s="116">
        <f t="shared" si="2768"/>
        <v>250</v>
      </c>
      <c r="AD810" s="115">
        <f t="shared" si="2769"/>
        <v>0</v>
      </c>
      <c r="AE810" s="117">
        <f t="shared" si="2770"/>
        <v>450</v>
      </c>
      <c r="AF810" s="286">
        <f>IF((SUMIF($K$10:$K$1048576,K810,$V$10:$V$1048576))&gt;(SUMIF($K$10:$K$1048576,K810,$U$10:$U$1048576)),AE810,(IF(P810="cpv",(V810*T810),(V810*T810/1000))))</f>
        <v>450</v>
      </c>
      <c r="AG810" s="118">
        <f t="shared" si="2771"/>
        <v>0</v>
      </c>
      <c r="AH810" s="118">
        <v>0</v>
      </c>
      <c r="AI810" s="118">
        <f t="shared" si="2772"/>
        <v>200</v>
      </c>
      <c r="AJ810" s="335">
        <f t="shared" si="2773"/>
        <v>0.44444444444444442</v>
      </c>
      <c r="AL810"/>
    </row>
    <row r="811" spans="2:38" x14ac:dyDescent="0.25">
      <c r="B811" s="356" t="s">
        <v>1251</v>
      </c>
      <c r="C811" s="91">
        <v>2016</v>
      </c>
      <c r="D811" s="91">
        <v>4</v>
      </c>
      <c r="E811" s="92" t="s">
        <v>1032</v>
      </c>
      <c r="F811" s="93">
        <v>42474</v>
      </c>
      <c r="G811" s="93">
        <v>42478</v>
      </c>
      <c r="H811" s="94">
        <f t="shared" ca="1" si="2761"/>
        <v>0</v>
      </c>
      <c r="I811" s="90" t="s">
        <v>74</v>
      </c>
      <c r="J811" s="90" t="s">
        <v>146</v>
      </c>
      <c r="K811" s="90" t="s">
        <v>1253</v>
      </c>
      <c r="L811" s="95" t="str">
        <f t="shared" ca="1" si="2762"/>
        <v>Completed</v>
      </c>
      <c r="M811" s="91" t="s">
        <v>77</v>
      </c>
      <c r="N811" s="91" t="s">
        <v>58</v>
      </c>
      <c r="O811" s="91" t="s">
        <v>78</v>
      </c>
      <c r="P811" s="91" t="s">
        <v>60</v>
      </c>
      <c r="Q811" s="91" t="s">
        <v>79</v>
      </c>
      <c r="R811" s="91" t="s">
        <v>79</v>
      </c>
      <c r="S811" s="96">
        <v>1.5</v>
      </c>
      <c r="T811" s="96">
        <v>4.5</v>
      </c>
      <c r="U811" s="97">
        <v>100000</v>
      </c>
      <c r="V811" s="97">
        <v>103395</v>
      </c>
      <c r="W811" s="95">
        <f t="shared" si="2763"/>
        <v>0</v>
      </c>
      <c r="X811" s="95">
        <f t="shared" si="2764"/>
        <v>100000</v>
      </c>
      <c r="Y811" s="97">
        <v>548</v>
      </c>
      <c r="Z811" s="98">
        <f t="shared" si="2765"/>
        <v>5.300062865709174E-3</v>
      </c>
      <c r="AA811" s="99">
        <f t="shared" si="2766"/>
        <v>0.82116788321167888</v>
      </c>
      <c r="AB811" s="100">
        <f t="shared" si="2767"/>
        <v>150</v>
      </c>
      <c r="AC811" s="101">
        <f t="shared" si="2768"/>
        <v>150</v>
      </c>
      <c r="AD811" s="100">
        <f t="shared" si="2769"/>
        <v>0</v>
      </c>
      <c r="AE811" s="102">
        <f t="shared" si="2770"/>
        <v>450</v>
      </c>
      <c r="AF811" s="291">
        <f>IF((SUMIF($K$10:$K$1048576,K811,$V$10:$V$1048576))&gt;(SUMIF($K$10:$K$1048576,K811,$U$10:$U$1048576)),AE811,(IF(P811="cpv",(V811*T811),(V811*T811/1000))))</f>
        <v>450</v>
      </c>
      <c r="AG811" s="103">
        <f t="shared" si="2771"/>
        <v>0</v>
      </c>
      <c r="AH811" s="103">
        <v>0</v>
      </c>
      <c r="AI811" s="103">
        <f t="shared" si="2772"/>
        <v>300</v>
      </c>
      <c r="AJ811" s="336">
        <f t="shared" si="2773"/>
        <v>0.66666666666666663</v>
      </c>
      <c r="AL811"/>
    </row>
    <row r="812" spans="2:38" ht="15.75" thickBot="1" x14ac:dyDescent="0.3">
      <c r="B812" s="355" t="s">
        <v>1252</v>
      </c>
      <c r="C812" s="151">
        <v>2016</v>
      </c>
      <c r="D812" s="151">
        <v>4</v>
      </c>
      <c r="E812" s="337" t="s">
        <v>1032</v>
      </c>
      <c r="F812" s="153">
        <v>42474</v>
      </c>
      <c r="G812" s="153">
        <v>42478</v>
      </c>
      <c r="H812" s="338">
        <f t="shared" ca="1" si="2761"/>
        <v>0</v>
      </c>
      <c r="I812" s="150" t="s">
        <v>74</v>
      </c>
      <c r="J812" s="150" t="s">
        <v>146</v>
      </c>
      <c r="K812" s="150" t="s">
        <v>1253</v>
      </c>
      <c r="L812" s="339" t="str">
        <f t="shared" ca="1" si="2762"/>
        <v>Completed</v>
      </c>
      <c r="M812" s="151" t="s">
        <v>82</v>
      </c>
      <c r="N812" s="151" t="s">
        <v>58</v>
      </c>
      <c r="O812" s="151" t="s">
        <v>78</v>
      </c>
      <c r="P812" s="151" t="s">
        <v>60</v>
      </c>
      <c r="Q812" s="151" t="s">
        <v>79</v>
      </c>
      <c r="R812" s="151" t="s">
        <v>79</v>
      </c>
      <c r="S812" s="152">
        <v>0.5</v>
      </c>
      <c r="T812" s="152">
        <v>4.5</v>
      </c>
      <c r="U812" s="340">
        <v>240000</v>
      </c>
      <c r="V812" s="340">
        <v>240509</v>
      </c>
      <c r="W812" s="339">
        <f t="shared" si="2763"/>
        <v>0</v>
      </c>
      <c r="X812" s="339">
        <f t="shared" si="2764"/>
        <v>240000</v>
      </c>
      <c r="Y812" s="340">
        <v>1897</v>
      </c>
      <c r="Z812" s="341">
        <f t="shared" si="2765"/>
        <v>7.8874387237068046E-3</v>
      </c>
      <c r="AA812" s="342">
        <f t="shared" si="2766"/>
        <v>0.5798629414865577</v>
      </c>
      <c r="AB812" s="343">
        <f t="shared" si="2767"/>
        <v>120</v>
      </c>
      <c r="AC812" s="344">
        <f t="shared" si="2768"/>
        <v>120</v>
      </c>
      <c r="AD812" s="343">
        <f t="shared" si="2769"/>
        <v>0</v>
      </c>
      <c r="AE812" s="345">
        <f t="shared" si="2770"/>
        <v>1080</v>
      </c>
      <c r="AF812" s="346">
        <v>1100</v>
      </c>
      <c r="AG812" s="347">
        <f t="shared" si="2771"/>
        <v>20</v>
      </c>
      <c r="AH812" s="347">
        <v>0</v>
      </c>
      <c r="AI812" s="347">
        <f t="shared" si="2772"/>
        <v>980</v>
      </c>
      <c r="AJ812" s="348">
        <f t="shared" si="2773"/>
        <v>0.89090909090909087</v>
      </c>
      <c r="AL812"/>
    </row>
    <row r="813" spans="2:38" x14ac:dyDescent="0.25">
      <c r="B813" s="354" t="s">
        <v>1254</v>
      </c>
      <c r="C813" s="105">
        <v>2016</v>
      </c>
      <c r="D813" s="105">
        <v>4</v>
      </c>
      <c r="E813" s="106" t="s">
        <v>1032</v>
      </c>
      <c r="F813" s="107">
        <v>42474</v>
      </c>
      <c r="G813" s="107">
        <v>42478</v>
      </c>
      <c r="H813" s="108">
        <f t="shared" ref="H813:H818" ca="1" si="2774">IF($O$1&gt;G813,0,(G813-$O$1))</f>
        <v>0</v>
      </c>
      <c r="I813" s="109" t="s">
        <v>54</v>
      </c>
      <c r="J813" s="109" t="s">
        <v>116</v>
      </c>
      <c r="K813" s="109" t="s">
        <v>1257</v>
      </c>
      <c r="L813" s="110" t="str">
        <f t="shared" ref="L813:L818" ca="1" si="2775">IF(G813=0,$M$3,(IF(H813=0,$M$1,$M$2)))</f>
        <v>Completed</v>
      </c>
      <c r="M813" s="105" t="s">
        <v>57</v>
      </c>
      <c r="N813" s="105" t="s">
        <v>58</v>
      </c>
      <c r="O813" s="105" t="s">
        <v>78</v>
      </c>
      <c r="P813" s="105" t="s">
        <v>60</v>
      </c>
      <c r="Q813" s="105" t="s">
        <v>79</v>
      </c>
      <c r="R813" s="105" t="s">
        <v>79</v>
      </c>
      <c r="S813" s="111">
        <v>2.5</v>
      </c>
      <c r="T813" s="111">
        <v>4.25</v>
      </c>
      <c r="U813" s="112">
        <v>125000</v>
      </c>
      <c r="V813" s="112">
        <v>125177</v>
      </c>
      <c r="W813" s="110">
        <f t="shared" ref="W813:W818" si="2776">IF(V813&gt;U813,0,U813-V813)</f>
        <v>0</v>
      </c>
      <c r="X813" s="110">
        <f t="shared" ref="X813:X818" si="2777">IF(V813&gt;U813,U813,V813)</f>
        <v>125000</v>
      </c>
      <c r="Y813" s="112"/>
      <c r="Z813" s="113">
        <f t="shared" ref="Z813:Z818" si="2778">Y813/V813</f>
        <v>0</v>
      </c>
      <c r="AA813" s="114" t="e">
        <f t="shared" ref="AA813:AA818" si="2779">AF813/Y813</f>
        <v>#DIV/0!</v>
      </c>
      <c r="AB813" s="115">
        <f t="shared" ref="AB813:AB818" si="2780">IF(P813="cpv",(U813*S813),(U813/1000*S813))</f>
        <v>312.5</v>
      </c>
      <c r="AC813" s="116">
        <f t="shared" ref="AC813:AC818" si="2781">IF(P813="cpv",(IF(W813&gt;0,V813*S813,AB813)),(IF(W813&gt;0,V813/1000*S813,AB813)))</f>
        <v>312.5</v>
      </c>
      <c r="AD813" s="115">
        <f t="shared" ref="AD813:AD818" si="2782">AC813-AB813</f>
        <v>0</v>
      </c>
      <c r="AE813" s="117">
        <f t="shared" ref="AE813:AE818" si="2783">IF(P813="cpv",(U813*T813),(U813/1000*T813))</f>
        <v>531.25</v>
      </c>
      <c r="AF813" s="286">
        <v>300</v>
      </c>
      <c r="AG813" s="118">
        <f t="shared" ref="AG813:AG818" si="2784">AF813-AE813</f>
        <v>-231.25</v>
      </c>
      <c r="AH813" s="118">
        <v>0</v>
      </c>
      <c r="AI813" s="118">
        <f t="shared" ref="AI813:AI818" si="2785">AF813-AC813-AH813</f>
        <v>-12.5</v>
      </c>
      <c r="AJ813" s="335">
        <f t="shared" ref="AJ813:AJ818" si="2786">AI813/AF813</f>
        <v>-4.1666666666666664E-2</v>
      </c>
      <c r="AL813"/>
    </row>
    <row r="814" spans="2:38" x14ac:dyDescent="0.25">
      <c r="B814" s="356" t="s">
        <v>1255</v>
      </c>
      <c r="C814" s="91">
        <v>2016</v>
      </c>
      <c r="D814" s="91">
        <v>4</v>
      </c>
      <c r="E814" s="92" t="s">
        <v>1032</v>
      </c>
      <c r="F814" s="93">
        <v>42474</v>
      </c>
      <c r="G814" s="93">
        <v>42478</v>
      </c>
      <c r="H814" s="94">
        <f t="shared" ca="1" si="2774"/>
        <v>0</v>
      </c>
      <c r="I814" s="90" t="s">
        <v>54</v>
      </c>
      <c r="J814" s="90" t="s">
        <v>116</v>
      </c>
      <c r="K814" s="90" t="s">
        <v>1257</v>
      </c>
      <c r="L814" s="95" t="str">
        <f t="shared" ca="1" si="2775"/>
        <v>Completed</v>
      </c>
      <c r="M814" s="91" t="s">
        <v>64</v>
      </c>
      <c r="N814" s="91" t="s">
        <v>58</v>
      </c>
      <c r="O814" s="91" t="s">
        <v>78</v>
      </c>
      <c r="P814" s="91" t="s">
        <v>60</v>
      </c>
      <c r="Q814" s="91" t="s">
        <v>79</v>
      </c>
      <c r="R814" s="91" t="s">
        <v>79</v>
      </c>
      <c r="S814" s="96">
        <v>2.5</v>
      </c>
      <c r="T814" s="96">
        <v>4.25</v>
      </c>
      <c r="U814" s="97">
        <v>125000</v>
      </c>
      <c r="V814" s="97">
        <v>125237</v>
      </c>
      <c r="W814" s="95">
        <f t="shared" si="2776"/>
        <v>0</v>
      </c>
      <c r="X814" s="95">
        <f t="shared" si="2777"/>
        <v>125000</v>
      </c>
      <c r="Y814" s="97">
        <v>2646</v>
      </c>
      <c r="Z814" s="98">
        <f t="shared" si="2778"/>
        <v>2.1127941423061875E-2</v>
      </c>
      <c r="AA814" s="99">
        <f t="shared" si="2779"/>
        <v>0.20077475434618292</v>
      </c>
      <c r="AB814" s="100">
        <f t="shared" si="2780"/>
        <v>312.5</v>
      </c>
      <c r="AC814" s="101">
        <f t="shared" si="2781"/>
        <v>312.5</v>
      </c>
      <c r="AD814" s="100">
        <f t="shared" si="2782"/>
        <v>0</v>
      </c>
      <c r="AE814" s="102">
        <f t="shared" si="2783"/>
        <v>531.25</v>
      </c>
      <c r="AF814" s="291">
        <f>IF((SUMIF($K$10:$K$1048576,K814,$V$10:$V$1048576))&gt;(SUMIF($K$10:$K$1048576,K814,$U$10:$U$1048576)),AE814,(IF(P814="cpv",(V814*T814),(V814*T814/1000))))</f>
        <v>531.25</v>
      </c>
      <c r="AG814" s="103">
        <f t="shared" si="2784"/>
        <v>0</v>
      </c>
      <c r="AH814" s="103">
        <v>0</v>
      </c>
      <c r="AI814" s="103">
        <f t="shared" si="2785"/>
        <v>218.75</v>
      </c>
      <c r="AJ814" s="336">
        <f t="shared" si="2786"/>
        <v>0.41176470588235292</v>
      </c>
      <c r="AL814"/>
    </row>
    <row r="815" spans="2:38" ht="15.75" thickBot="1" x14ac:dyDescent="0.3">
      <c r="B815" s="355" t="s">
        <v>1256</v>
      </c>
      <c r="C815" s="151">
        <v>2016</v>
      </c>
      <c r="D815" s="151">
        <v>4</v>
      </c>
      <c r="E815" s="337" t="s">
        <v>1032</v>
      </c>
      <c r="F815" s="153">
        <v>42474</v>
      </c>
      <c r="G815" s="153">
        <v>42478</v>
      </c>
      <c r="H815" s="338">
        <f t="shared" ca="1" si="2774"/>
        <v>0</v>
      </c>
      <c r="I815" s="150" t="s">
        <v>54</v>
      </c>
      <c r="J815" s="150" t="s">
        <v>116</v>
      </c>
      <c r="K815" s="150" t="s">
        <v>1257</v>
      </c>
      <c r="L815" s="339" t="str">
        <f t="shared" ca="1" si="2775"/>
        <v>Completed</v>
      </c>
      <c r="M815" s="151" t="s">
        <v>82</v>
      </c>
      <c r="N815" s="151" t="s">
        <v>58</v>
      </c>
      <c r="O815" s="151" t="s">
        <v>78</v>
      </c>
      <c r="P815" s="151" t="s">
        <v>60</v>
      </c>
      <c r="Q815" s="151" t="s">
        <v>79</v>
      </c>
      <c r="R815" s="151" t="s">
        <v>79</v>
      </c>
      <c r="S815" s="152">
        <v>0.5</v>
      </c>
      <c r="T815" s="152">
        <v>4.25</v>
      </c>
      <c r="U815" s="340">
        <v>275000</v>
      </c>
      <c r="V815" s="340">
        <v>275911</v>
      </c>
      <c r="W815" s="339">
        <f t="shared" si="2776"/>
        <v>0</v>
      </c>
      <c r="X815" s="339">
        <f t="shared" si="2777"/>
        <v>275000</v>
      </c>
      <c r="Y815" s="340">
        <v>2631</v>
      </c>
      <c r="Z815" s="341">
        <f t="shared" si="2778"/>
        <v>9.5356836081200089E-3</v>
      </c>
      <c r="AA815" s="342">
        <f t="shared" si="2779"/>
        <v>0.44422272900038007</v>
      </c>
      <c r="AB815" s="343">
        <f t="shared" si="2780"/>
        <v>137.5</v>
      </c>
      <c r="AC815" s="344">
        <f t="shared" si="2781"/>
        <v>137.5</v>
      </c>
      <c r="AD815" s="343">
        <f t="shared" si="2782"/>
        <v>0</v>
      </c>
      <c r="AE815" s="345">
        <f t="shared" si="2783"/>
        <v>1168.75</v>
      </c>
      <c r="AF815" s="346">
        <f>IF((SUMIF($K$10:$K$1048576,K815,$V$10:$V$1048576))&gt;(SUMIF($K$10:$K$1048576,K815,$U$10:$U$1048576)),AE815,(IF(P815="cpv",(V815*T815),(V815*T815/1000))))</f>
        <v>1168.75</v>
      </c>
      <c r="AG815" s="347">
        <f t="shared" si="2784"/>
        <v>0</v>
      </c>
      <c r="AH815" s="347">
        <v>0</v>
      </c>
      <c r="AI815" s="347">
        <f t="shared" si="2785"/>
        <v>1031.25</v>
      </c>
      <c r="AJ815" s="348">
        <f t="shared" si="2786"/>
        <v>0.88235294117647056</v>
      </c>
      <c r="AL815"/>
    </row>
    <row r="816" spans="2:38" x14ac:dyDescent="0.25">
      <c r="B816" s="354" t="s">
        <v>1258</v>
      </c>
      <c r="C816" s="105">
        <v>2016</v>
      </c>
      <c r="D816" s="105">
        <v>4</v>
      </c>
      <c r="E816" s="106" t="s">
        <v>1032</v>
      </c>
      <c r="F816" s="107">
        <v>42475</v>
      </c>
      <c r="G816" s="107">
        <v>42490</v>
      </c>
      <c r="H816" s="108">
        <f t="shared" ca="1" si="2774"/>
        <v>0</v>
      </c>
      <c r="I816" s="109" t="s">
        <v>74</v>
      </c>
      <c r="J816" s="109" t="s">
        <v>953</v>
      </c>
      <c r="K816" s="109" t="s">
        <v>1261</v>
      </c>
      <c r="L816" s="110" t="str">
        <f t="shared" ca="1" si="2775"/>
        <v>Completed</v>
      </c>
      <c r="M816" s="105" t="s">
        <v>57</v>
      </c>
      <c r="N816" s="105" t="s">
        <v>58</v>
      </c>
      <c r="O816" s="105" t="s">
        <v>59</v>
      </c>
      <c r="P816" s="105" t="s">
        <v>60</v>
      </c>
      <c r="Q816" s="105" t="s">
        <v>61</v>
      </c>
      <c r="R816" s="105" t="s">
        <v>62</v>
      </c>
      <c r="S816" s="111">
        <v>0.5</v>
      </c>
      <c r="T816" s="111">
        <v>8</v>
      </c>
      <c r="U816" s="112">
        <v>200000</v>
      </c>
      <c r="V816" s="112">
        <v>162318</v>
      </c>
      <c r="W816" s="110">
        <f t="shared" si="2776"/>
        <v>37682</v>
      </c>
      <c r="X816" s="110">
        <f t="shared" si="2777"/>
        <v>162318</v>
      </c>
      <c r="Y816" s="112"/>
      <c r="Z816" s="113">
        <f t="shared" si="2778"/>
        <v>0</v>
      </c>
      <c r="AA816" s="114" t="e">
        <f t="shared" si="2779"/>
        <v>#DIV/0!</v>
      </c>
      <c r="AB816" s="115">
        <f t="shared" si="2780"/>
        <v>100</v>
      </c>
      <c r="AC816" s="116">
        <f t="shared" si="2781"/>
        <v>81.159000000000006</v>
      </c>
      <c r="AD816" s="115">
        <f t="shared" si="2782"/>
        <v>-18.840999999999994</v>
      </c>
      <c r="AE816" s="117">
        <f t="shared" si="2783"/>
        <v>1600</v>
      </c>
      <c r="AF816" s="286">
        <f>IF((SUMIF($K$10:$K$1048576,K816,$V$10:$V$1048576))&gt;(SUMIF($K$10:$K$1048576,K816,$U$10:$U$1048576)),AE816,(IF(P816="cpv",(V816*T816),(V816*T816/1000))))</f>
        <v>1298.5440000000001</v>
      </c>
      <c r="AG816" s="118">
        <f t="shared" si="2784"/>
        <v>-301.4559999999999</v>
      </c>
      <c r="AH816" s="118">
        <v>0</v>
      </c>
      <c r="AI816" s="118">
        <f t="shared" si="2785"/>
        <v>1217.385</v>
      </c>
      <c r="AJ816" s="335">
        <f t="shared" si="2786"/>
        <v>0.93749999999999989</v>
      </c>
      <c r="AL816"/>
    </row>
    <row r="817" spans="2:38" x14ac:dyDescent="0.25">
      <c r="B817" s="356" t="s">
        <v>1259</v>
      </c>
      <c r="C817" s="91">
        <v>2016</v>
      </c>
      <c r="D817" s="91">
        <v>4</v>
      </c>
      <c r="E817" s="92" t="s">
        <v>1032</v>
      </c>
      <c r="F817" s="93">
        <v>42475</v>
      </c>
      <c r="G817" s="93">
        <v>42490</v>
      </c>
      <c r="H817" s="94">
        <f t="shared" ca="1" si="2774"/>
        <v>0</v>
      </c>
      <c r="I817" s="90" t="s">
        <v>74</v>
      </c>
      <c r="J817" s="90" t="s">
        <v>953</v>
      </c>
      <c r="K817" s="90" t="s">
        <v>1261</v>
      </c>
      <c r="L817" s="95" t="str">
        <f t="shared" ca="1" si="2775"/>
        <v>Completed</v>
      </c>
      <c r="M817" s="91" t="s">
        <v>82</v>
      </c>
      <c r="N817" s="91" t="s">
        <v>58</v>
      </c>
      <c r="O817" s="91" t="s">
        <v>59</v>
      </c>
      <c r="P817" s="91" t="s">
        <v>60</v>
      </c>
      <c r="Q817" s="91" t="s">
        <v>61</v>
      </c>
      <c r="R817" s="91" t="s">
        <v>62</v>
      </c>
      <c r="S817" s="96">
        <v>0.1</v>
      </c>
      <c r="T817" s="96">
        <v>8</v>
      </c>
      <c r="U817" s="97">
        <v>300000</v>
      </c>
      <c r="V817" s="97">
        <v>305436</v>
      </c>
      <c r="W817" s="95">
        <f t="shared" si="2776"/>
        <v>0</v>
      </c>
      <c r="X817" s="95">
        <f t="shared" si="2777"/>
        <v>300000</v>
      </c>
      <c r="Y817" s="97">
        <v>92</v>
      </c>
      <c r="Z817" s="98">
        <f t="shared" si="2778"/>
        <v>3.0120876386542514E-4</v>
      </c>
      <c r="AA817" s="99">
        <f t="shared" si="2779"/>
        <v>26.630434782608695</v>
      </c>
      <c r="AB817" s="100">
        <f t="shared" si="2780"/>
        <v>30</v>
      </c>
      <c r="AC817" s="101">
        <f t="shared" si="2781"/>
        <v>30</v>
      </c>
      <c r="AD817" s="100">
        <f t="shared" si="2782"/>
        <v>0</v>
      </c>
      <c r="AE817" s="102">
        <f t="shared" si="2783"/>
        <v>2400</v>
      </c>
      <c r="AF817" s="291">
        <v>2450</v>
      </c>
      <c r="AG817" s="103">
        <f t="shared" si="2784"/>
        <v>50</v>
      </c>
      <c r="AH817" s="103">
        <v>0</v>
      </c>
      <c r="AI817" s="103">
        <f t="shared" si="2785"/>
        <v>2420</v>
      </c>
      <c r="AJ817" s="336">
        <f t="shared" si="2786"/>
        <v>0.98775510204081629</v>
      </c>
      <c r="AL817"/>
    </row>
    <row r="818" spans="2:38" ht="15.75" thickBot="1" x14ac:dyDescent="0.3">
      <c r="B818" s="355" t="s">
        <v>1260</v>
      </c>
      <c r="C818" s="151">
        <v>2016</v>
      </c>
      <c r="D818" s="151">
        <v>4</v>
      </c>
      <c r="E818" s="337" t="s">
        <v>1032</v>
      </c>
      <c r="F818" s="153">
        <v>42475</v>
      </c>
      <c r="G818" s="153">
        <v>42490</v>
      </c>
      <c r="H818" s="338">
        <f t="shared" ca="1" si="2774"/>
        <v>0</v>
      </c>
      <c r="I818" s="150" t="s">
        <v>74</v>
      </c>
      <c r="J818" s="150" t="s">
        <v>953</v>
      </c>
      <c r="K818" s="150" t="s">
        <v>1261</v>
      </c>
      <c r="L818" s="339" t="str">
        <f t="shared" ca="1" si="2775"/>
        <v>Completed</v>
      </c>
      <c r="M818" s="151" t="s">
        <v>64</v>
      </c>
      <c r="N818" s="151" t="s">
        <v>58</v>
      </c>
      <c r="O818" s="151" t="s">
        <v>59</v>
      </c>
      <c r="P818" s="151" t="s">
        <v>60</v>
      </c>
      <c r="Q818" s="151" t="s">
        <v>61</v>
      </c>
      <c r="R818" s="151" t="s">
        <v>62</v>
      </c>
      <c r="S818" s="152">
        <v>0.2</v>
      </c>
      <c r="T818" s="152">
        <v>8</v>
      </c>
      <c r="U818" s="340">
        <v>300000</v>
      </c>
      <c r="V818" s="340">
        <v>296536</v>
      </c>
      <c r="W818" s="339">
        <f t="shared" si="2776"/>
        <v>3464</v>
      </c>
      <c r="X818" s="339">
        <f t="shared" si="2777"/>
        <v>296536</v>
      </c>
      <c r="Y818" s="340">
        <v>111</v>
      </c>
      <c r="Z818" s="341">
        <f t="shared" si="2778"/>
        <v>3.7432217336175037E-4</v>
      </c>
      <c r="AA818" s="342">
        <f t="shared" si="2779"/>
        <v>21.371963963963964</v>
      </c>
      <c r="AB818" s="343">
        <f t="shared" si="2780"/>
        <v>60</v>
      </c>
      <c r="AC818" s="344">
        <f t="shared" si="2781"/>
        <v>59.307200000000002</v>
      </c>
      <c r="AD818" s="343">
        <f t="shared" si="2782"/>
        <v>-0.69279999999999831</v>
      </c>
      <c r="AE818" s="345">
        <f t="shared" si="2783"/>
        <v>2400</v>
      </c>
      <c r="AF818" s="346">
        <f>IF((SUMIF($K$10:$K$1048576,K818,$V$10:$V$1048576))&gt;(SUMIF($K$10:$K$1048576,K818,$U$10:$U$1048576)),AE818,(IF(P818="cpv",(V818*T818),(V818*T818/1000))))</f>
        <v>2372.288</v>
      </c>
      <c r="AG818" s="347">
        <f t="shared" si="2784"/>
        <v>-27.711999999999989</v>
      </c>
      <c r="AH818" s="347">
        <v>0</v>
      </c>
      <c r="AI818" s="347">
        <f t="shared" si="2785"/>
        <v>2312.9807999999998</v>
      </c>
      <c r="AJ818" s="348">
        <f t="shared" si="2786"/>
        <v>0.97499999999999987</v>
      </c>
      <c r="AL818"/>
    </row>
    <row r="819" spans="2:38" x14ac:dyDescent="0.25">
      <c r="B819" s="354" t="s">
        <v>1262</v>
      </c>
      <c r="C819" s="105">
        <v>2016</v>
      </c>
      <c r="D819" s="105">
        <v>4</v>
      </c>
      <c r="E819" s="106" t="s">
        <v>1032</v>
      </c>
      <c r="F819" s="107">
        <v>42475</v>
      </c>
      <c r="G819" s="107">
        <v>42490</v>
      </c>
      <c r="H819" s="108">
        <f t="shared" ref="H819:H820" ca="1" si="2787">IF($O$1&gt;G819,0,(G819-$O$1))</f>
        <v>0</v>
      </c>
      <c r="I819" s="109" t="s">
        <v>74</v>
      </c>
      <c r="J819" s="109" t="s">
        <v>953</v>
      </c>
      <c r="K819" s="109" t="s">
        <v>1265</v>
      </c>
      <c r="L819" s="110" t="str">
        <f t="shared" ref="L819:L820" ca="1" si="2788">IF(G819=0,$M$3,(IF(H819=0,$M$1,$M$2)))</f>
        <v>Completed</v>
      </c>
      <c r="M819" s="105" t="s">
        <v>77</v>
      </c>
      <c r="N819" s="105" t="s">
        <v>58</v>
      </c>
      <c r="O819" s="105" t="s">
        <v>109</v>
      </c>
      <c r="P819" s="105" t="s">
        <v>110</v>
      </c>
      <c r="Q819" s="105" t="s">
        <v>101</v>
      </c>
      <c r="R819" s="105" t="s">
        <v>102</v>
      </c>
      <c r="S819" s="111">
        <v>0.01</v>
      </c>
      <c r="T819" s="111">
        <v>3.2500000000000001E-2</v>
      </c>
      <c r="U819" s="112">
        <v>100000</v>
      </c>
      <c r="V819" s="112">
        <v>100651</v>
      </c>
      <c r="W819" s="110">
        <f t="shared" ref="W819:W820" si="2789">IF(V819&gt;U819,0,U819-V819)</f>
        <v>0</v>
      </c>
      <c r="X819" s="110">
        <f t="shared" ref="X819:X820" si="2790">IF(V819&gt;U819,U819,V819)</f>
        <v>100000</v>
      </c>
      <c r="Y819" s="112">
        <v>9201</v>
      </c>
      <c r="Z819" s="113">
        <f t="shared" ref="Z819:Z820" si="2791">Y819/V819</f>
        <v>9.1414889072140362E-2</v>
      </c>
      <c r="AA819" s="114">
        <f t="shared" ref="AA819:AA820" si="2792">AF819/Y819</f>
        <v>0.35552195413542009</v>
      </c>
      <c r="AB819" s="115">
        <f t="shared" ref="AB819:AB820" si="2793">IF(P819="cpv",(U819*S819),(U819/1000*S819))</f>
        <v>1000</v>
      </c>
      <c r="AC819" s="116">
        <f t="shared" ref="AC819:AC820" si="2794">IF(P819="cpv",(IF(W819&gt;0,V819*S819,AB819)),(IF(W819&gt;0,V819/1000*S819,AB819)))</f>
        <v>1000</v>
      </c>
      <c r="AD819" s="115">
        <f t="shared" ref="AD819:AD820" si="2795">AC819-AB819</f>
        <v>0</v>
      </c>
      <c r="AE819" s="117">
        <f t="shared" ref="AE819:AE820" si="2796">IF(P819="cpv",(U819*T819),(U819/1000*T819))</f>
        <v>3250</v>
      </c>
      <c r="AF819" s="286">
        <f>IF((SUMIF($K$10:$K$1048576,K819,$V$10:$V$1048576))&gt;(SUMIF($K$10:$K$1048576,K819,$U$10:$U$1048576)),AE819,(IF(P819="cpv",(V819*T819),(V819*T819/1000))))</f>
        <v>3271.1575000000003</v>
      </c>
      <c r="AG819" s="118">
        <f t="shared" ref="AG819:AG820" si="2797">AF819-AE819</f>
        <v>21.157500000000255</v>
      </c>
      <c r="AH819" s="118">
        <v>0</v>
      </c>
      <c r="AI819" s="118">
        <f t="shared" ref="AI819:AI820" si="2798">AF819-AC819-AH819</f>
        <v>2271.1575000000003</v>
      </c>
      <c r="AJ819" s="335">
        <f t="shared" ref="AJ819:AJ820" si="2799">AI819/AF819</f>
        <v>0.69429781354153697</v>
      </c>
      <c r="AL819"/>
    </row>
    <row r="820" spans="2:38" x14ac:dyDescent="0.25">
      <c r="B820" s="356" t="s">
        <v>1263</v>
      </c>
      <c r="C820" s="91">
        <v>2016</v>
      </c>
      <c r="D820" s="91">
        <v>4</v>
      </c>
      <c r="E820" s="92" t="s">
        <v>1032</v>
      </c>
      <c r="F820" s="93">
        <v>42475</v>
      </c>
      <c r="G820" s="93">
        <v>42490</v>
      </c>
      <c r="H820" s="94">
        <f t="shared" ca="1" si="2787"/>
        <v>0</v>
      </c>
      <c r="I820" s="90" t="s">
        <v>74</v>
      </c>
      <c r="J820" s="90" t="s">
        <v>953</v>
      </c>
      <c r="K820" s="90" t="s">
        <v>1265</v>
      </c>
      <c r="L820" s="95" t="str">
        <f t="shared" ca="1" si="2788"/>
        <v>Completed</v>
      </c>
      <c r="M820" s="91" t="s">
        <v>134</v>
      </c>
      <c r="N820" s="91" t="s">
        <v>58</v>
      </c>
      <c r="O820" s="91" t="s">
        <v>109</v>
      </c>
      <c r="P820" s="91" t="s">
        <v>110</v>
      </c>
      <c r="Q820" s="91" t="s">
        <v>101</v>
      </c>
      <c r="R820" s="91" t="s">
        <v>102</v>
      </c>
      <c r="S820" s="96">
        <v>5.0000000000000001E-3</v>
      </c>
      <c r="T820" s="96">
        <v>3.2500000000000001E-2</v>
      </c>
      <c r="U820" s="97">
        <v>110000</v>
      </c>
      <c r="V820" s="97">
        <v>94791</v>
      </c>
      <c r="W820" s="95">
        <f t="shared" si="2789"/>
        <v>15209</v>
      </c>
      <c r="X820" s="95">
        <f t="shared" si="2790"/>
        <v>94791</v>
      </c>
      <c r="Y820" s="97">
        <v>5598</v>
      </c>
      <c r="Z820" s="98">
        <f t="shared" si="2791"/>
        <v>5.9056239516409786E-2</v>
      </c>
      <c r="AA820" s="99">
        <f t="shared" si="2792"/>
        <v>0.55032288317256162</v>
      </c>
      <c r="AB820" s="100">
        <f t="shared" si="2793"/>
        <v>550</v>
      </c>
      <c r="AC820" s="101">
        <f t="shared" si="2794"/>
        <v>473.95499999999998</v>
      </c>
      <c r="AD820" s="100">
        <f t="shared" si="2795"/>
        <v>-76.045000000000016</v>
      </c>
      <c r="AE820" s="102">
        <f t="shared" si="2796"/>
        <v>3575</v>
      </c>
      <c r="AF820" s="291">
        <f>IF((SUMIF($K$10:$K$1048576,K820,$V$10:$V$1048576))&gt;(SUMIF($K$10:$K$1048576,K820,$U$10:$U$1048576)),AE820,(IF(P820="cpv",(V820*T820),(V820*T820/1000))))</f>
        <v>3080.7075</v>
      </c>
      <c r="AG820" s="103">
        <f t="shared" si="2797"/>
        <v>-494.29250000000002</v>
      </c>
      <c r="AH820" s="103">
        <v>0</v>
      </c>
      <c r="AI820" s="103">
        <f t="shared" si="2798"/>
        <v>2606.7525000000001</v>
      </c>
      <c r="AJ820" s="336">
        <f t="shared" si="2799"/>
        <v>0.84615384615384615</v>
      </c>
      <c r="AL820"/>
    </row>
    <row r="821" spans="2:38" ht="15.75" thickBot="1" x14ac:dyDescent="0.3">
      <c r="B821" s="355" t="s">
        <v>1264</v>
      </c>
      <c r="C821" s="151">
        <v>2016</v>
      </c>
      <c r="D821" s="151">
        <v>4</v>
      </c>
      <c r="E821" s="337" t="s">
        <v>1032</v>
      </c>
      <c r="F821" s="153">
        <v>42475</v>
      </c>
      <c r="G821" s="153">
        <v>42490</v>
      </c>
      <c r="H821" s="338">
        <f t="shared" ref="H821:H825" ca="1" si="2800">IF($O$1&gt;G821,0,(G821-$O$1))</f>
        <v>0</v>
      </c>
      <c r="I821" s="150" t="s">
        <v>74</v>
      </c>
      <c r="J821" s="150" t="s">
        <v>953</v>
      </c>
      <c r="K821" s="150" t="s">
        <v>1265</v>
      </c>
      <c r="L821" s="339" t="str">
        <f t="shared" ref="L821:L825" ca="1" si="2801">IF(G821=0,$M$3,(IF(H821=0,$M$1,$M$2)))</f>
        <v>Completed</v>
      </c>
      <c r="M821" s="151" t="s">
        <v>64</v>
      </c>
      <c r="N821" s="151" t="s">
        <v>58</v>
      </c>
      <c r="O821" s="151" t="s">
        <v>109</v>
      </c>
      <c r="P821" s="151" t="s">
        <v>110</v>
      </c>
      <c r="Q821" s="151" t="s">
        <v>101</v>
      </c>
      <c r="R821" s="151" t="s">
        <v>102</v>
      </c>
      <c r="S821" s="152">
        <v>6.0000000000000001E-3</v>
      </c>
      <c r="T821" s="152">
        <v>3.2500000000000001E-2</v>
      </c>
      <c r="U821" s="340">
        <v>100000</v>
      </c>
      <c r="V821" s="340">
        <v>13161</v>
      </c>
      <c r="W821" s="339">
        <f t="shared" ref="W821:W825" si="2802">IF(V821&gt;U821,0,U821-V821)</f>
        <v>86839</v>
      </c>
      <c r="X821" s="339">
        <f t="shared" ref="X821:X825" si="2803">IF(V821&gt;U821,U821,V821)</f>
        <v>13161</v>
      </c>
      <c r="Y821" s="340">
        <v>844</v>
      </c>
      <c r="Z821" s="341">
        <f t="shared" ref="Z821:Z825" si="2804">Y821/V821</f>
        <v>6.4128865587721295E-2</v>
      </c>
      <c r="AA821" s="342">
        <f t="shared" ref="AA821:AA825" si="2805">AF821/Y821</f>
        <v>0.50679206161137447</v>
      </c>
      <c r="AB821" s="343">
        <f t="shared" ref="AB821:AB825" si="2806">IF(P821="cpv",(U821*S821),(U821/1000*S821))</f>
        <v>600</v>
      </c>
      <c r="AC821" s="344">
        <f t="shared" ref="AC821:AC822" si="2807">IF(P821="cpv",(IF(W821&gt;0,V821*S821,AB821)),(IF(W821&gt;0,V821/1000*S821,AB821)))</f>
        <v>78.966000000000008</v>
      </c>
      <c r="AD821" s="343">
        <f t="shared" ref="AD821:AD825" si="2808">AC821-AB821</f>
        <v>-521.03399999999999</v>
      </c>
      <c r="AE821" s="345">
        <f t="shared" ref="AE821:AE825" si="2809">IF(P821="cpv",(U821*T821),(U821/1000*T821))</f>
        <v>3250</v>
      </c>
      <c r="AF821" s="346">
        <f>IF((SUMIF($K$10:$K$1048576,K821,$V$10:$V$1048576))&gt;(SUMIF($K$10:$K$1048576,K821,$U$10:$U$1048576)),AE821,(IF(P821="cpv",(V821*T821),(V821*T821/1000))))</f>
        <v>427.73250000000002</v>
      </c>
      <c r="AG821" s="347">
        <f t="shared" ref="AG821:AG825" si="2810">AF821-AE821</f>
        <v>-2822.2674999999999</v>
      </c>
      <c r="AH821" s="347">
        <v>0</v>
      </c>
      <c r="AI821" s="347">
        <f t="shared" ref="AI821:AI825" si="2811">AF821-AC821-AH821</f>
        <v>348.76650000000001</v>
      </c>
      <c r="AJ821" s="348">
        <f t="shared" ref="AJ821:AJ825" si="2812">AI821/AF821</f>
        <v>0.81538461538461537</v>
      </c>
      <c r="AL821"/>
    </row>
    <row r="822" spans="2:38" ht="15.75" thickBot="1" x14ac:dyDescent="0.3">
      <c r="B822" s="357" t="s">
        <v>1266</v>
      </c>
      <c r="C822" s="135">
        <v>2016</v>
      </c>
      <c r="D822" s="135">
        <v>4</v>
      </c>
      <c r="E822" s="136" t="s">
        <v>1032</v>
      </c>
      <c r="F822" s="137">
        <v>42475</v>
      </c>
      <c r="G822" s="137">
        <v>42490</v>
      </c>
      <c r="H822" s="138">
        <f t="shared" ca="1" si="2800"/>
        <v>0</v>
      </c>
      <c r="I822" s="139" t="s">
        <v>74</v>
      </c>
      <c r="J822" s="139" t="s">
        <v>953</v>
      </c>
      <c r="K822" s="139" t="s">
        <v>1267</v>
      </c>
      <c r="L822" s="140" t="str">
        <f t="shared" ca="1" si="2801"/>
        <v>Completed</v>
      </c>
      <c r="M822" s="135" t="s">
        <v>830</v>
      </c>
      <c r="N822" s="135" t="s">
        <v>58</v>
      </c>
      <c r="O822" s="135" t="s">
        <v>599</v>
      </c>
      <c r="P822" s="135" t="s">
        <v>110</v>
      </c>
      <c r="Q822" s="135" t="s">
        <v>101</v>
      </c>
      <c r="R822" s="135" t="s">
        <v>102</v>
      </c>
      <c r="S822" s="141">
        <v>3.6999999999999998E-2</v>
      </c>
      <c r="T822" s="141">
        <v>0.06</v>
      </c>
      <c r="U822" s="142">
        <v>100000</v>
      </c>
      <c r="V822" s="142">
        <v>101810</v>
      </c>
      <c r="W822" s="140">
        <f t="shared" si="2802"/>
        <v>0</v>
      </c>
      <c r="X822" s="140">
        <f t="shared" si="2803"/>
        <v>100000</v>
      </c>
      <c r="Y822" s="142">
        <v>5947</v>
      </c>
      <c r="Z822" s="143">
        <f t="shared" si="2804"/>
        <v>5.8412729594342405E-2</v>
      </c>
      <c r="AA822" s="144">
        <f t="shared" si="2805"/>
        <v>1.0089120564990752</v>
      </c>
      <c r="AB822" s="145">
        <f t="shared" si="2806"/>
        <v>3700</v>
      </c>
      <c r="AC822" s="146">
        <f t="shared" si="2807"/>
        <v>3700</v>
      </c>
      <c r="AD822" s="145">
        <f t="shared" si="2808"/>
        <v>0</v>
      </c>
      <c r="AE822" s="147">
        <f t="shared" si="2809"/>
        <v>6000</v>
      </c>
      <c r="AF822" s="288">
        <f>IF((SUMIF($K$10:$K$1048576,K822,$V$10:$V$1048576))&gt;(SUMIF($K$10:$K$1048576,K822,$U$10:$U$1048576)),AE822,(IF(P822="cpv",(V822*T822),(V822*T822/1000))))</f>
        <v>6000</v>
      </c>
      <c r="AG822" s="148">
        <f t="shared" si="2810"/>
        <v>0</v>
      </c>
      <c r="AH822" s="148">
        <v>0</v>
      </c>
      <c r="AI822" s="148">
        <f t="shared" si="2811"/>
        <v>2300</v>
      </c>
      <c r="AJ822" s="349">
        <f t="shared" si="2812"/>
        <v>0.38333333333333336</v>
      </c>
      <c r="AL822"/>
    </row>
    <row r="823" spans="2:38" x14ac:dyDescent="0.25">
      <c r="B823" s="354" t="s">
        <v>1268</v>
      </c>
      <c r="C823" s="105">
        <v>2016</v>
      </c>
      <c r="D823" s="105">
        <v>4</v>
      </c>
      <c r="E823" s="106" t="s">
        <v>1032</v>
      </c>
      <c r="F823" s="107">
        <v>42475</v>
      </c>
      <c r="G823" s="107">
        <v>42490</v>
      </c>
      <c r="H823" s="108">
        <f t="shared" ref="H823:H824" ca="1" si="2813">IF($O$1&gt;G823,0,(G823-$O$1))</f>
        <v>0</v>
      </c>
      <c r="I823" s="109" t="s">
        <v>54</v>
      </c>
      <c r="J823" s="109" t="s">
        <v>141</v>
      </c>
      <c r="K823" s="109" t="s">
        <v>1269</v>
      </c>
      <c r="L823" s="110" t="str">
        <f t="shared" ref="L823:L824" ca="1" si="2814">IF(G823=0,$M$3,(IF(H823=0,$M$1,$M$2)))</f>
        <v>Completed</v>
      </c>
      <c r="M823" s="105" t="s">
        <v>177</v>
      </c>
      <c r="N823" s="105" t="s">
        <v>58</v>
      </c>
      <c r="O823" s="105" t="s">
        <v>288</v>
      </c>
      <c r="P823" s="105" t="s">
        <v>60</v>
      </c>
      <c r="Q823" s="105" t="s">
        <v>61</v>
      </c>
      <c r="R823" s="105" t="s">
        <v>62</v>
      </c>
      <c r="S823" s="111"/>
      <c r="T823" s="111">
        <v>100</v>
      </c>
      <c r="U823" s="112">
        <v>105000</v>
      </c>
      <c r="V823" s="112">
        <v>105211</v>
      </c>
      <c r="W823" s="110">
        <f t="shared" ref="W823:W824" si="2815">IF(V823&gt;U823,0,U823-V823)</f>
        <v>0</v>
      </c>
      <c r="X823" s="110">
        <f t="shared" ref="X823:X824" si="2816">IF(V823&gt;U823,U823,V823)</f>
        <v>105000</v>
      </c>
      <c r="Y823" s="112">
        <v>25</v>
      </c>
      <c r="Z823" s="113">
        <f t="shared" ref="Z823:Z824" si="2817">Y823/V823</f>
        <v>2.3761773958996682E-4</v>
      </c>
      <c r="AA823" s="114">
        <f t="shared" ref="AA823:AA824" si="2818">AF823/Y823</f>
        <v>0</v>
      </c>
      <c r="AB823" s="115">
        <f t="shared" ref="AB823:AB824" si="2819">IF(P823="cpv",(U823*S823),(U823/1000*S823))</f>
        <v>0</v>
      </c>
      <c r="AC823" s="116">
        <v>748</v>
      </c>
      <c r="AD823" s="115">
        <f t="shared" ref="AD823:AD824" si="2820">AC823-AB823</f>
        <v>748</v>
      </c>
      <c r="AE823" s="117">
        <f t="shared" ref="AE823:AE824" si="2821">IF(P823="cpv",(U823*T823),(U823/1000*T823))</f>
        <v>10500</v>
      </c>
      <c r="AF823" s="286">
        <v>0</v>
      </c>
      <c r="AG823" s="118">
        <f t="shared" ref="AG823:AG824" si="2822">AF823-AE823</f>
        <v>-10500</v>
      </c>
      <c r="AH823" s="118">
        <v>0</v>
      </c>
      <c r="AI823" s="118">
        <f t="shared" ref="AI823:AI824" si="2823">AF823-AC823-AH823</f>
        <v>-748</v>
      </c>
      <c r="AJ823" s="335" t="e">
        <f t="shared" ref="AJ823:AJ824" si="2824">AI823/AF823</f>
        <v>#DIV/0!</v>
      </c>
      <c r="AL823"/>
    </row>
    <row r="824" spans="2:38" x14ac:dyDescent="0.25">
      <c r="B824" s="358" t="s">
        <v>1268</v>
      </c>
      <c r="C824" s="319">
        <v>2016</v>
      </c>
      <c r="D824" s="319">
        <v>4</v>
      </c>
      <c r="E824" s="320" t="s">
        <v>1032</v>
      </c>
      <c r="F824" s="321">
        <v>42475</v>
      </c>
      <c r="G824" s="321">
        <v>42490</v>
      </c>
      <c r="H824" s="322">
        <f t="shared" ca="1" si="2813"/>
        <v>0</v>
      </c>
      <c r="I824" s="46" t="s">
        <v>54</v>
      </c>
      <c r="J824" s="46" t="s">
        <v>141</v>
      </c>
      <c r="K824" s="46" t="s">
        <v>1269</v>
      </c>
      <c r="L824" s="51" t="str">
        <f t="shared" ca="1" si="2814"/>
        <v>Completed</v>
      </c>
      <c r="M824" s="47" t="s">
        <v>1390</v>
      </c>
      <c r="N824" s="47" t="s">
        <v>58</v>
      </c>
      <c r="O824" s="47" t="s">
        <v>288</v>
      </c>
      <c r="P824" s="47" t="s">
        <v>60</v>
      </c>
      <c r="Q824" s="47" t="s">
        <v>61</v>
      </c>
      <c r="R824" s="47" t="s">
        <v>62</v>
      </c>
      <c r="S824" s="52"/>
      <c r="T824" s="52">
        <v>100</v>
      </c>
      <c r="U824" s="53">
        <v>105000</v>
      </c>
      <c r="V824" s="53">
        <v>105211</v>
      </c>
      <c r="W824" s="51">
        <f t="shared" si="2815"/>
        <v>0</v>
      </c>
      <c r="X824" s="51">
        <f t="shared" si="2816"/>
        <v>105000</v>
      </c>
      <c r="Y824" s="53">
        <v>25</v>
      </c>
      <c r="Z824" s="54">
        <f t="shared" si="2817"/>
        <v>2.3761773958996682E-4</v>
      </c>
      <c r="AA824" s="55">
        <f t="shared" si="2818"/>
        <v>419.2</v>
      </c>
      <c r="AB824" s="56">
        <f t="shared" si="2819"/>
        <v>0</v>
      </c>
      <c r="AC824" s="57">
        <v>1812</v>
      </c>
      <c r="AD824" s="56">
        <f t="shared" si="2820"/>
        <v>1812</v>
      </c>
      <c r="AE824" s="58">
        <f t="shared" si="2821"/>
        <v>10500</v>
      </c>
      <c r="AF824" s="289">
        <v>10480</v>
      </c>
      <c r="AG824" s="60">
        <f t="shared" si="2822"/>
        <v>-20</v>
      </c>
      <c r="AH824" s="60">
        <v>0</v>
      </c>
      <c r="AI824" s="60">
        <f t="shared" si="2823"/>
        <v>8668</v>
      </c>
      <c r="AJ824" s="379">
        <f t="shared" si="2824"/>
        <v>0.82709923664122142</v>
      </c>
      <c r="AL824"/>
    </row>
    <row r="825" spans="2:38" ht="15.75" thickBot="1" x14ac:dyDescent="0.3">
      <c r="B825" s="124" t="s">
        <v>1268</v>
      </c>
      <c r="C825" s="120">
        <v>2016</v>
      </c>
      <c r="D825" s="120">
        <v>4</v>
      </c>
      <c r="E825" s="121" t="s">
        <v>1032</v>
      </c>
      <c r="F825" s="122">
        <v>42475</v>
      </c>
      <c r="G825" s="122">
        <v>42490</v>
      </c>
      <c r="H825" s="123">
        <f t="shared" ca="1" si="2800"/>
        <v>0</v>
      </c>
      <c r="I825" s="150" t="s">
        <v>54</v>
      </c>
      <c r="J825" s="150" t="s">
        <v>141</v>
      </c>
      <c r="K825" s="150" t="s">
        <v>1269</v>
      </c>
      <c r="L825" s="339" t="str">
        <f t="shared" ca="1" si="2801"/>
        <v>Completed</v>
      </c>
      <c r="M825" s="151" t="s">
        <v>1391</v>
      </c>
      <c r="N825" s="151" t="s">
        <v>58</v>
      </c>
      <c r="O825" s="151" t="s">
        <v>288</v>
      </c>
      <c r="P825" s="151" t="s">
        <v>60</v>
      </c>
      <c r="Q825" s="151" t="s">
        <v>61</v>
      </c>
      <c r="R825" s="151" t="s">
        <v>62</v>
      </c>
      <c r="S825" s="152"/>
      <c r="T825" s="152">
        <v>100</v>
      </c>
      <c r="U825" s="340">
        <v>105000</v>
      </c>
      <c r="V825" s="340">
        <v>105211</v>
      </c>
      <c r="W825" s="339">
        <f t="shared" si="2802"/>
        <v>0</v>
      </c>
      <c r="X825" s="339">
        <f t="shared" si="2803"/>
        <v>105000</v>
      </c>
      <c r="Y825" s="340">
        <v>25</v>
      </c>
      <c r="Z825" s="341">
        <f t="shared" si="2804"/>
        <v>2.3761773958996682E-4</v>
      </c>
      <c r="AA825" s="342">
        <f t="shared" si="2805"/>
        <v>0</v>
      </c>
      <c r="AB825" s="343">
        <f t="shared" si="2806"/>
        <v>0</v>
      </c>
      <c r="AC825" s="344">
        <v>6.3</v>
      </c>
      <c r="AD825" s="343">
        <f t="shared" si="2808"/>
        <v>6.3</v>
      </c>
      <c r="AE825" s="345">
        <f t="shared" si="2809"/>
        <v>10500</v>
      </c>
      <c r="AF825" s="346">
        <v>0</v>
      </c>
      <c r="AG825" s="347">
        <f t="shared" si="2810"/>
        <v>-10500</v>
      </c>
      <c r="AH825" s="347">
        <v>0</v>
      </c>
      <c r="AI825" s="347">
        <f t="shared" si="2811"/>
        <v>-6.3</v>
      </c>
      <c r="AJ825" s="348" t="e">
        <f t="shared" si="2812"/>
        <v>#DIV/0!</v>
      </c>
      <c r="AL825"/>
    </row>
    <row r="826" spans="2:38" x14ac:dyDescent="0.25">
      <c r="B826" s="354" t="s">
        <v>1270</v>
      </c>
      <c r="C826" s="105">
        <v>2016</v>
      </c>
      <c r="D826" s="105">
        <v>4</v>
      </c>
      <c r="E826" s="106" t="s">
        <v>1032</v>
      </c>
      <c r="F826" s="107">
        <v>42475</v>
      </c>
      <c r="G826" s="107">
        <v>42490</v>
      </c>
      <c r="H826" s="108">
        <f t="shared" ref="H826:H829" ca="1" si="2825">IF($O$1&gt;G826,0,(G826-$O$1))</f>
        <v>0</v>
      </c>
      <c r="I826" s="109" t="s">
        <v>54</v>
      </c>
      <c r="J826" s="109" t="s">
        <v>286</v>
      </c>
      <c r="K826" s="109" t="s">
        <v>1273</v>
      </c>
      <c r="L826" s="110" t="str">
        <f t="shared" ref="L826:L829" ca="1" si="2826">IF(G826=0,$M$3,(IF(H826=0,$M$1,$M$2)))</f>
        <v>Completed</v>
      </c>
      <c r="M826" s="105" t="s">
        <v>82</v>
      </c>
      <c r="N826" s="105" t="s">
        <v>58</v>
      </c>
      <c r="O826" s="105" t="s">
        <v>78</v>
      </c>
      <c r="P826" s="105" t="s">
        <v>60</v>
      </c>
      <c r="Q826" s="105" t="s">
        <v>79</v>
      </c>
      <c r="R826" s="105" t="s">
        <v>79</v>
      </c>
      <c r="S826" s="111">
        <v>0.5</v>
      </c>
      <c r="T826" s="111">
        <v>4.25</v>
      </c>
      <c r="U826" s="112">
        <v>450000</v>
      </c>
      <c r="V826" s="112">
        <v>450221</v>
      </c>
      <c r="W826" s="110">
        <f t="shared" ref="W826:W829" si="2827">IF(V826&gt;U826,0,U826-V826)</f>
        <v>0</v>
      </c>
      <c r="X826" s="110">
        <f t="shared" ref="X826:X829" si="2828">IF(V826&gt;U826,U826,V826)</f>
        <v>450000</v>
      </c>
      <c r="Y826" s="112"/>
      <c r="Z826" s="113">
        <f t="shared" ref="Z826:Z829" si="2829">Y826/V826</f>
        <v>0</v>
      </c>
      <c r="AA826" s="114" t="e">
        <f t="shared" ref="AA826:AA829" si="2830">AF826/Y826</f>
        <v>#DIV/0!</v>
      </c>
      <c r="AB826" s="115">
        <f t="shared" ref="AB826:AB829" si="2831">IF(P826="cpv",(U826*S826),(U826/1000*S826))</f>
        <v>225</v>
      </c>
      <c r="AC826" s="116">
        <f t="shared" ref="AC826:AC829" si="2832">IF(P826="cpv",(IF(W826&gt;0,V826*S826,AB826)),(IF(W826&gt;0,V826/1000*S826,AB826)))</f>
        <v>225</v>
      </c>
      <c r="AD826" s="115">
        <f t="shared" ref="AD826:AD829" si="2833">AC826-AB826</f>
        <v>0</v>
      </c>
      <c r="AE826" s="117">
        <f t="shared" ref="AE826:AE829" si="2834">IF(P826="cpv",(U826*T826),(U826/1000*T826))</f>
        <v>1912.5</v>
      </c>
      <c r="AF826" s="286">
        <v>1928</v>
      </c>
      <c r="AG826" s="118">
        <f t="shared" ref="AG826:AG829" si="2835">AF826-AE826</f>
        <v>15.5</v>
      </c>
      <c r="AH826" s="118">
        <v>0</v>
      </c>
      <c r="AI826" s="118">
        <f t="shared" ref="AI826:AI829" si="2836">AF826-AC826-AH826</f>
        <v>1703</v>
      </c>
      <c r="AJ826" s="335">
        <f t="shared" ref="AJ826:AJ829" si="2837">AI826/AF826</f>
        <v>0.88329875518672196</v>
      </c>
      <c r="AL826"/>
    </row>
    <row r="827" spans="2:38" x14ac:dyDescent="0.25">
      <c r="B827" s="356" t="s">
        <v>1271</v>
      </c>
      <c r="C827" s="91">
        <v>2016</v>
      </c>
      <c r="D827" s="91">
        <v>4</v>
      </c>
      <c r="E827" s="92" t="s">
        <v>1032</v>
      </c>
      <c r="F827" s="93">
        <v>42475</v>
      </c>
      <c r="G827" s="93">
        <v>42490</v>
      </c>
      <c r="H827" s="94">
        <f t="shared" ca="1" si="2825"/>
        <v>0</v>
      </c>
      <c r="I827" s="90" t="s">
        <v>54</v>
      </c>
      <c r="J827" s="90" t="s">
        <v>286</v>
      </c>
      <c r="K827" s="90" t="s">
        <v>1273</v>
      </c>
      <c r="L827" s="95" t="str">
        <f t="shared" ca="1" si="2826"/>
        <v>Completed</v>
      </c>
      <c r="M827" s="91" t="s">
        <v>77</v>
      </c>
      <c r="N827" s="91" t="s">
        <v>58</v>
      </c>
      <c r="O827" s="91" t="s">
        <v>78</v>
      </c>
      <c r="P827" s="91" t="s">
        <v>60</v>
      </c>
      <c r="Q827" s="91" t="s">
        <v>79</v>
      </c>
      <c r="R827" s="91" t="s">
        <v>79</v>
      </c>
      <c r="S827" s="96">
        <v>1.5</v>
      </c>
      <c r="T827" s="96">
        <v>4.25</v>
      </c>
      <c r="U827" s="97">
        <v>900000</v>
      </c>
      <c r="V827" s="97">
        <v>903370</v>
      </c>
      <c r="W827" s="95">
        <f t="shared" si="2827"/>
        <v>0</v>
      </c>
      <c r="X827" s="95">
        <f t="shared" si="2828"/>
        <v>900000</v>
      </c>
      <c r="Y827" s="97">
        <v>2252</v>
      </c>
      <c r="Z827" s="98">
        <f t="shared" si="2829"/>
        <v>2.4928877425639548E-3</v>
      </c>
      <c r="AA827" s="99">
        <f t="shared" si="2830"/>
        <v>1.6984902309058614</v>
      </c>
      <c r="AB827" s="100">
        <f t="shared" si="2831"/>
        <v>1350</v>
      </c>
      <c r="AC827" s="101">
        <f t="shared" si="2832"/>
        <v>1350</v>
      </c>
      <c r="AD827" s="100">
        <f t="shared" si="2833"/>
        <v>0</v>
      </c>
      <c r="AE827" s="102">
        <f t="shared" si="2834"/>
        <v>3825</v>
      </c>
      <c r="AF827" s="291">
        <f>IF((SUMIF($K$10:$K$1048576,K827,$V$10:$V$1048576))&gt;(SUMIF($K$10:$K$1048576,K827,$U$10:$U$1048576)),AE827,(IF(P827="cpv",(V827*T827),(V827*T827/1000))))</f>
        <v>3825</v>
      </c>
      <c r="AG827" s="103">
        <f t="shared" si="2835"/>
        <v>0</v>
      </c>
      <c r="AH827" s="103">
        <v>0</v>
      </c>
      <c r="AI827" s="103">
        <f t="shared" si="2836"/>
        <v>2475</v>
      </c>
      <c r="AJ827" s="336">
        <f t="shared" si="2837"/>
        <v>0.6470588235294118</v>
      </c>
      <c r="AL827"/>
    </row>
    <row r="828" spans="2:38" ht="15.75" thickBot="1" x14ac:dyDescent="0.3">
      <c r="B828" s="355" t="s">
        <v>1272</v>
      </c>
      <c r="C828" s="151">
        <v>2016</v>
      </c>
      <c r="D828" s="151">
        <v>4</v>
      </c>
      <c r="E828" s="337" t="s">
        <v>1032</v>
      </c>
      <c r="F828" s="153">
        <v>42475</v>
      </c>
      <c r="G828" s="153">
        <v>42490</v>
      </c>
      <c r="H828" s="338">
        <f t="shared" ca="1" si="2825"/>
        <v>0</v>
      </c>
      <c r="I828" s="150" t="s">
        <v>54</v>
      </c>
      <c r="J828" s="150" t="s">
        <v>286</v>
      </c>
      <c r="K828" s="150" t="s">
        <v>1273</v>
      </c>
      <c r="L828" s="339" t="str">
        <f t="shared" ca="1" si="2826"/>
        <v>Completed</v>
      </c>
      <c r="M828" s="151" t="s">
        <v>57</v>
      </c>
      <c r="N828" s="151" t="s">
        <v>58</v>
      </c>
      <c r="O828" s="151" t="s">
        <v>78</v>
      </c>
      <c r="P828" s="151" t="s">
        <v>60</v>
      </c>
      <c r="Q828" s="151" t="s">
        <v>79</v>
      </c>
      <c r="R828" s="151" t="s">
        <v>79</v>
      </c>
      <c r="S828" s="152">
        <v>2.5</v>
      </c>
      <c r="T828" s="152">
        <v>4.25</v>
      </c>
      <c r="U828" s="340">
        <v>800000</v>
      </c>
      <c r="V828" s="340">
        <v>800112</v>
      </c>
      <c r="W828" s="339">
        <f t="shared" si="2827"/>
        <v>0</v>
      </c>
      <c r="X828" s="339">
        <f t="shared" si="2828"/>
        <v>800000</v>
      </c>
      <c r="Y828" s="340"/>
      <c r="Z828" s="341">
        <f t="shared" si="2829"/>
        <v>0</v>
      </c>
      <c r="AA828" s="342" t="e">
        <f t="shared" si="2830"/>
        <v>#DIV/0!</v>
      </c>
      <c r="AB828" s="343">
        <f t="shared" si="2831"/>
        <v>2000</v>
      </c>
      <c r="AC828" s="344">
        <f t="shared" si="2832"/>
        <v>2000</v>
      </c>
      <c r="AD828" s="343">
        <f t="shared" si="2833"/>
        <v>0</v>
      </c>
      <c r="AE828" s="345">
        <f t="shared" si="2834"/>
        <v>3400</v>
      </c>
      <c r="AF828" s="346">
        <f>IF((SUMIF($K$10:$K$1048576,K828,$V$10:$V$1048576))&gt;(SUMIF($K$10:$K$1048576,K828,$U$10:$U$1048576)),AE828,(IF(P828="cpv",(V828*T828),(V828*T828/1000))))</f>
        <v>3400</v>
      </c>
      <c r="AG828" s="347">
        <f t="shared" si="2835"/>
        <v>0</v>
      </c>
      <c r="AH828" s="347">
        <v>0</v>
      </c>
      <c r="AI828" s="347">
        <f t="shared" si="2836"/>
        <v>1400</v>
      </c>
      <c r="AJ828" s="348">
        <f t="shared" si="2837"/>
        <v>0.41176470588235292</v>
      </c>
      <c r="AL828"/>
    </row>
    <row r="829" spans="2:38" x14ac:dyDescent="0.25">
      <c r="B829" s="354" t="s">
        <v>1274</v>
      </c>
      <c r="C829" s="105">
        <v>2016</v>
      </c>
      <c r="D829" s="105">
        <v>4</v>
      </c>
      <c r="E829" s="106" t="s">
        <v>1032</v>
      </c>
      <c r="F829" s="107">
        <v>42476</v>
      </c>
      <c r="G829" s="107">
        <v>42490</v>
      </c>
      <c r="H829" s="108">
        <f t="shared" ca="1" si="2825"/>
        <v>0</v>
      </c>
      <c r="I829" s="109" t="s">
        <v>54</v>
      </c>
      <c r="J829" s="109" t="s">
        <v>534</v>
      </c>
      <c r="K829" s="109" t="s">
        <v>1277</v>
      </c>
      <c r="L829" s="110" t="str">
        <f t="shared" ca="1" si="2826"/>
        <v>Completed</v>
      </c>
      <c r="M829" s="105" t="s">
        <v>82</v>
      </c>
      <c r="N829" s="105" t="s">
        <v>58</v>
      </c>
      <c r="O829" s="105" t="s">
        <v>78</v>
      </c>
      <c r="P829" s="105" t="s">
        <v>60</v>
      </c>
      <c r="Q829" s="105" t="s">
        <v>79</v>
      </c>
      <c r="R829" s="105" t="s">
        <v>79</v>
      </c>
      <c r="S829" s="111">
        <v>0.5</v>
      </c>
      <c r="T829" s="111">
        <v>4.25</v>
      </c>
      <c r="U829" s="112">
        <v>1000000</v>
      </c>
      <c r="V829" s="112">
        <v>1001362</v>
      </c>
      <c r="W829" s="110">
        <f t="shared" si="2827"/>
        <v>0</v>
      </c>
      <c r="X829" s="110">
        <f t="shared" si="2828"/>
        <v>1000000</v>
      </c>
      <c r="Y829" s="112">
        <v>9271</v>
      </c>
      <c r="Z829" s="113">
        <f t="shared" si="2829"/>
        <v>9.2583900727209543E-3</v>
      </c>
      <c r="AA829" s="114">
        <f t="shared" si="2830"/>
        <v>0.29975191457232231</v>
      </c>
      <c r="AB829" s="115">
        <f t="shared" si="2831"/>
        <v>500</v>
      </c>
      <c r="AC829" s="116">
        <f t="shared" si="2832"/>
        <v>500</v>
      </c>
      <c r="AD829" s="115">
        <f t="shared" si="2833"/>
        <v>0</v>
      </c>
      <c r="AE829" s="117">
        <f t="shared" si="2834"/>
        <v>4250</v>
      </c>
      <c r="AF829" s="286">
        <v>2779</v>
      </c>
      <c r="AG829" s="118">
        <f t="shared" si="2835"/>
        <v>-1471</v>
      </c>
      <c r="AH829" s="118">
        <v>0</v>
      </c>
      <c r="AI829" s="118">
        <f t="shared" si="2836"/>
        <v>2279</v>
      </c>
      <c r="AJ829" s="335">
        <f t="shared" si="2837"/>
        <v>0.82007916516732637</v>
      </c>
      <c r="AL829"/>
    </row>
    <row r="830" spans="2:38" x14ac:dyDescent="0.25">
      <c r="B830" s="356" t="s">
        <v>1275</v>
      </c>
      <c r="C830" s="91">
        <v>2016</v>
      </c>
      <c r="D830" s="91">
        <v>4</v>
      </c>
      <c r="E830" s="92" t="s">
        <v>1032</v>
      </c>
      <c r="F830" s="93">
        <v>42476</v>
      </c>
      <c r="G830" s="93">
        <v>42490</v>
      </c>
      <c r="H830" s="94">
        <f t="shared" ref="H830:H833" ca="1" si="2838">IF($O$1&gt;G830,0,(G830-$O$1))</f>
        <v>0</v>
      </c>
      <c r="I830" s="90" t="s">
        <v>54</v>
      </c>
      <c r="J830" s="90" t="s">
        <v>534</v>
      </c>
      <c r="K830" s="90" t="s">
        <v>1277</v>
      </c>
      <c r="L830" s="95" t="str">
        <f t="shared" ref="L830:L833" ca="1" si="2839">IF(G830=0,$M$3,(IF(H830=0,$M$1,$M$2)))</f>
        <v>Completed</v>
      </c>
      <c r="M830" s="91" t="s">
        <v>77</v>
      </c>
      <c r="N830" s="91" t="s">
        <v>58</v>
      </c>
      <c r="O830" s="91" t="s">
        <v>78</v>
      </c>
      <c r="P830" s="91" t="s">
        <v>60</v>
      </c>
      <c r="Q830" s="91" t="s">
        <v>79</v>
      </c>
      <c r="R830" s="91" t="s">
        <v>79</v>
      </c>
      <c r="S830" s="96">
        <v>1.5</v>
      </c>
      <c r="T830" s="96">
        <v>4.25</v>
      </c>
      <c r="U830" s="97">
        <v>500000</v>
      </c>
      <c r="V830" s="97">
        <v>500675</v>
      </c>
      <c r="W830" s="95">
        <f t="shared" ref="W830:W833" si="2840">IF(V830&gt;U830,0,U830-V830)</f>
        <v>0</v>
      </c>
      <c r="X830" s="95">
        <f t="shared" ref="X830:X833" si="2841">IF(V830&gt;U830,U830,V830)</f>
        <v>500000</v>
      </c>
      <c r="Y830" s="97">
        <v>7731</v>
      </c>
      <c r="Z830" s="98">
        <f t="shared" ref="Z830:Z833" si="2842">Y830/V830</f>
        <v>1.5441154441503969E-2</v>
      </c>
      <c r="AA830" s="99">
        <f t="shared" ref="AA830:AA833" si="2843">AF830/Y830</f>
        <v>0.27523848790583366</v>
      </c>
      <c r="AB830" s="100">
        <f t="shared" ref="AB830:AB833" si="2844">IF(P830="cpv",(U830*S830),(U830/1000*S830))</f>
        <v>750</v>
      </c>
      <c r="AC830" s="101">
        <f t="shared" ref="AC830:AC833" si="2845">IF(P830="cpv",(IF(W830&gt;0,V830*S830,AB830)),(IF(W830&gt;0,V830/1000*S830,AB830)))</f>
        <v>750</v>
      </c>
      <c r="AD830" s="100">
        <f t="shared" ref="AD830:AD833" si="2846">AC830-AB830</f>
        <v>0</v>
      </c>
      <c r="AE830" s="102">
        <f t="shared" ref="AE830:AE833" si="2847">IF(P830="cpv",(U830*T830),(U830/1000*T830))</f>
        <v>2125</v>
      </c>
      <c r="AF830" s="291">
        <f>IF((SUMIF($K$10:$K$1048576,K830,$V$10:$V$1048576))&gt;(SUMIF($K$10:$K$1048576,K830,$U$10:$U$1048576)),AE830,(IF(P830="cpv",(V830*T830),(V830*T830/1000))))</f>
        <v>2127.8687500000001</v>
      </c>
      <c r="AG830" s="103">
        <f t="shared" ref="AG830:AG833" si="2848">AF830-AE830</f>
        <v>2.8687500000000909</v>
      </c>
      <c r="AH830" s="103">
        <v>0</v>
      </c>
      <c r="AI830" s="103">
        <f t="shared" ref="AI830:AI833" si="2849">AF830-AC830-AH830</f>
        <v>1377.8687500000001</v>
      </c>
      <c r="AJ830" s="336">
        <f t="shared" ref="AJ830:AJ833" si="2850">AI830/AF830</f>
        <v>0.64753465174954994</v>
      </c>
      <c r="AL830"/>
    </row>
    <row r="831" spans="2:38" ht="15.75" thickBot="1" x14ac:dyDescent="0.3">
      <c r="B831" s="355" t="s">
        <v>1276</v>
      </c>
      <c r="C831" s="151">
        <v>2016</v>
      </c>
      <c r="D831" s="151">
        <v>4</v>
      </c>
      <c r="E831" s="337" t="s">
        <v>1032</v>
      </c>
      <c r="F831" s="153">
        <v>42476</v>
      </c>
      <c r="G831" s="153">
        <v>42490</v>
      </c>
      <c r="H831" s="338">
        <f t="shared" ca="1" si="2838"/>
        <v>0</v>
      </c>
      <c r="I831" s="150" t="s">
        <v>54</v>
      </c>
      <c r="J831" s="150" t="s">
        <v>534</v>
      </c>
      <c r="K831" s="150" t="s">
        <v>1277</v>
      </c>
      <c r="L831" s="339" t="str">
        <f t="shared" ca="1" si="2839"/>
        <v>Completed</v>
      </c>
      <c r="M831" s="151" t="s">
        <v>64</v>
      </c>
      <c r="N831" s="151" t="s">
        <v>58</v>
      </c>
      <c r="O831" s="151" t="s">
        <v>78</v>
      </c>
      <c r="P831" s="151" t="s">
        <v>60</v>
      </c>
      <c r="Q831" s="151" t="s">
        <v>79</v>
      </c>
      <c r="R831" s="151" t="s">
        <v>79</v>
      </c>
      <c r="S831" s="152">
        <v>2.5</v>
      </c>
      <c r="T831" s="152">
        <v>4.25</v>
      </c>
      <c r="U831" s="340">
        <v>200000</v>
      </c>
      <c r="V831" s="340">
        <v>21920</v>
      </c>
      <c r="W831" s="339">
        <f t="shared" si="2840"/>
        <v>178080</v>
      </c>
      <c r="X831" s="339">
        <f t="shared" si="2841"/>
        <v>21920</v>
      </c>
      <c r="Y831" s="340">
        <v>398</v>
      </c>
      <c r="Z831" s="341">
        <f t="shared" si="2842"/>
        <v>1.8156934306569342E-2</v>
      </c>
      <c r="AA831" s="342">
        <f t="shared" si="2843"/>
        <v>0.23407035175879395</v>
      </c>
      <c r="AB831" s="343">
        <f t="shared" si="2844"/>
        <v>500</v>
      </c>
      <c r="AC831" s="344">
        <f t="shared" si="2845"/>
        <v>54.800000000000004</v>
      </c>
      <c r="AD831" s="343">
        <f t="shared" si="2846"/>
        <v>-445.2</v>
      </c>
      <c r="AE831" s="345">
        <f t="shared" si="2847"/>
        <v>850</v>
      </c>
      <c r="AF831" s="346">
        <f>IF((SUMIF($K$10:$K$1048576,K831,$V$10:$V$1048576))&gt;(SUMIF($K$10:$K$1048576,K831,$U$10:$U$1048576)),AE831,(IF(P831="cpv",(V831*T831),(V831*T831/1000))))</f>
        <v>93.16</v>
      </c>
      <c r="AG831" s="347">
        <f t="shared" si="2848"/>
        <v>-756.84</v>
      </c>
      <c r="AH831" s="347">
        <v>0</v>
      </c>
      <c r="AI831" s="347">
        <f t="shared" si="2849"/>
        <v>38.359999999999992</v>
      </c>
      <c r="AJ831" s="348">
        <f t="shared" si="2850"/>
        <v>0.41176470588235287</v>
      </c>
      <c r="AL831"/>
    </row>
    <row r="832" spans="2:38" x14ac:dyDescent="0.25">
      <c r="B832" s="354" t="s">
        <v>1278</v>
      </c>
      <c r="C832" s="105">
        <v>2016</v>
      </c>
      <c r="D832" s="105">
        <v>4</v>
      </c>
      <c r="E832" s="106" t="s">
        <v>1032</v>
      </c>
      <c r="F832" s="107">
        <v>42475</v>
      </c>
      <c r="G832" s="107">
        <v>42490</v>
      </c>
      <c r="H832" s="108">
        <f t="shared" ca="1" si="2838"/>
        <v>0</v>
      </c>
      <c r="I832" s="109" t="s">
        <v>96</v>
      </c>
      <c r="J832" s="109" t="s">
        <v>636</v>
      </c>
      <c r="K832" s="109" t="s">
        <v>1280</v>
      </c>
      <c r="L832" s="110" t="str">
        <f t="shared" ca="1" si="2839"/>
        <v>Completed</v>
      </c>
      <c r="M832" s="105" t="s">
        <v>64</v>
      </c>
      <c r="N832" s="105" t="s">
        <v>58</v>
      </c>
      <c r="O832" s="105" t="s">
        <v>78</v>
      </c>
      <c r="P832" s="105" t="s">
        <v>60</v>
      </c>
      <c r="Q832" s="105" t="s">
        <v>79</v>
      </c>
      <c r="R832" s="105" t="s">
        <v>79</v>
      </c>
      <c r="S832" s="111">
        <v>2.5</v>
      </c>
      <c r="T832" s="111">
        <v>4.25</v>
      </c>
      <c r="U832" s="112">
        <v>300000</v>
      </c>
      <c r="V832" s="112">
        <v>87360</v>
      </c>
      <c r="W832" s="110">
        <f t="shared" si="2840"/>
        <v>212640</v>
      </c>
      <c r="X832" s="110">
        <f t="shared" si="2841"/>
        <v>87360</v>
      </c>
      <c r="Y832" s="112"/>
      <c r="Z832" s="113">
        <f t="shared" si="2842"/>
        <v>0</v>
      </c>
      <c r="AA832" s="114" t="e">
        <f t="shared" si="2843"/>
        <v>#DIV/0!</v>
      </c>
      <c r="AB832" s="115">
        <f t="shared" si="2844"/>
        <v>750</v>
      </c>
      <c r="AC832" s="116">
        <f t="shared" si="2845"/>
        <v>218.4</v>
      </c>
      <c r="AD832" s="115">
        <f t="shared" si="2846"/>
        <v>-531.6</v>
      </c>
      <c r="AE832" s="117">
        <f t="shared" si="2847"/>
        <v>1275</v>
      </c>
      <c r="AF832" s="286">
        <f>IF((SUMIF($K$10:$K$1048576,K832,$V$10:$V$1048576))&gt;(SUMIF($K$10:$K$1048576,K832,$U$10:$U$1048576)),AE832,(IF(P832="cpv",(V832*T832),(V832*T832/1000))))</f>
        <v>371.28</v>
      </c>
      <c r="AG832" s="118">
        <f t="shared" si="2848"/>
        <v>-903.72</v>
      </c>
      <c r="AH832" s="118">
        <v>0</v>
      </c>
      <c r="AI832" s="118">
        <f t="shared" si="2849"/>
        <v>152.87999999999997</v>
      </c>
      <c r="AJ832" s="335">
        <f t="shared" si="2850"/>
        <v>0.41176470588235287</v>
      </c>
      <c r="AL832"/>
    </row>
    <row r="833" spans="2:38" x14ac:dyDescent="0.25">
      <c r="B833" s="378" t="s">
        <v>1345</v>
      </c>
      <c r="C833" s="47">
        <v>2016</v>
      </c>
      <c r="D833" s="47">
        <v>4</v>
      </c>
      <c r="E833" s="48" t="s">
        <v>1032</v>
      </c>
      <c r="F833" s="49">
        <v>42475</v>
      </c>
      <c r="G833" s="49">
        <v>42490</v>
      </c>
      <c r="H833" s="50">
        <f t="shared" ca="1" si="2838"/>
        <v>0</v>
      </c>
      <c r="I833" s="46" t="s">
        <v>96</v>
      </c>
      <c r="J833" s="46" t="s">
        <v>636</v>
      </c>
      <c r="K833" s="46" t="s">
        <v>1280</v>
      </c>
      <c r="L833" s="51" t="str">
        <f t="shared" ca="1" si="2839"/>
        <v>Completed</v>
      </c>
      <c r="M833" s="47" t="s">
        <v>420</v>
      </c>
      <c r="N833" s="47" t="s">
        <v>58</v>
      </c>
      <c r="O833" s="47" t="s">
        <v>78</v>
      </c>
      <c r="P833" s="47" t="s">
        <v>60</v>
      </c>
      <c r="Q833" s="47" t="s">
        <v>79</v>
      </c>
      <c r="R833" s="47" t="s">
        <v>79</v>
      </c>
      <c r="S833" s="52">
        <v>2</v>
      </c>
      <c r="T833" s="52">
        <v>4.25</v>
      </c>
      <c r="U833" s="53">
        <v>200000</v>
      </c>
      <c r="V833" s="53">
        <v>101458</v>
      </c>
      <c r="W833" s="51">
        <f t="shared" si="2840"/>
        <v>98542</v>
      </c>
      <c r="X833" s="51">
        <f t="shared" si="2841"/>
        <v>101458</v>
      </c>
      <c r="Y833" s="53"/>
      <c r="Z833" s="54">
        <f t="shared" si="2842"/>
        <v>0</v>
      </c>
      <c r="AA833" s="55" t="e">
        <f t="shared" si="2843"/>
        <v>#DIV/0!</v>
      </c>
      <c r="AB833" s="56">
        <f t="shared" si="2844"/>
        <v>400</v>
      </c>
      <c r="AC833" s="57">
        <f t="shared" si="2845"/>
        <v>202.916</v>
      </c>
      <c r="AD833" s="56">
        <f t="shared" si="2846"/>
        <v>-197.084</v>
      </c>
      <c r="AE833" s="58">
        <f t="shared" si="2847"/>
        <v>850</v>
      </c>
      <c r="AF833" s="289">
        <f>IF((SUMIF($K$10:$K$1048576,K833,$V$10:$V$1048576))&gt;(SUMIF($K$10:$K$1048576,K833,$U$10:$U$1048576)),AE833,(IF(P833="cpv",(V833*T833),(V833*T833/1000))))</f>
        <v>431.19650000000001</v>
      </c>
      <c r="AG833" s="60">
        <f t="shared" si="2848"/>
        <v>-418.80349999999999</v>
      </c>
      <c r="AH833" s="60">
        <v>0</v>
      </c>
      <c r="AI833" s="60">
        <f t="shared" si="2849"/>
        <v>228.28050000000002</v>
      </c>
      <c r="AJ833" s="379">
        <f t="shared" si="2850"/>
        <v>0.52941176470588236</v>
      </c>
      <c r="AL833"/>
    </row>
    <row r="834" spans="2:38" ht="15.75" thickBot="1" x14ac:dyDescent="0.3">
      <c r="B834" s="355" t="s">
        <v>1279</v>
      </c>
      <c r="C834" s="151">
        <v>2016</v>
      </c>
      <c r="D834" s="151">
        <v>4</v>
      </c>
      <c r="E834" s="337" t="s">
        <v>1032</v>
      </c>
      <c r="F834" s="153">
        <v>42475</v>
      </c>
      <c r="G834" s="153">
        <v>42490</v>
      </c>
      <c r="H834" s="338">
        <f t="shared" ref="H834:H837" ca="1" si="2851">IF($O$1&gt;G834,0,(G834-$O$1))</f>
        <v>0</v>
      </c>
      <c r="I834" s="150" t="s">
        <v>96</v>
      </c>
      <c r="J834" s="150" t="s">
        <v>636</v>
      </c>
      <c r="K834" s="150" t="s">
        <v>1280</v>
      </c>
      <c r="L834" s="339" t="str">
        <f t="shared" ref="L834:L837" ca="1" si="2852">IF(G834=0,$M$3,(IF(H834=0,$M$1,$M$2)))</f>
        <v>Completed</v>
      </c>
      <c r="M834" s="151" t="s">
        <v>77</v>
      </c>
      <c r="N834" s="151" t="s">
        <v>58</v>
      </c>
      <c r="O834" s="151" t="s">
        <v>78</v>
      </c>
      <c r="P834" s="151" t="s">
        <v>60</v>
      </c>
      <c r="Q834" s="151" t="s">
        <v>79</v>
      </c>
      <c r="R834" s="151" t="s">
        <v>79</v>
      </c>
      <c r="S834" s="152">
        <v>1.5</v>
      </c>
      <c r="T834" s="152">
        <v>4.25</v>
      </c>
      <c r="U834" s="340">
        <v>450000</v>
      </c>
      <c r="V834" s="340">
        <v>450552</v>
      </c>
      <c r="W834" s="339">
        <f t="shared" ref="W834:W837" si="2853">IF(V834&gt;U834,0,U834-V834)</f>
        <v>0</v>
      </c>
      <c r="X834" s="339">
        <f t="shared" ref="X834:X837" si="2854">IF(V834&gt;U834,U834,V834)</f>
        <v>450000</v>
      </c>
      <c r="Y834" s="340">
        <v>6993</v>
      </c>
      <c r="Z834" s="341">
        <f t="shared" ref="Z834:Z837" si="2855">Y834/V834</f>
        <v>1.5520960954562403E-2</v>
      </c>
      <c r="AA834" s="342">
        <f t="shared" ref="AA834:AA837" si="2856">AF834/Y834</f>
        <v>0.27382325182325185</v>
      </c>
      <c r="AB834" s="343">
        <f t="shared" ref="AB834:AB837" si="2857">IF(P834="cpv",(U834*S834),(U834/1000*S834))</f>
        <v>675</v>
      </c>
      <c r="AC834" s="344">
        <f t="shared" ref="AC834:AC837" si="2858">IF(P834="cpv",(IF(W834&gt;0,V834*S834,AB834)),(IF(W834&gt;0,V834/1000*S834,AB834)))</f>
        <v>675</v>
      </c>
      <c r="AD834" s="343">
        <f t="shared" ref="AD834:AD837" si="2859">AC834-AB834</f>
        <v>0</v>
      </c>
      <c r="AE834" s="345">
        <f t="shared" ref="AE834:AE837" si="2860">IF(P834="cpv",(U834*T834),(U834/1000*T834))</f>
        <v>1912.5</v>
      </c>
      <c r="AF834" s="346">
        <f>IF((SUMIF($K$10:$K$1048576,K834,$V$10:$V$1048576))&gt;(SUMIF($K$10:$K$1048576,K834,$U$10:$U$1048576)),AE834,(IF(P834="cpv",(V834*T834),(V834*T834/1000))))</f>
        <v>1914.846</v>
      </c>
      <c r="AG834" s="347">
        <f t="shared" ref="AG834:AG837" si="2861">AF834-AE834</f>
        <v>2.3460000000000036</v>
      </c>
      <c r="AH834" s="347">
        <v>0</v>
      </c>
      <c r="AI834" s="347">
        <f t="shared" ref="AI834:AI837" si="2862">AF834-AC834-AH834</f>
        <v>1239.846</v>
      </c>
      <c r="AJ834" s="348">
        <f t="shared" ref="AJ834:AJ837" si="2863">AI834/AF834</f>
        <v>0.64749123428202582</v>
      </c>
      <c r="AL834"/>
    </row>
    <row r="835" spans="2:38" ht="15.75" thickBot="1" x14ac:dyDescent="0.3">
      <c r="B835" s="357" t="s">
        <v>1281</v>
      </c>
      <c r="C835" s="135">
        <v>2016</v>
      </c>
      <c r="D835" s="135">
        <v>4</v>
      </c>
      <c r="E835" s="136" t="s">
        <v>1032</v>
      </c>
      <c r="F835" s="137">
        <v>42475</v>
      </c>
      <c r="G835" s="137">
        <v>42490</v>
      </c>
      <c r="H835" s="138">
        <f t="shared" ca="1" si="2851"/>
        <v>0</v>
      </c>
      <c r="I835" s="139" t="s">
        <v>96</v>
      </c>
      <c r="J835" s="139" t="s">
        <v>636</v>
      </c>
      <c r="K835" s="139" t="s">
        <v>1282</v>
      </c>
      <c r="L835" s="140" t="str">
        <f t="shared" ca="1" si="2852"/>
        <v>Completed</v>
      </c>
      <c r="M835" s="135" t="s">
        <v>99</v>
      </c>
      <c r="N835" s="135" t="s">
        <v>58</v>
      </c>
      <c r="O835" s="135" t="s">
        <v>124</v>
      </c>
      <c r="P835" s="135" t="s">
        <v>110</v>
      </c>
      <c r="Q835" s="135" t="s">
        <v>101</v>
      </c>
      <c r="R835" s="135" t="s">
        <v>102</v>
      </c>
      <c r="S835" s="141">
        <v>3.6999999999999998E-2</v>
      </c>
      <c r="T835" s="141">
        <v>0.06</v>
      </c>
      <c r="U835" s="142">
        <v>67000</v>
      </c>
      <c r="V835" s="142">
        <v>67764</v>
      </c>
      <c r="W835" s="140">
        <f t="shared" si="2853"/>
        <v>0</v>
      </c>
      <c r="X835" s="140">
        <f t="shared" si="2854"/>
        <v>67000</v>
      </c>
      <c r="Y835" s="142"/>
      <c r="Z835" s="143">
        <f t="shared" si="2855"/>
        <v>0</v>
      </c>
      <c r="AA835" s="144" t="e">
        <f t="shared" si="2856"/>
        <v>#DIV/0!</v>
      </c>
      <c r="AB835" s="145">
        <f t="shared" si="2857"/>
        <v>2479</v>
      </c>
      <c r="AC835" s="146">
        <f t="shared" si="2858"/>
        <v>2479</v>
      </c>
      <c r="AD835" s="145">
        <f t="shared" si="2859"/>
        <v>0</v>
      </c>
      <c r="AE835" s="147">
        <f t="shared" si="2860"/>
        <v>4020</v>
      </c>
      <c r="AF835" s="288">
        <f>IF((SUMIF($K$10:$K$1048576,K835,$V$10:$V$1048576))&gt;(SUMIF($K$10:$K$1048576,K835,$U$10:$U$1048576)),AE835,(IF(P835="cpv",(V835*T835),(V835*T835/1000))))</f>
        <v>4020</v>
      </c>
      <c r="AG835" s="148">
        <f t="shared" si="2861"/>
        <v>0</v>
      </c>
      <c r="AH835" s="148">
        <v>0</v>
      </c>
      <c r="AI835" s="148">
        <f t="shared" si="2862"/>
        <v>1541</v>
      </c>
      <c r="AJ835" s="349">
        <f t="shared" si="2863"/>
        <v>0.38333333333333336</v>
      </c>
      <c r="AL835"/>
    </row>
    <row r="836" spans="2:38" x14ac:dyDescent="0.25">
      <c r="B836" s="354" t="s">
        <v>1283</v>
      </c>
      <c r="C836" s="105">
        <v>2016</v>
      </c>
      <c r="D836" s="105">
        <v>4</v>
      </c>
      <c r="E836" s="106" t="s">
        <v>1032</v>
      </c>
      <c r="F836" s="107">
        <v>42478</v>
      </c>
      <c r="G836" s="107">
        <v>42490</v>
      </c>
      <c r="H836" s="108">
        <f t="shared" ca="1" si="2851"/>
        <v>0</v>
      </c>
      <c r="I836" s="109" t="s">
        <v>74</v>
      </c>
      <c r="J836" s="109" t="s">
        <v>1284</v>
      </c>
      <c r="K836" s="109" t="s">
        <v>1288</v>
      </c>
      <c r="L836" s="110" t="str">
        <f t="shared" ca="1" si="2852"/>
        <v>Completed</v>
      </c>
      <c r="M836" s="105" t="s">
        <v>57</v>
      </c>
      <c r="N836" s="105" t="s">
        <v>58</v>
      </c>
      <c r="O836" s="105" t="s">
        <v>59</v>
      </c>
      <c r="P836" s="105" t="s">
        <v>60</v>
      </c>
      <c r="Q836" s="105" t="s">
        <v>61</v>
      </c>
      <c r="R836" s="105" t="s">
        <v>62</v>
      </c>
      <c r="S836" s="111">
        <v>0.5</v>
      </c>
      <c r="T836" s="111">
        <v>1.5</v>
      </c>
      <c r="U836" s="112">
        <v>2000000</v>
      </c>
      <c r="V836" s="112">
        <v>2000030</v>
      </c>
      <c r="W836" s="110">
        <f t="shared" si="2853"/>
        <v>0</v>
      </c>
      <c r="X836" s="110">
        <f t="shared" si="2854"/>
        <v>2000000</v>
      </c>
      <c r="Y836" s="112"/>
      <c r="Z836" s="113">
        <f t="shared" si="2855"/>
        <v>0</v>
      </c>
      <c r="AA836" s="114" t="e">
        <f t="shared" si="2856"/>
        <v>#DIV/0!</v>
      </c>
      <c r="AB836" s="115">
        <f t="shared" si="2857"/>
        <v>1000</v>
      </c>
      <c r="AC836" s="116">
        <f t="shared" si="2858"/>
        <v>1000</v>
      </c>
      <c r="AD836" s="115">
        <f t="shared" si="2859"/>
        <v>0</v>
      </c>
      <c r="AE836" s="117">
        <f t="shared" si="2860"/>
        <v>3000</v>
      </c>
      <c r="AF836" s="286">
        <f>IF((SUMIF($K$10:$K$1048576,K836,$V$10:$V$1048576))&gt;(SUMIF($K$10:$K$1048576,K836,$U$10:$U$1048576)),AE836,(IF(P836="cpv",(V836*T836),(V836*T836/1000))))</f>
        <v>3000</v>
      </c>
      <c r="AG836" s="118">
        <f t="shared" si="2861"/>
        <v>0</v>
      </c>
      <c r="AH836" s="118">
        <v>0</v>
      </c>
      <c r="AI836" s="118">
        <f t="shared" si="2862"/>
        <v>2000</v>
      </c>
      <c r="AJ836" s="335">
        <f t="shared" si="2863"/>
        <v>0.66666666666666663</v>
      </c>
      <c r="AL836"/>
    </row>
    <row r="837" spans="2:38" x14ac:dyDescent="0.25">
      <c r="B837" s="356" t="s">
        <v>1285</v>
      </c>
      <c r="C837" s="91">
        <v>2016</v>
      </c>
      <c r="D837" s="91">
        <v>4</v>
      </c>
      <c r="E837" s="92" t="s">
        <v>1032</v>
      </c>
      <c r="F837" s="93">
        <v>42478</v>
      </c>
      <c r="G837" s="93">
        <v>42490</v>
      </c>
      <c r="H837" s="94">
        <f t="shared" ca="1" si="2851"/>
        <v>0</v>
      </c>
      <c r="I837" s="90" t="s">
        <v>74</v>
      </c>
      <c r="J837" s="90" t="s">
        <v>1284</v>
      </c>
      <c r="K837" s="90" t="s">
        <v>1288</v>
      </c>
      <c r="L837" s="95" t="str">
        <f t="shared" ca="1" si="2852"/>
        <v>Completed</v>
      </c>
      <c r="M837" s="91" t="s">
        <v>82</v>
      </c>
      <c r="N837" s="91" t="s">
        <v>58</v>
      </c>
      <c r="O837" s="91" t="s">
        <v>59</v>
      </c>
      <c r="P837" s="91" t="s">
        <v>60</v>
      </c>
      <c r="Q837" s="91" t="s">
        <v>61</v>
      </c>
      <c r="R837" s="91" t="s">
        <v>62</v>
      </c>
      <c r="S837" s="96">
        <v>0.1</v>
      </c>
      <c r="T837" s="96">
        <v>1.5</v>
      </c>
      <c r="U837" s="97">
        <v>3000000</v>
      </c>
      <c r="V837" s="97">
        <v>3030798</v>
      </c>
      <c r="W837" s="95">
        <f t="shared" si="2853"/>
        <v>0</v>
      </c>
      <c r="X837" s="95">
        <f t="shared" si="2854"/>
        <v>3000000</v>
      </c>
      <c r="Y837" s="97"/>
      <c r="Z837" s="98">
        <f t="shared" si="2855"/>
        <v>0</v>
      </c>
      <c r="AA837" s="99" t="e">
        <f t="shared" si="2856"/>
        <v>#DIV/0!</v>
      </c>
      <c r="AB837" s="100">
        <f t="shared" si="2857"/>
        <v>300</v>
      </c>
      <c r="AC837" s="101">
        <f t="shared" si="2858"/>
        <v>300</v>
      </c>
      <c r="AD837" s="100">
        <f t="shared" si="2859"/>
        <v>0</v>
      </c>
      <c r="AE837" s="102">
        <f t="shared" si="2860"/>
        <v>4500</v>
      </c>
      <c r="AF837" s="291">
        <f>IF((SUMIF($K$10:$K$1048576,K837,$V$10:$V$1048576))&gt;(SUMIF($K$10:$K$1048576,K837,$U$10:$U$1048576)),AE837,(IF(P837="cpv",(V837*T837),(V837*T837/1000))))</f>
        <v>4500</v>
      </c>
      <c r="AG837" s="103">
        <f t="shared" si="2861"/>
        <v>0</v>
      </c>
      <c r="AH837" s="103">
        <v>0</v>
      </c>
      <c r="AI837" s="103">
        <f t="shared" si="2862"/>
        <v>4200</v>
      </c>
      <c r="AJ837" s="336">
        <f t="shared" si="2863"/>
        <v>0.93333333333333335</v>
      </c>
      <c r="AL837"/>
    </row>
    <row r="838" spans="2:38" x14ac:dyDescent="0.25">
      <c r="B838" s="356" t="s">
        <v>1781</v>
      </c>
      <c r="C838" s="91">
        <v>2016</v>
      </c>
      <c r="D838" s="91">
        <v>4</v>
      </c>
      <c r="E838" s="92" t="s">
        <v>1032</v>
      </c>
      <c r="F838" s="93">
        <v>42478</v>
      </c>
      <c r="G838" s="93">
        <v>42490</v>
      </c>
      <c r="H838" s="94">
        <f t="shared" ref="H838:H840" ca="1" si="2864">IF($O$1&gt;G838,0,(G838-$O$1))</f>
        <v>0</v>
      </c>
      <c r="I838" s="90" t="s">
        <v>74</v>
      </c>
      <c r="J838" s="90" t="s">
        <v>1284</v>
      </c>
      <c r="K838" s="90" t="s">
        <v>1288</v>
      </c>
      <c r="L838" s="95" t="str">
        <f t="shared" ref="L838:L840" ca="1" si="2865">IF(G838=0,$M$3,(IF(H838=0,$M$1,$M$2)))</f>
        <v>Completed</v>
      </c>
      <c r="M838" s="91" t="s">
        <v>678</v>
      </c>
      <c r="N838" s="91" t="s">
        <v>58</v>
      </c>
      <c r="O838" s="91" t="s">
        <v>59</v>
      </c>
      <c r="P838" s="91" t="s">
        <v>60</v>
      </c>
      <c r="Q838" s="91" t="s">
        <v>61</v>
      </c>
      <c r="R838" s="91" t="s">
        <v>62</v>
      </c>
      <c r="S838" s="96">
        <v>0.2</v>
      </c>
      <c r="T838" s="96">
        <v>1.5</v>
      </c>
      <c r="U838" s="97">
        <v>284</v>
      </c>
      <c r="V838" s="97">
        <v>284</v>
      </c>
      <c r="W838" s="95">
        <f t="shared" ref="W838:W840" si="2866">IF(V838&gt;U838,0,U838-V838)</f>
        <v>0</v>
      </c>
      <c r="X838" s="95">
        <f t="shared" ref="X838:X840" si="2867">IF(V838&gt;U838,U838,V838)</f>
        <v>284</v>
      </c>
      <c r="Y838" s="97"/>
      <c r="Z838" s="98">
        <f t="shared" ref="Z838:Z840" si="2868">Y838/V838</f>
        <v>0</v>
      </c>
      <c r="AA838" s="99" t="e">
        <f t="shared" ref="AA838:AA840" si="2869">AF838/Y838</f>
        <v>#DIV/0!</v>
      </c>
      <c r="AB838" s="100">
        <f t="shared" ref="AB838:AB840" si="2870">IF(P838="cpv",(U838*S838),(U838/1000*S838))</f>
        <v>5.6799999999999996E-2</v>
      </c>
      <c r="AC838" s="101">
        <v>57</v>
      </c>
      <c r="AD838" s="100">
        <f t="shared" ref="AD838:AD840" si="2871">AC838-AB838</f>
        <v>56.943199999999997</v>
      </c>
      <c r="AE838" s="102">
        <f t="shared" ref="AE838:AE840" si="2872">IF(P838="cpv",(U838*T838),(U838/1000*T838))</f>
        <v>0.42599999999999993</v>
      </c>
      <c r="AF838" s="291">
        <f>IF((SUMIF($K$10:$K$1048576,K838,$V$10:$V$1048576))&gt;(SUMIF($K$10:$K$1048576,K838,$U$10:$U$1048576)),AE838,(IF(P838="cpv",(V838*T838),(V838*T838/1000))))</f>
        <v>0.42599999999999993</v>
      </c>
      <c r="AG838" s="103">
        <f t="shared" ref="AG838:AG840" si="2873">AF838-AE838</f>
        <v>0</v>
      </c>
      <c r="AH838" s="103">
        <v>0</v>
      </c>
      <c r="AI838" s="103">
        <f t="shared" ref="AI838:AI840" si="2874">AF838-AC838-AH838</f>
        <v>-56.573999999999998</v>
      </c>
      <c r="AJ838" s="336">
        <f t="shared" ref="AJ838:AJ840" si="2875">AI838/AF838</f>
        <v>-132.80281690140848</v>
      </c>
      <c r="AL838"/>
    </row>
    <row r="839" spans="2:38" x14ac:dyDescent="0.25">
      <c r="B839" s="356" t="s">
        <v>1286</v>
      </c>
      <c r="C839" s="91">
        <v>2016</v>
      </c>
      <c r="D839" s="91">
        <v>4</v>
      </c>
      <c r="E839" s="92" t="s">
        <v>1032</v>
      </c>
      <c r="F839" s="93">
        <v>42478</v>
      </c>
      <c r="G839" s="93">
        <v>42490</v>
      </c>
      <c r="H839" s="94">
        <f t="shared" ca="1" si="2864"/>
        <v>0</v>
      </c>
      <c r="I839" s="90" t="s">
        <v>74</v>
      </c>
      <c r="J839" s="90" t="s">
        <v>1284</v>
      </c>
      <c r="K839" s="90" t="s">
        <v>1288</v>
      </c>
      <c r="L839" s="95" t="str">
        <f t="shared" ca="1" si="2865"/>
        <v>Completed</v>
      </c>
      <c r="M839" s="91" t="s">
        <v>64</v>
      </c>
      <c r="N839" s="91" t="s">
        <v>58</v>
      </c>
      <c r="O839" s="91" t="s">
        <v>59</v>
      </c>
      <c r="P839" s="91" t="s">
        <v>60</v>
      </c>
      <c r="Q839" s="91" t="s">
        <v>61</v>
      </c>
      <c r="R839" s="91" t="s">
        <v>62</v>
      </c>
      <c r="S839" s="96">
        <v>0.2</v>
      </c>
      <c r="T839" s="96">
        <v>1.5</v>
      </c>
      <c r="U839" s="97">
        <v>3000000</v>
      </c>
      <c r="V839" s="97">
        <v>2999424</v>
      </c>
      <c r="W839" s="95">
        <f t="shared" si="2866"/>
        <v>576</v>
      </c>
      <c r="X839" s="95">
        <f t="shared" si="2867"/>
        <v>2999424</v>
      </c>
      <c r="Y839" s="97">
        <v>702</v>
      </c>
      <c r="Z839" s="98">
        <f t="shared" si="2868"/>
        <v>2.3404493662783254E-4</v>
      </c>
      <c r="AA839" s="99">
        <f t="shared" si="2869"/>
        <v>6.4102564102564106</v>
      </c>
      <c r="AB839" s="100">
        <f t="shared" si="2870"/>
        <v>600</v>
      </c>
      <c r="AC839" s="101">
        <f t="shared" ref="AC839:AC840" si="2876">IF(P839="cpv",(IF(W839&gt;0,V839*S839,AB839)),(IF(W839&gt;0,V839/1000*S839,AB839)))</f>
        <v>599.88480000000004</v>
      </c>
      <c r="AD839" s="100">
        <f t="shared" si="2871"/>
        <v>-0.11519999999995889</v>
      </c>
      <c r="AE839" s="102">
        <f t="shared" si="2872"/>
        <v>4500</v>
      </c>
      <c r="AF839" s="291">
        <f>IF((SUMIF($K$10:$K$1048576,K839,$V$10:$V$1048576))&gt;(SUMIF($K$10:$K$1048576,K839,$U$10:$U$1048576)),AE839,(IF(P839="cpv",(V839*T839),(V839*T839/1000))))</f>
        <v>4500</v>
      </c>
      <c r="AG839" s="103">
        <f t="shared" si="2873"/>
        <v>0</v>
      </c>
      <c r="AH839" s="103">
        <v>0</v>
      </c>
      <c r="AI839" s="103">
        <f t="shared" si="2874"/>
        <v>3900.1152000000002</v>
      </c>
      <c r="AJ839" s="336">
        <f t="shared" si="2875"/>
        <v>0.86669226666666666</v>
      </c>
      <c r="AL839"/>
    </row>
    <row r="840" spans="2:38" ht="15.75" thickBot="1" x14ac:dyDescent="0.3">
      <c r="B840" s="355" t="s">
        <v>1287</v>
      </c>
      <c r="C840" s="151">
        <v>2016</v>
      </c>
      <c r="D840" s="151">
        <v>4</v>
      </c>
      <c r="E840" s="337" t="s">
        <v>1032</v>
      </c>
      <c r="F840" s="153">
        <v>42478</v>
      </c>
      <c r="G840" s="153">
        <v>42490</v>
      </c>
      <c r="H840" s="338">
        <f t="shared" ca="1" si="2864"/>
        <v>0</v>
      </c>
      <c r="I840" s="150" t="s">
        <v>74</v>
      </c>
      <c r="J840" s="150" t="s">
        <v>1284</v>
      </c>
      <c r="K840" s="150" t="s">
        <v>1288</v>
      </c>
      <c r="L840" s="339" t="str">
        <f t="shared" ca="1" si="2865"/>
        <v>Completed</v>
      </c>
      <c r="M840" s="151" t="s">
        <v>93</v>
      </c>
      <c r="N840" s="151" t="s">
        <v>58</v>
      </c>
      <c r="O840" s="151" t="s">
        <v>59</v>
      </c>
      <c r="P840" s="151" t="s">
        <v>60</v>
      </c>
      <c r="Q840" s="151" t="s">
        <v>61</v>
      </c>
      <c r="R840" s="151" t="s">
        <v>62</v>
      </c>
      <c r="S840" s="152">
        <v>0.1</v>
      </c>
      <c r="T840" s="152">
        <v>1.5</v>
      </c>
      <c r="U840" s="340">
        <v>1000000</v>
      </c>
      <c r="V840" s="340">
        <v>1002458</v>
      </c>
      <c r="W840" s="339">
        <f t="shared" si="2866"/>
        <v>0</v>
      </c>
      <c r="X840" s="339">
        <f t="shared" si="2867"/>
        <v>1000000</v>
      </c>
      <c r="Y840" s="340"/>
      <c r="Z840" s="341">
        <f t="shared" si="2868"/>
        <v>0</v>
      </c>
      <c r="AA840" s="342" t="e">
        <f t="shared" si="2869"/>
        <v>#DIV/0!</v>
      </c>
      <c r="AB840" s="343">
        <f t="shared" si="2870"/>
        <v>100</v>
      </c>
      <c r="AC840" s="344">
        <f t="shared" si="2876"/>
        <v>100</v>
      </c>
      <c r="AD840" s="343">
        <f t="shared" si="2871"/>
        <v>0</v>
      </c>
      <c r="AE840" s="345">
        <f t="shared" si="2872"/>
        <v>1500</v>
      </c>
      <c r="AF840" s="346">
        <f>IF((SUMIF($K$10:$K$1048576,K840,$V$10:$V$1048576))&gt;(SUMIF($K$10:$K$1048576,K840,$U$10:$U$1048576)),AE840,(IF(P840="cpv",(V840*T840),(V840*T840/1000))))</f>
        <v>1500</v>
      </c>
      <c r="AG840" s="347">
        <f t="shared" si="2873"/>
        <v>0</v>
      </c>
      <c r="AH840" s="347">
        <v>0</v>
      </c>
      <c r="AI840" s="347">
        <f t="shared" si="2874"/>
        <v>1400</v>
      </c>
      <c r="AJ840" s="348">
        <f t="shared" si="2875"/>
        <v>0.93333333333333335</v>
      </c>
      <c r="AL840"/>
    </row>
    <row r="841" spans="2:38" x14ac:dyDescent="0.25">
      <c r="B841" s="354" t="s">
        <v>1289</v>
      </c>
      <c r="C841" s="105">
        <v>2016</v>
      </c>
      <c r="D841" s="105">
        <v>4</v>
      </c>
      <c r="E841" s="106" t="s">
        <v>1032</v>
      </c>
      <c r="F841" s="107">
        <v>42478</v>
      </c>
      <c r="G841" s="107">
        <v>42490</v>
      </c>
      <c r="H841" s="108">
        <f t="shared" ref="H841:H842" ca="1" si="2877">IF($O$1&gt;G841,0,(G841-$O$1))</f>
        <v>0</v>
      </c>
      <c r="I841" s="109" t="s">
        <v>54</v>
      </c>
      <c r="J841" s="109" t="s">
        <v>141</v>
      </c>
      <c r="K841" s="109" t="s">
        <v>1292</v>
      </c>
      <c r="L841" s="110" t="str">
        <f t="shared" ref="L841:L842" ca="1" si="2878">IF(G841=0,$M$3,(IF(H841=0,$M$1,$M$2)))</f>
        <v>Completed</v>
      </c>
      <c r="M841" s="105" t="s">
        <v>134</v>
      </c>
      <c r="N841" s="105" t="s">
        <v>58</v>
      </c>
      <c r="O841" s="105" t="s">
        <v>109</v>
      </c>
      <c r="P841" s="105" t="s">
        <v>110</v>
      </c>
      <c r="Q841" s="105" t="s">
        <v>101</v>
      </c>
      <c r="R841" s="105" t="s">
        <v>102</v>
      </c>
      <c r="S841" s="111">
        <v>5.0000000000000001E-3</v>
      </c>
      <c r="T841" s="111">
        <v>3.3000000000000002E-2</v>
      </c>
      <c r="U841" s="112">
        <v>80000</v>
      </c>
      <c r="V841" s="112">
        <v>48896</v>
      </c>
      <c r="W841" s="110">
        <f t="shared" ref="W841:W842" si="2879">IF(V841&gt;U841,0,U841-V841)</f>
        <v>31104</v>
      </c>
      <c r="X841" s="110">
        <f t="shared" ref="X841:X842" si="2880">IF(V841&gt;U841,U841,V841)</f>
        <v>48896</v>
      </c>
      <c r="Y841" s="112"/>
      <c r="Z841" s="113">
        <f t="shared" ref="Z841:Z842" si="2881">Y841/V841</f>
        <v>0</v>
      </c>
      <c r="AA841" s="114" t="e">
        <f t="shared" ref="AA841:AA842" si="2882">AF841/Y841</f>
        <v>#DIV/0!</v>
      </c>
      <c r="AB841" s="115">
        <f t="shared" ref="AB841:AB842" si="2883">IF(P841="cpv",(U841*S841),(U841/1000*S841))</f>
        <v>400</v>
      </c>
      <c r="AC841" s="116">
        <f t="shared" ref="AC841:AC842" si="2884">IF(P841="cpv",(IF(W841&gt;0,V841*S841,AB841)),(IF(W841&gt;0,V841/1000*S841,AB841)))</f>
        <v>244.48000000000002</v>
      </c>
      <c r="AD841" s="115">
        <f t="shared" ref="AD841:AD842" si="2885">AC841-AB841</f>
        <v>-155.51999999999998</v>
      </c>
      <c r="AE841" s="117">
        <f t="shared" ref="AE841:AE842" si="2886">IF(P841="cpv",(U841*T841),(U841/1000*T841))</f>
        <v>2640</v>
      </c>
      <c r="AF841" s="286">
        <f>IF((SUMIF($K$10:$K$1048576,K841,$V$10:$V$1048576))&gt;(SUMIF($K$10:$K$1048576,K841,$U$10:$U$1048576)),AE841,(IF(P841="cpv",(V841*T841),(V841*T841/1000))))</f>
        <v>1613.568</v>
      </c>
      <c r="AG841" s="118">
        <f t="shared" ref="AG841:AG842" si="2887">AF841-AE841</f>
        <v>-1026.432</v>
      </c>
      <c r="AH841" s="118">
        <v>0</v>
      </c>
      <c r="AI841" s="118">
        <f t="shared" ref="AI841:AI842" si="2888">AF841-AC841-AH841</f>
        <v>1369.088</v>
      </c>
      <c r="AJ841" s="335">
        <f t="shared" ref="AJ841:AJ842" si="2889">AI841/AF841</f>
        <v>0.84848484848484851</v>
      </c>
      <c r="AL841"/>
    </row>
    <row r="842" spans="2:38" x14ac:dyDescent="0.25">
      <c r="B842" s="356" t="s">
        <v>1290</v>
      </c>
      <c r="C842" s="91">
        <v>2016</v>
      </c>
      <c r="D842" s="91">
        <v>4</v>
      </c>
      <c r="E842" s="92" t="s">
        <v>1032</v>
      </c>
      <c r="F842" s="93">
        <v>42478</v>
      </c>
      <c r="G842" s="93">
        <v>42490</v>
      </c>
      <c r="H842" s="94">
        <f t="shared" ca="1" si="2877"/>
        <v>0</v>
      </c>
      <c r="I842" s="90" t="s">
        <v>54</v>
      </c>
      <c r="J842" s="90" t="s">
        <v>141</v>
      </c>
      <c r="K842" s="90" t="s">
        <v>1292</v>
      </c>
      <c r="L842" s="95" t="str">
        <f t="shared" ca="1" si="2878"/>
        <v>Completed</v>
      </c>
      <c r="M842" s="91" t="s">
        <v>57</v>
      </c>
      <c r="N842" s="91" t="s">
        <v>58</v>
      </c>
      <c r="O842" s="91" t="s">
        <v>109</v>
      </c>
      <c r="P842" s="91" t="s">
        <v>110</v>
      </c>
      <c r="Q842" s="91" t="s">
        <v>101</v>
      </c>
      <c r="R842" s="91" t="s">
        <v>102</v>
      </c>
      <c r="S842" s="96">
        <v>1.4999999999999999E-2</v>
      </c>
      <c r="T842" s="96">
        <v>3.3000000000000002E-2</v>
      </c>
      <c r="U842" s="97">
        <v>40000</v>
      </c>
      <c r="V842" s="97">
        <v>39939</v>
      </c>
      <c r="W842" s="95">
        <f t="shared" si="2879"/>
        <v>61</v>
      </c>
      <c r="X842" s="95">
        <f t="shared" si="2880"/>
        <v>39939</v>
      </c>
      <c r="Y842" s="97"/>
      <c r="Z842" s="98">
        <f t="shared" si="2881"/>
        <v>0</v>
      </c>
      <c r="AA842" s="99" t="e">
        <f t="shared" si="2882"/>
        <v>#DIV/0!</v>
      </c>
      <c r="AB842" s="100">
        <f t="shared" si="2883"/>
        <v>600</v>
      </c>
      <c r="AC842" s="101">
        <f t="shared" si="2884"/>
        <v>599.08499999999992</v>
      </c>
      <c r="AD842" s="100">
        <f t="shared" si="2885"/>
        <v>-0.91500000000007731</v>
      </c>
      <c r="AE842" s="102">
        <f t="shared" si="2886"/>
        <v>1320</v>
      </c>
      <c r="AF842" s="291">
        <f>IF((SUMIF($K$10:$K$1048576,K842,$V$10:$V$1048576))&gt;(SUMIF($K$10:$K$1048576,K842,$U$10:$U$1048576)),AE842,(IF(P842="cpv",(V842*T842),(V842*T842/1000))))</f>
        <v>1317.9870000000001</v>
      </c>
      <c r="AG842" s="103">
        <f t="shared" si="2887"/>
        <v>-2.01299999999992</v>
      </c>
      <c r="AH842" s="103">
        <v>0</v>
      </c>
      <c r="AI842" s="103">
        <f t="shared" si="2888"/>
        <v>718.90200000000016</v>
      </c>
      <c r="AJ842" s="336">
        <f t="shared" si="2889"/>
        <v>0.54545454545454553</v>
      </c>
      <c r="AL842"/>
    </row>
    <row r="843" spans="2:38" ht="15.75" thickBot="1" x14ac:dyDescent="0.3">
      <c r="B843" s="355" t="s">
        <v>1291</v>
      </c>
      <c r="C843" s="151">
        <v>2016</v>
      </c>
      <c r="D843" s="151">
        <v>4</v>
      </c>
      <c r="E843" s="337" t="s">
        <v>1032</v>
      </c>
      <c r="F843" s="153">
        <v>42478</v>
      </c>
      <c r="G843" s="153">
        <v>42490</v>
      </c>
      <c r="H843" s="338">
        <f t="shared" ref="H843:H844" ca="1" si="2890">IF($O$1&gt;G843,0,(G843-$O$1))</f>
        <v>0</v>
      </c>
      <c r="I843" s="150" t="s">
        <v>54</v>
      </c>
      <c r="J843" s="150" t="s">
        <v>141</v>
      </c>
      <c r="K843" s="150" t="s">
        <v>1292</v>
      </c>
      <c r="L843" s="339" t="str">
        <f t="shared" ref="L843:L844" ca="1" si="2891">IF(G843=0,$M$3,(IF(H843=0,$M$1,$M$2)))</f>
        <v>Completed</v>
      </c>
      <c r="M843" s="151" t="s">
        <v>64</v>
      </c>
      <c r="N843" s="151" t="s">
        <v>58</v>
      </c>
      <c r="O843" s="151" t="s">
        <v>109</v>
      </c>
      <c r="P843" s="151" t="s">
        <v>110</v>
      </c>
      <c r="Q843" s="151" t="s">
        <v>101</v>
      </c>
      <c r="R843" s="151" t="s">
        <v>102</v>
      </c>
      <c r="S843" s="152">
        <v>6.0000000000000001E-3</v>
      </c>
      <c r="T843" s="152">
        <v>3.3000000000000002E-2</v>
      </c>
      <c r="U843" s="340">
        <v>50000</v>
      </c>
      <c r="V843" s="340">
        <v>28617</v>
      </c>
      <c r="W843" s="339">
        <f t="shared" ref="W843:W844" si="2892">IF(V843&gt;U843,0,U843-V843)</f>
        <v>21383</v>
      </c>
      <c r="X843" s="339">
        <f t="shared" ref="X843:X844" si="2893">IF(V843&gt;U843,U843,V843)</f>
        <v>28617</v>
      </c>
      <c r="Y843" s="340"/>
      <c r="Z843" s="341">
        <f t="shared" ref="Z843:Z844" si="2894">Y843/V843</f>
        <v>0</v>
      </c>
      <c r="AA843" s="342" t="e">
        <f t="shared" ref="AA843:AA844" si="2895">AF843/Y843</f>
        <v>#DIV/0!</v>
      </c>
      <c r="AB843" s="343">
        <f t="shared" ref="AB843:AB844" si="2896">IF(P843="cpv",(U843*S843),(U843/1000*S843))</f>
        <v>300</v>
      </c>
      <c r="AC843" s="344">
        <f t="shared" ref="AC843" si="2897">IF(P843="cpv",(IF(W843&gt;0,V843*S843,AB843)),(IF(W843&gt;0,V843/1000*S843,AB843)))</f>
        <v>171.702</v>
      </c>
      <c r="AD843" s="343">
        <f t="shared" ref="AD843:AD844" si="2898">AC843-AB843</f>
        <v>-128.298</v>
      </c>
      <c r="AE843" s="345">
        <f t="shared" ref="AE843:AE844" si="2899">IF(P843="cpv",(U843*T843),(U843/1000*T843))</f>
        <v>1650</v>
      </c>
      <c r="AF843" s="346">
        <f>IF((SUMIF($K$10:$K$1048576,K843,$V$10:$V$1048576))&gt;(SUMIF($K$10:$K$1048576,K843,$U$10:$U$1048576)),AE843,(IF(P843="cpv",(V843*T843),(V843*T843/1000))))</f>
        <v>944.36099999999999</v>
      </c>
      <c r="AG843" s="347">
        <f t="shared" ref="AG843:AG844" si="2900">AF843-AE843</f>
        <v>-705.63900000000001</v>
      </c>
      <c r="AH843" s="347">
        <v>0</v>
      </c>
      <c r="AI843" s="347">
        <f t="shared" ref="AI843:AI844" si="2901">AF843-AC843-AH843</f>
        <v>772.65899999999999</v>
      </c>
      <c r="AJ843" s="348">
        <f t="shared" ref="AJ843:AJ844" si="2902">AI843/AF843</f>
        <v>0.81818181818181823</v>
      </c>
      <c r="AL843"/>
    </row>
    <row r="844" spans="2:38" ht="15.75" thickBot="1" x14ac:dyDescent="0.3">
      <c r="B844" s="357" t="s">
        <v>1293</v>
      </c>
      <c r="C844" s="135">
        <v>2016</v>
      </c>
      <c r="D844" s="135">
        <v>4</v>
      </c>
      <c r="E844" s="136" t="s">
        <v>1032</v>
      </c>
      <c r="F844" s="137">
        <v>42479</v>
      </c>
      <c r="G844" s="137">
        <v>42488</v>
      </c>
      <c r="H844" s="138">
        <f t="shared" ca="1" si="2890"/>
        <v>0</v>
      </c>
      <c r="I844" s="139" t="s">
        <v>84</v>
      </c>
      <c r="J844" s="139" t="s">
        <v>1294</v>
      </c>
      <c r="K844" s="383" t="s">
        <v>1295</v>
      </c>
      <c r="L844" s="140" t="str">
        <f t="shared" ca="1" si="2891"/>
        <v>Completed</v>
      </c>
      <c r="M844" s="135" t="s">
        <v>99</v>
      </c>
      <c r="N844" s="135" t="s">
        <v>58</v>
      </c>
      <c r="O844" s="135" t="s">
        <v>100</v>
      </c>
      <c r="P844" s="135" t="s">
        <v>42</v>
      </c>
      <c r="Q844" s="135" t="s">
        <v>101</v>
      </c>
      <c r="R844" s="135" t="s">
        <v>102</v>
      </c>
      <c r="S844" s="141">
        <v>0.4</v>
      </c>
      <c r="T844" s="141">
        <v>0.6</v>
      </c>
      <c r="U844" s="142">
        <v>10000</v>
      </c>
      <c r="V844" s="142">
        <v>11700</v>
      </c>
      <c r="W844" s="140">
        <f t="shared" si="2892"/>
        <v>0</v>
      </c>
      <c r="X844" s="140">
        <f t="shared" si="2893"/>
        <v>10000</v>
      </c>
      <c r="Y844" s="142"/>
      <c r="Z844" s="143">
        <f t="shared" si="2894"/>
        <v>0</v>
      </c>
      <c r="AA844" s="144" t="e">
        <f t="shared" si="2895"/>
        <v>#DIV/0!</v>
      </c>
      <c r="AB844" s="145">
        <f t="shared" si="2896"/>
        <v>4</v>
      </c>
      <c r="AC844" s="146">
        <v>4000</v>
      </c>
      <c r="AD844" s="145">
        <f t="shared" si="2898"/>
        <v>3996</v>
      </c>
      <c r="AE844" s="147">
        <f t="shared" si="2899"/>
        <v>6</v>
      </c>
      <c r="AF844" s="288">
        <v>6000</v>
      </c>
      <c r="AG844" s="148">
        <f t="shared" si="2900"/>
        <v>5994</v>
      </c>
      <c r="AH844" s="148">
        <v>0</v>
      </c>
      <c r="AI844" s="148">
        <f t="shared" si="2901"/>
        <v>2000</v>
      </c>
      <c r="AJ844" s="349">
        <f t="shared" si="2902"/>
        <v>0.33333333333333331</v>
      </c>
      <c r="AL844"/>
    </row>
    <row r="845" spans="2:38" ht="15.75" thickBot="1" x14ac:dyDescent="0.3">
      <c r="B845" s="357" t="s">
        <v>1297</v>
      </c>
      <c r="C845" s="135">
        <v>2016</v>
      </c>
      <c r="D845" s="135">
        <v>4</v>
      </c>
      <c r="E845" s="136" t="s">
        <v>1032</v>
      </c>
      <c r="F845" s="137">
        <v>42480</v>
      </c>
      <c r="G845" s="137">
        <v>42490</v>
      </c>
      <c r="H845" s="138">
        <f t="shared" ref="H845:H846" ca="1" si="2903">IF($O$1&gt;G845,0,(G845-$O$1))</f>
        <v>0</v>
      </c>
      <c r="I845" s="139" t="s">
        <v>54</v>
      </c>
      <c r="J845" s="139" t="s">
        <v>534</v>
      </c>
      <c r="K845" s="139" t="s">
        <v>1296</v>
      </c>
      <c r="L845" s="140" t="str">
        <f t="shared" ref="L845:L846" ca="1" si="2904">IF(G845=0,$M$3,(IF(H845=0,$M$1,$M$2)))</f>
        <v>Completed</v>
      </c>
      <c r="M845" s="135" t="s">
        <v>57</v>
      </c>
      <c r="N845" s="135" t="s">
        <v>58</v>
      </c>
      <c r="O845" s="135" t="s">
        <v>109</v>
      </c>
      <c r="P845" s="135" t="s">
        <v>110</v>
      </c>
      <c r="Q845" s="135" t="s">
        <v>101</v>
      </c>
      <c r="R845" s="135" t="s">
        <v>102</v>
      </c>
      <c r="S845" s="141">
        <v>1.4999999999999999E-2</v>
      </c>
      <c r="T845" s="141">
        <v>3.3000000000000002E-2</v>
      </c>
      <c r="U845" s="142">
        <v>65000</v>
      </c>
      <c r="V845" s="142">
        <v>66482</v>
      </c>
      <c r="W845" s="140">
        <f t="shared" ref="W845:W846" si="2905">IF(V845&gt;U845,0,U845-V845)</f>
        <v>0</v>
      </c>
      <c r="X845" s="140">
        <f t="shared" ref="X845:X846" si="2906">IF(V845&gt;U845,U845,V845)</f>
        <v>65000</v>
      </c>
      <c r="Y845" s="142"/>
      <c r="Z845" s="143">
        <f t="shared" ref="Z845:Z846" si="2907">Y845/V845</f>
        <v>0</v>
      </c>
      <c r="AA845" s="144" t="e">
        <f t="shared" ref="AA845:AA846" si="2908">AF845/Y845</f>
        <v>#DIV/0!</v>
      </c>
      <c r="AB845" s="145">
        <f t="shared" ref="AB845:AB846" si="2909">IF(P845="cpv",(U845*S845),(U845/1000*S845))</f>
        <v>975</v>
      </c>
      <c r="AC845" s="146">
        <f t="shared" ref="AC845:AC846" si="2910">IF(P845="cpv",(IF(W845&gt;0,V845*S845,AB845)),(IF(W845&gt;0,V845/1000*S845,AB845)))</f>
        <v>975</v>
      </c>
      <c r="AD845" s="145">
        <f t="shared" ref="AD845:AD846" si="2911">AC845-AB845</f>
        <v>0</v>
      </c>
      <c r="AE845" s="147">
        <f t="shared" ref="AE845:AE846" si="2912">IF(P845="cpv",(U845*T845),(U845/1000*T845))</f>
        <v>2145</v>
      </c>
      <c r="AF845" s="288">
        <v>2000</v>
      </c>
      <c r="AG845" s="148">
        <f t="shared" ref="AG845:AG846" si="2913">AF845-AE845</f>
        <v>-145</v>
      </c>
      <c r="AH845" s="148">
        <v>0</v>
      </c>
      <c r="AI845" s="148">
        <f t="shared" ref="AI845:AI846" si="2914">AF845-AC845-AH845</f>
        <v>1025</v>
      </c>
      <c r="AJ845" s="349">
        <f t="shared" ref="AJ845:AJ846" si="2915">AI845/AF845</f>
        <v>0.51249999999999996</v>
      </c>
      <c r="AL845"/>
    </row>
    <row r="846" spans="2:38" x14ac:dyDescent="0.25">
      <c r="B846" s="354" t="s">
        <v>1298</v>
      </c>
      <c r="C846" s="105">
        <v>2016</v>
      </c>
      <c r="D846" s="105">
        <v>4</v>
      </c>
      <c r="E846" s="106" t="s">
        <v>1032</v>
      </c>
      <c r="F846" s="107">
        <v>42480</v>
      </c>
      <c r="G846" s="107">
        <v>42483</v>
      </c>
      <c r="H846" s="108">
        <f t="shared" ca="1" si="2903"/>
        <v>0</v>
      </c>
      <c r="I846" s="109" t="s">
        <v>74</v>
      </c>
      <c r="J846" s="109" t="s">
        <v>146</v>
      </c>
      <c r="K846" s="109" t="s">
        <v>1301</v>
      </c>
      <c r="L846" s="110" t="str">
        <f t="shared" ca="1" si="2904"/>
        <v>Completed</v>
      </c>
      <c r="M846" s="105" t="s">
        <v>64</v>
      </c>
      <c r="N846" s="105" t="s">
        <v>58</v>
      </c>
      <c r="O846" s="105" t="s">
        <v>78</v>
      </c>
      <c r="P846" s="105" t="s">
        <v>60</v>
      </c>
      <c r="Q846" s="105" t="s">
        <v>79</v>
      </c>
      <c r="R846" s="105" t="s">
        <v>79</v>
      </c>
      <c r="S846" s="111">
        <v>2.5</v>
      </c>
      <c r="T846" s="111">
        <v>4.5</v>
      </c>
      <c r="U846" s="112">
        <v>200000</v>
      </c>
      <c r="V846" s="112">
        <v>201268</v>
      </c>
      <c r="W846" s="110">
        <f t="shared" si="2905"/>
        <v>0</v>
      </c>
      <c r="X846" s="110">
        <f t="shared" si="2906"/>
        <v>200000</v>
      </c>
      <c r="Y846" s="112">
        <v>3239</v>
      </c>
      <c r="Z846" s="113">
        <f t="shared" si="2907"/>
        <v>1.6092970566607707E-2</v>
      </c>
      <c r="AA846" s="114">
        <f t="shared" si="2908"/>
        <v>0.27786353812905218</v>
      </c>
      <c r="AB846" s="115">
        <f t="shared" si="2909"/>
        <v>500</v>
      </c>
      <c r="AC846" s="116">
        <f t="shared" si="2910"/>
        <v>500</v>
      </c>
      <c r="AD846" s="115">
        <f t="shared" si="2911"/>
        <v>0</v>
      </c>
      <c r="AE846" s="117">
        <f t="shared" si="2912"/>
        <v>900</v>
      </c>
      <c r="AF846" s="286">
        <f>IF((SUMIF($K$10:$K$1048576,K846,$V$10:$V$1048576))&gt;(SUMIF($K$10:$K$1048576,K846,$U$10:$U$1048576)),AE846,(IF(P846="cpv",(V846*T846),(V846*T846/1000))))</f>
        <v>900</v>
      </c>
      <c r="AG846" s="118">
        <f t="shared" si="2913"/>
        <v>0</v>
      </c>
      <c r="AH846" s="118">
        <v>0</v>
      </c>
      <c r="AI846" s="118">
        <f t="shared" si="2914"/>
        <v>400</v>
      </c>
      <c r="AJ846" s="335">
        <f t="shared" si="2915"/>
        <v>0.44444444444444442</v>
      </c>
      <c r="AL846"/>
    </row>
    <row r="847" spans="2:38" x14ac:dyDescent="0.25">
      <c r="B847" s="356" t="s">
        <v>1299</v>
      </c>
      <c r="C847" s="91">
        <v>2016</v>
      </c>
      <c r="D847" s="91">
        <v>4</v>
      </c>
      <c r="E847" s="92" t="s">
        <v>1032</v>
      </c>
      <c r="F847" s="93">
        <v>42480</v>
      </c>
      <c r="G847" s="93">
        <v>42483</v>
      </c>
      <c r="H847" s="94">
        <f t="shared" ref="H847:H848" ca="1" si="2916">IF($O$1&gt;G847,0,(G847-$O$1))</f>
        <v>0</v>
      </c>
      <c r="I847" s="90" t="s">
        <v>74</v>
      </c>
      <c r="J847" s="90" t="s">
        <v>146</v>
      </c>
      <c r="K847" s="90" t="s">
        <v>1301</v>
      </c>
      <c r="L847" s="95" t="str">
        <f t="shared" ref="L847:L848" ca="1" si="2917">IF(G847=0,$M$3,(IF(H847=0,$M$1,$M$2)))</f>
        <v>Completed</v>
      </c>
      <c r="M847" s="91" t="s">
        <v>57</v>
      </c>
      <c r="N847" s="91" t="s">
        <v>58</v>
      </c>
      <c r="O847" s="91" t="s">
        <v>78</v>
      </c>
      <c r="P847" s="91" t="s">
        <v>60</v>
      </c>
      <c r="Q847" s="91" t="s">
        <v>79</v>
      </c>
      <c r="R847" s="91" t="s">
        <v>79</v>
      </c>
      <c r="S847" s="96">
        <v>2.5</v>
      </c>
      <c r="T847" s="96">
        <v>4.5</v>
      </c>
      <c r="U847" s="97">
        <v>200000</v>
      </c>
      <c r="V847" s="97">
        <v>203965</v>
      </c>
      <c r="W847" s="95">
        <f t="shared" ref="W847:W848" si="2918">IF(V847&gt;U847,0,U847-V847)</f>
        <v>0</v>
      </c>
      <c r="X847" s="95">
        <f t="shared" ref="X847:X848" si="2919">IF(V847&gt;U847,U847,V847)</f>
        <v>200000</v>
      </c>
      <c r="Y847" s="97"/>
      <c r="Z847" s="98">
        <f t="shared" ref="Z847:Z848" si="2920">Y847/V847</f>
        <v>0</v>
      </c>
      <c r="AA847" s="99" t="e">
        <f t="shared" ref="AA847:AA848" si="2921">AF847/Y847</f>
        <v>#DIV/0!</v>
      </c>
      <c r="AB847" s="100">
        <f t="shared" ref="AB847:AB848" si="2922">IF(P847="cpv",(U847*S847),(U847/1000*S847))</f>
        <v>500</v>
      </c>
      <c r="AC847" s="101">
        <f t="shared" ref="AC847:AC848" si="2923">IF(P847="cpv",(IF(W847&gt;0,V847*S847,AB847)),(IF(W847&gt;0,V847/1000*S847,AB847)))</f>
        <v>500</v>
      </c>
      <c r="AD847" s="100">
        <f t="shared" ref="AD847:AD848" si="2924">AC847-AB847</f>
        <v>0</v>
      </c>
      <c r="AE847" s="102">
        <f t="shared" ref="AE847:AE848" si="2925">IF(P847="cpv",(U847*T847),(U847/1000*T847))</f>
        <v>900</v>
      </c>
      <c r="AF847" s="291">
        <f>IF((SUMIF($K$10:$K$1048576,K847,$V$10:$V$1048576))&gt;(SUMIF($K$10:$K$1048576,K847,$U$10:$U$1048576)),AE847,(IF(P847="cpv",(V847*T847),(V847*T847/1000))))</f>
        <v>900</v>
      </c>
      <c r="AG847" s="103">
        <f t="shared" ref="AG847:AG848" si="2926">AF847-AE847</f>
        <v>0</v>
      </c>
      <c r="AH847" s="103">
        <v>0</v>
      </c>
      <c r="AI847" s="103">
        <f t="shared" ref="AI847:AI848" si="2927">AF847-AC847-AH847</f>
        <v>400</v>
      </c>
      <c r="AJ847" s="336">
        <f t="shared" ref="AJ847:AJ848" si="2928">AI847/AF847</f>
        <v>0.44444444444444442</v>
      </c>
      <c r="AL847"/>
    </row>
    <row r="848" spans="2:38" ht="15.75" thickBot="1" x14ac:dyDescent="0.3">
      <c r="B848" s="355" t="s">
        <v>1300</v>
      </c>
      <c r="C848" s="151">
        <v>2016</v>
      </c>
      <c r="D848" s="151">
        <v>4</v>
      </c>
      <c r="E848" s="337" t="s">
        <v>1032</v>
      </c>
      <c r="F848" s="153">
        <v>42480</v>
      </c>
      <c r="G848" s="153">
        <v>42483</v>
      </c>
      <c r="H848" s="338">
        <f t="shared" ca="1" si="2916"/>
        <v>0</v>
      </c>
      <c r="I848" s="150" t="s">
        <v>74</v>
      </c>
      <c r="J848" s="150" t="s">
        <v>146</v>
      </c>
      <c r="K848" s="150" t="s">
        <v>1301</v>
      </c>
      <c r="L848" s="339" t="str">
        <f t="shared" ca="1" si="2917"/>
        <v>Completed</v>
      </c>
      <c r="M848" s="151" t="s">
        <v>82</v>
      </c>
      <c r="N848" s="151" t="s">
        <v>58</v>
      </c>
      <c r="O848" s="151" t="s">
        <v>78</v>
      </c>
      <c r="P848" s="151" t="s">
        <v>60</v>
      </c>
      <c r="Q848" s="151" t="s">
        <v>79</v>
      </c>
      <c r="R848" s="151" t="s">
        <v>79</v>
      </c>
      <c r="S848" s="152">
        <v>0.5</v>
      </c>
      <c r="T848" s="152">
        <v>4.5</v>
      </c>
      <c r="U848" s="340">
        <v>250000</v>
      </c>
      <c r="V848" s="340">
        <v>262422</v>
      </c>
      <c r="W848" s="339">
        <f t="shared" si="2918"/>
        <v>0</v>
      </c>
      <c r="X848" s="339">
        <f t="shared" si="2919"/>
        <v>250000</v>
      </c>
      <c r="Y848" s="340"/>
      <c r="Z848" s="341">
        <f t="shared" si="2920"/>
        <v>0</v>
      </c>
      <c r="AA848" s="342" t="e">
        <f t="shared" si="2921"/>
        <v>#DIV/0!</v>
      </c>
      <c r="AB848" s="343">
        <f t="shared" si="2922"/>
        <v>125</v>
      </c>
      <c r="AC848" s="344">
        <f t="shared" si="2923"/>
        <v>125</v>
      </c>
      <c r="AD848" s="343">
        <f t="shared" si="2924"/>
        <v>0</v>
      </c>
      <c r="AE848" s="345">
        <f t="shared" si="2925"/>
        <v>1125</v>
      </c>
      <c r="AF848" s="346">
        <v>1200</v>
      </c>
      <c r="AG848" s="347">
        <f t="shared" si="2926"/>
        <v>75</v>
      </c>
      <c r="AH848" s="347">
        <v>0</v>
      </c>
      <c r="AI848" s="347">
        <f t="shared" si="2927"/>
        <v>1075</v>
      </c>
      <c r="AJ848" s="348">
        <f t="shared" si="2928"/>
        <v>0.89583333333333337</v>
      </c>
      <c r="AL848"/>
    </row>
    <row r="849" spans="2:38" x14ac:dyDescent="0.25">
      <c r="B849" s="354" t="s">
        <v>1302</v>
      </c>
      <c r="C849" s="105">
        <v>2016</v>
      </c>
      <c r="D849" s="105">
        <v>4</v>
      </c>
      <c r="E849" s="106" t="s">
        <v>1032</v>
      </c>
      <c r="F849" s="107">
        <v>42480</v>
      </c>
      <c r="G849" s="107">
        <v>42490</v>
      </c>
      <c r="H849" s="108">
        <f t="shared" ref="H849:H850" ca="1" si="2929">IF($O$1&gt;G849,0,(G849-$O$1))</f>
        <v>0</v>
      </c>
      <c r="I849" s="109" t="s">
        <v>54</v>
      </c>
      <c r="J849" s="109" t="s">
        <v>55</v>
      </c>
      <c r="K849" s="109" t="s">
        <v>1304</v>
      </c>
      <c r="L849" s="110" t="str">
        <f t="shared" ref="L849:L850" ca="1" si="2930">IF(G849=0,$M$3,(IF(H849=0,$M$1,$M$2)))</f>
        <v>Completed</v>
      </c>
      <c r="M849" s="105" t="s">
        <v>93</v>
      </c>
      <c r="N849" s="105" t="s">
        <v>58</v>
      </c>
      <c r="O849" s="105" t="s">
        <v>109</v>
      </c>
      <c r="P849" s="105" t="s">
        <v>110</v>
      </c>
      <c r="Q849" s="105" t="s">
        <v>101</v>
      </c>
      <c r="R849" s="105" t="s">
        <v>102</v>
      </c>
      <c r="S849" s="111">
        <v>1.2E-2</v>
      </c>
      <c r="T849" s="111">
        <v>3.3000000000000002E-2</v>
      </c>
      <c r="U849" s="112">
        <v>65000</v>
      </c>
      <c r="V849" s="112">
        <v>65287</v>
      </c>
      <c r="W849" s="110">
        <f t="shared" ref="W849:W850" si="2931">IF(V849&gt;U849,0,U849-V849)</f>
        <v>0</v>
      </c>
      <c r="X849" s="110">
        <f t="shared" ref="X849:X850" si="2932">IF(V849&gt;U849,U849,V849)</f>
        <v>65000</v>
      </c>
      <c r="Y849" s="112">
        <v>13411</v>
      </c>
      <c r="Z849" s="113">
        <f t="shared" ref="Z849:Z850" si="2933">Y849/V849</f>
        <v>0.2054160858976519</v>
      </c>
      <c r="AA849" s="114">
        <f t="shared" ref="AA849:AA850" si="2934">AF849/Y849</f>
        <v>8.6048765938408767E-2</v>
      </c>
      <c r="AB849" s="115">
        <f t="shared" ref="AB849:AB850" si="2935">IF(P849="cpv",(U849*S849),(U849/1000*S849))</f>
        <v>780</v>
      </c>
      <c r="AC849" s="116">
        <f t="shared" ref="AC849:AC850" si="2936">IF(P849="cpv",(IF(W849&gt;0,V849*S849,AB849)),(IF(W849&gt;0,V849/1000*S849,AB849)))</f>
        <v>780</v>
      </c>
      <c r="AD849" s="115">
        <f t="shared" ref="AD849:AD850" si="2937">AC849-AB849</f>
        <v>0</v>
      </c>
      <c r="AE849" s="117">
        <f t="shared" ref="AE849:AE850" si="2938">IF(P849="cpv",(U849*T849),(U849/1000*T849))</f>
        <v>2145</v>
      </c>
      <c r="AF849" s="286">
        <v>1154</v>
      </c>
      <c r="AG849" s="118">
        <f t="shared" ref="AG849:AG850" si="2939">AF849-AE849</f>
        <v>-991</v>
      </c>
      <c r="AH849" s="118">
        <v>0</v>
      </c>
      <c r="AI849" s="118">
        <f t="shared" ref="AI849:AI850" si="2940">AF849-AC849-AH849</f>
        <v>374</v>
      </c>
      <c r="AJ849" s="335">
        <f t="shared" ref="AJ849:AJ850" si="2941">AI849/AF849</f>
        <v>0.3240901213171577</v>
      </c>
      <c r="AL849"/>
    </row>
    <row r="850" spans="2:38" x14ac:dyDescent="0.25">
      <c r="B850" s="356" t="s">
        <v>1303</v>
      </c>
      <c r="C850" s="91">
        <v>2016</v>
      </c>
      <c r="D850" s="91">
        <v>4</v>
      </c>
      <c r="E850" s="92" t="s">
        <v>1032</v>
      </c>
      <c r="F850" s="93">
        <v>42480</v>
      </c>
      <c r="G850" s="93">
        <v>42490</v>
      </c>
      <c r="H850" s="94">
        <f t="shared" ca="1" si="2929"/>
        <v>0</v>
      </c>
      <c r="I850" s="90" t="s">
        <v>54</v>
      </c>
      <c r="J850" s="90" t="s">
        <v>55</v>
      </c>
      <c r="K850" s="90" t="s">
        <v>1304</v>
      </c>
      <c r="L850" s="95" t="str">
        <f t="shared" ca="1" si="2930"/>
        <v>Completed</v>
      </c>
      <c r="M850" s="91" t="s">
        <v>77</v>
      </c>
      <c r="N850" s="91" t="s">
        <v>58</v>
      </c>
      <c r="O850" s="91" t="s">
        <v>109</v>
      </c>
      <c r="P850" s="91" t="s">
        <v>110</v>
      </c>
      <c r="Q850" s="91" t="s">
        <v>101</v>
      </c>
      <c r="R850" s="91" t="s">
        <v>102</v>
      </c>
      <c r="S850" s="96">
        <v>0.01</v>
      </c>
      <c r="T850" s="96">
        <v>3.3000000000000002E-2</v>
      </c>
      <c r="U850" s="97">
        <v>85000</v>
      </c>
      <c r="V850" s="97">
        <v>76813</v>
      </c>
      <c r="W850" s="95">
        <f t="shared" si="2931"/>
        <v>8187</v>
      </c>
      <c r="X850" s="95">
        <f t="shared" si="2932"/>
        <v>76813</v>
      </c>
      <c r="Y850" s="97">
        <v>6027</v>
      </c>
      <c r="Z850" s="98">
        <f t="shared" si="2933"/>
        <v>7.8463280955046677E-2</v>
      </c>
      <c r="AA850" s="99">
        <f t="shared" si="2934"/>
        <v>0.18765555002488801</v>
      </c>
      <c r="AB850" s="100">
        <f t="shared" si="2935"/>
        <v>850</v>
      </c>
      <c r="AC850" s="101">
        <f t="shared" si="2936"/>
        <v>768.13</v>
      </c>
      <c r="AD850" s="100">
        <f t="shared" si="2937"/>
        <v>-81.87</v>
      </c>
      <c r="AE850" s="102">
        <f t="shared" si="2938"/>
        <v>2805</v>
      </c>
      <c r="AF850" s="291">
        <v>1131</v>
      </c>
      <c r="AG850" s="103">
        <f t="shared" si="2939"/>
        <v>-1674</v>
      </c>
      <c r="AH850" s="103">
        <v>0</v>
      </c>
      <c r="AI850" s="103">
        <f t="shared" si="2940"/>
        <v>362.87</v>
      </c>
      <c r="AJ850" s="336">
        <f t="shared" si="2941"/>
        <v>0.32083996463306808</v>
      </c>
      <c r="AL850"/>
    </row>
    <row r="851" spans="2:38" ht="15.75" thickBot="1" x14ac:dyDescent="0.3">
      <c r="B851" s="355" t="s">
        <v>1305</v>
      </c>
      <c r="C851" s="151">
        <v>2016</v>
      </c>
      <c r="D851" s="151">
        <v>4</v>
      </c>
      <c r="E851" s="337" t="s">
        <v>1032</v>
      </c>
      <c r="F851" s="153">
        <v>42480</v>
      </c>
      <c r="G851" s="153">
        <v>42490</v>
      </c>
      <c r="H851" s="338">
        <f t="shared" ref="H851:H852" ca="1" si="2942">IF($O$1&gt;G851,0,(G851-$O$1))</f>
        <v>0</v>
      </c>
      <c r="I851" s="150" t="s">
        <v>54</v>
      </c>
      <c r="J851" s="150" t="s">
        <v>55</v>
      </c>
      <c r="K851" s="150" t="s">
        <v>1304</v>
      </c>
      <c r="L851" s="339" t="str">
        <f t="shared" ref="L851:L852" ca="1" si="2943">IF(G851=0,$M$3,(IF(H851=0,$M$1,$M$2)))</f>
        <v>Completed</v>
      </c>
      <c r="M851" s="151" t="s">
        <v>174</v>
      </c>
      <c r="N851" s="151" t="s">
        <v>58</v>
      </c>
      <c r="O851" s="151" t="s">
        <v>109</v>
      </c>
      <c r="P851" s="151" t="s">
        <v>110</v>
      </c>
      <c r="Q851" s="151" t="s">
        <v>101</v>
      </c>
      <c r="R851" s="151" t="s">
        <v>102</v>
      </c>
      <c r="S851" s="152">
        <v>0.03</v>
      </c>
      <c r="T851" s="152">
        <v>3.3000000000000002E-2</v>
      </c>
      <c r="U851" s="340">
        <v>50000</v>
      </c>
      <c r="V851" s="340">
        <v>51963</v>
      </c>
      <c r="W851" s="339">
        <f t="shared" ref="W851:W852" si="2944">IF(V851&gt;U851,0,U851-V851)</f>
        <v>0</v>
      </c>
      <c r="X851" s="339">
        <f t="shared" ref="X851:X852" si="2945">IF(V851&gt;U851,U851,V851)</f>
        <v>50000</v>
      </c>
      <c r="Y851" s="340"/>
      <c r="Z851" s="341">
        <f t="shared" ref="Z851:Z852" si="2946">Y851/V851</f>
        <v>0</v>
      </c>
      <c r="AA851" s="342" t="e">
        <f t="shared" ref="AA851:AA852" si="2947">AF851/Y851</f>
        <v>#DIV/0!</v>
      </c>
      <c r="AB851" s="343">
        <f t="shared" ref="AB851:AB852" si="2948">IF(P851="cpv",(U851*S851),(U851/1000*S851))</f>
        <v>1500</v>
      </c>
      <c r="AC851" s="344">
        <f t="shared" ref="AC851:AC852" si="2949">IF(P851="cpv",(IF(W851&gt;0,V851*S851,AB851)),(IF(W851&gt;0,V851/1000*S851,AB851)))</f>
        <v>1500</v>
      </c>
      <c r="AD851" s="343">
        <f t="shared" ref="AD851:AD852" si="2950">AC851-AB851</f>
        <v>0</v>
      </c>
      <c r="AE851" s="345">
        <f t="shared" ref="AE851:AE852" si="2951">IF(P851="cpv",(U851*T851),(U851/1000*T851))</f>
        <v>1650</v>
      </c>
      <c r="AF851" s="346">
        <v>1256</v>
      </c>
      <c r="AG851" s="347">
        <f t="shared" ref="AG851:AG852" si="2952">AF851-AE851</f>
        <v>-394</v>
      </c>
      <c r="AH851" s="347">
        <v>0</v>
      </c>
      <c r="AI851" s="347">
        <f t="shared" ref="AI851:AI852" si="2953">AF851-AC851-AH851</f>
        <v>-244</v>
      </c>
      <c r="AJ851" s="348">
        <f t="shared" ref="AJ851:AJ852" si="2954">AI851/AF851</f>
        <v>-0.19426751592356689</v>
      </c>
      <c r="AL851"/>
    </row>
    <row r="852" spans="2:38" x14ac:dyDescent="0.25">
      <c r="B852" s="354" t="s">
        <v>1306</v>
      </c>
      <c r="C852" s="105">
        <v>2016</v>
      </c>
      <c r="D852" s="105">
        <v>4</v>
      </c>
      <c r="E852" s="106" t="s">
        <v>1032</v>
      </c>
      <c r="F852" s="107">
        <v>42480</v>
      </c>
      <c r="G852" s="107">
        <v>42490</v>
      </c>
      <c r="H852" s="108">
        <f t="shared" ca="1" si="2942"/>
        <v>0</v>
      </c>
      <c r="I852" s="109" t="s">
        <v>54</v>
      </c>
      <c r="J852" s="109" t="s">
        <v>1310</v>
      </c>
      <c r="K852" s="109" t="s">
        <v>1311</v>
      </c>
      <c r="L852" s="110" t="str">
        <f t="shared" ca="1" si="2943"/>
        <v>Completed</v>
      </c>
      <c r="M852" s="105" t="s">
        <v>64</v>
      </c>
      <c r="N852" s="105" t="s">
        <v>58</v>
      </c>
      <c r="O852" s="105" t="s">
        <v>59</v>
      </c>
      <c r="P852" s="105" t="s">
        <v>60</v>
      </c>
      <c r="Q852" s="105" t="s">
        <v>61</v>
      </c>
      <c r="R852" s="105" t="s">
        <v>62</v>
      </c>
      <c r="S852" s="111">
        <v>0.2</v>
      </c>
      <c r="T852" s="111">
        <v>1</v>
      </c>
      <c r="U852" s="112">
        <v>2500000</v>
      </c>
      <c r="V852" s="112">
        <v>2236512</v>
      </c>
      <c r="W852" s="110">
        <f t="shared" si="2944"/>
        <v>263488</v>
      </c>
      <c r="X852" s="110">
        <f t="shared" si="2945"/>
        <v>2236512</v>
      </c>
      <c r="Y852" s="112">
        <v>949</v>
      </c>
      <c r="Z852" s="113">
        <f t="shared" si="2946"/>
        <v>4.2432144339042222E-4</v>
      </c>
      <c r="AA852" s="114">
        <f t="shared" si="2947"/>
        <v>0.71548998946259224</v>
      </c>
      <c r="AB852" s="115">
        <f t="shared" si="2948"/>
        <v>500</v>
      </c>
      <c r="AC852" s="116">
        <f t="shared" si="2949"/>
        <v>447.30240000000003</v>
      </c>
      <c r="AD852" s="115">
        <f t="shared" si="2950"/>
        <v>-52.697599999999966</v>
      </c>
      <c r="AE852" s="117">
        <f t="shared" si="2951"/>
        <v>2500</v>
      </c>
      <c r="AF852" s="286">
        <v>679</v>
      </c>
      <c r="AG852" s="118">
        <f t="shared" si="2952"/>
        <v>-1821</v>
      </c>
      <c r="AH852" s="118">
        <v>0</v>
      </c>
      <c r="AI852" s="118">
        <f t="shared" si="2953"/>
        <v>231.69759999999997</v>
      </c>
      <c r="AJ852" s="335">
        <f t="shared" si="2954"/>
        <v>0.34123357879234162</v>
      </c>
      <c r="AL852"/>
    </row>
    <row r="853" spans="2:38" x14ac:dyDescent="0.25">
      <c r="B853" s="356" t="s">
        <v>1307</v>
      </c>
      <c r="C853" s="91">
        <v>2016</v>
      </c>
      <c r="D853" s="91">
        <v>4</v>
      </c>
      <c r="E853" s="92" t="s">
        <v>1032</v>
      </c>
      <c r="F853" s="93">
        <v>42480</v>
      </c>
      <c r="G853" s="93">
        <v>42490</v>
      </c>
      <c r="H853" s="94">
        <f t="shared" ref="H853:H854" ca="1" si="2955">IF($O$1&gt;G853,0,(G853-$O$1))</f>
        <v>0</v>
      </c>
      <c r="I853" s="90" t="s">
        <v>54</v>
      </c>
      <c r="J853" s="90" t="s">
        <v>1310</v>
      </c>
      <c r="K853" s="90" t="s">
        <v>1311</v>
      </c>
      <c r="L853" s="95" t="str">
        <f t="shared" ref="L853:L854" ca="1" si="2956">IF(G853=0,$M$3,(IF(H853=0,$M$1,$M$2)))</f>
        <v>Completed</v>
      </c>
      <c r="M853" s="91" t="s">
        <v>82</v>
      </c>
      <c r="N853" s="91" t="s">
        <v>58</v>
      </c>
      <c r="O853" s="91" t="s">
        <v>59</v>
      </c>
      <c r="P853" s="91" t="s">
        <v>60</v>
      </c>
      <c r="Q853" s="91" t="s">
        <v>61</v>
      </c>
      <c r="R853" s="91" t="s">
        <v>62</v>
      </c>
      <c r="S853" s="96">
        <v>0.1</v>
      </c>
      <c r="T853" s="96">
        <v>1</v>
      </c>
      <c r="U853" s="97">
        <v>1500000</v>
      </c>
      <c r="V853" s="97">
        <v>1452618</v>
      </c>
      <c r="W853" s="95">
        <f t="shared" ref="W853:W854" si="2957">IF(V853&gt;U853,0,U853-V853)</f>
        <v>47382</v>
      </c>
      <c r="X853" s="95">
        <f t="shared" ref="X853:X854" si="2958">IF(V853&gt;U853,U853,V853)</f>
        <v>1452618</v>
      </c>
      <c r="Y853" s="97"/>
      <c r="Z853" s="98">
        <f t="shared" ref="Z853:Z854" si="2959">Y853/V853</f>
        <v>0</v>
      </c>
      <c r="AA853" s="99" t="e">
        <f t="shared" ref="AA853:AA854" si="2960">AF853/Y853</f>
        <v>#DIV/0!</v>
      </c>
      <c r="AB853" s="100">
        <f t="shared" ref="AB853:AB854" si="2961">IF(P853="cpv",(U853*S853),(U853/1000*S853))</f>
        <v>150</v>
      </c>
      <c r="AC853" s="101">
        <f t="shared" ref="AC853:AC854" si="2962">IF(P853="cpv",(IF(W853&gt;0,V853*S853,AB853)),(IF(W853&gt;0,V853/1000*S853,AB853)))</f>
        <v>145.26179999999999</v>
      </c>
      <c r="AD853" s="100">
        <f t="shared" ref="AD853:AD854" si="2963">AC853-AB853</f>
        <v>-4.7382000000000062</v>
      </c>
      <c r="AE853" s="102">
        <f t="shared" ref="AE853:AE854" si="2964">IF(P853="cpv",(U853*T853),(U853/1000*T853))</f>
        <v>1500</v>
      </c>
      <c r="AF853" s="291">
        <f>IF((SUMIF($K$10:$K$1048576,K853,$V$10:$V$1048576))&gt;(SUMIF($K$10:$K$1048576,K853,$U$10:$U$1048576)),AE853,(IF(P853="cpv",(V853*T853),(V853*T853/1000))))</f>
        <v>1452.6179999999999</v>
      </c>
      <c r="AG853" s="103">
        <f t="shared" ref="AG853:AG854" si="2965">AF853-AE853</f>
        <v>-47.382000000000062</v>
      </c>
      <c r="AH853" s="103">
        <v>0</v>
      </c>
      <c r="AI853" s="103">
        <f t="shared" ref="AI853:AI854" si="2966">AF853-AC853-AH853</f>
        <v>1307.3561999999999</v>
      </c>
      <c r="AJ853" s="336">
        <f t="shared" ref="AJ853:AJ854" si="2967">AI853/AF853</f>
        <v>0.9</v>
      </c>
      <c r="AL853"/>
    </row>
    <row r="854" spans="2:38" x14ac:dyDescent="0.25">
      <c r="B854" s="356" t="s">
        <v>1308</v>
      </c>
      <c r="C854" s="91">
        <v>2016</v>
      </c>
      <c r="D854" s="91">
        <v>4</v>
      </c>
      <c r="E854" s="92" t="s">
        <v>1032</v>
      </c>
      <c r="F854" s="93">
        <v>42480</v>
      </c>
      <c r="G854" s="93">
        <v>42490</v>
      </c>
      <c r="H854" s="94">
        <f t="shared" ca="1" si="2955"/>
        <v>0</v>
      </c>
      <c r="I854" s="90" t="s">
        <v>54</v>
      </c>
      <c r="J854" s="90" t="s">
        <v>1310</v>
      </c>
      <c r="K854" s="90" t="s">
        <v>1311</v>
      </c>
      <c r="L854" s="95" t="str">
        <f t="shared" ca="1" si="2956"/>
        <v>Completed</v>
      </c>
      <c r="M854" s="91" t="s">
        <v>174</v>
      </c>
      <c r="N854" s="91" t="s">
        <v>58</v>
      </c>
      <c r="O854" s="91" t="s">
        <v>59</v>
      </c>
      <c r="P854" s="91" t="s">
        <v>60</v>
      </c>
      <c r="Q854" s="91" t="s">
        <v>61</v>
      </c>
      <c r="R854" s="91" t="s">
        <v>62</v>
      </c>
      <c r="S854" s="96">
        <v>0.15</v>
      </c>
      <c r="T854" s="96">
        <v>1</v>
      </c>
      <c r="U854" s="97">
        <v>2000000</v>
      </c>
      <c r="V854" s="97">
        <v>1120933</v>
      </c>
      <c r="W854" s="95">
        <f t="shared" si="2957"/>
        <v>879067</v>
      </c>
      <c r="X854" s="95">
        <f t="shared" si="2958"/>
        <v>1120933</v>
      </c>
      <c r="Y854" s="97"/>
      <c r="Z854" s="98">
        <f t="shared" si="2959"/>
        <v>0</v>
      </c>
      <c r="AA854" s="99" t="e">
        <f t="shared" si="2960"/>
        <v>#DIV/0!</v>
      </c>
      <c r="AB854" s="100">
        <f t="shared" si="2961"/>
        <v>300</v>
      </c>
      <c r="AC854" s="101">
        <f t="shared" si="2962"/>
        <v>168.13995</v>
      </c>
      <c r="AD854" s="100">
        <f t="shared" si="2963"/>
        <v>-131.86005</v>
      </c>
      <c r="AE854" s="102">
        <f t="shared" si="2964"/>
        <v>2000</v>
      </c>
      <c r="AF854" s="291">
        <f>IF((SUMIF($K$10:$K$1048576,K854,$V$10:$V$1048576))&gt;(SUMIF($K$10:$K$1048576,K854,$U$10:$U$1048576)),AE854,(IF(P854="cpv",(V854*T854),(V854*T854/1000))))</f>
        <v>1120.933</v>
      </c>
      <c r="AG854" s="103">
        <f t="shared" si="2965"/>
        <v>-879.06700000000001</v>
      </c>
      <c r="AH854" s="103">
        <v>0</v>
      </c>
      <c r="AI854" s="103">
        <f t="shared" si="2966"/>
        <v>952.79304999999999</v>
      </c>
      <c r="AJ854" s="336">
        <f t="shared" si="2967"/>
        <v>0.85</v>
      </c>
      <c r="AL854"/>
    </row>
    <row r="855" spans="2:38" ht="15.75" thickBot="1" x14ac:dyDescent="0.3">
      <c r="B855" s="355" t="s">
        <v>1309</v>
      </c>
      <c r="C855" s="151">
        <v>2016</v>
      </c>
      <c r="D855" s="151">
        <v>4</v>
      </c>
      <c r="E855" s="337" t="s">
        <v>1032</v>
      </c>
      <c r="F855" s="153">
        <v>42480</v>
      </c>
      <c r="G855" s="153">
        <v>42490</v>
      </c>
      <c r="H855" s="338">
        <f t="shared" ref="H855:H856" ca="1" si="2968">IF($O$1&gt;G855,0,(G855-$O$1))</f>
        <v>0</v>
      </c>
      <c r="I855" s="150" t="s">
        <v>54</v>
      </c>
      <c r="J855" s="150" t="s">
        <v>1310</v>
      </c>
      <c r="K855" s="150" t="s">
        <v>1311</v>
      </c>
      <c r="L855" s="339" t="str">
        <f t="shared" ref="L855:L856" ca="1" si="2969">IF(G855=0,$M$3,(IF(H855=0,$M$1,$M$2)))</f>
        <v>Completed</v>
      </c>
      <c r="M855" s="151" t="s">
        <v>57</v>
      </c>
      <c r="N855" s="151" t="s">
        <v>58</v>
      </c>
      <c r="O855" s="151" t="s">
        <v>59</v>
      </c>
      <c r="P855" s="151" t="s">
        <v>60</v>
      </c>
      <c r="Q855" s="151" t="s">
        <v>61</v>
      </c>
      <c r="R855" s="151" t="s">
        <v>62</v>
      </c>
      <c r="S855" s="152">
        <v>0.5</v>
      </c>
      <c r="T855" s="152">
        <v>1</v>
      </c>
      <c r="U855" s="340">
        <v>1000000</v>
      </c>
      <c r="V855" s="340">
        <v>878183</v>
      </c>
      <c r="W855" s="339">
        <f t="shared" ref="W855:W856" si="2970">IF(V855&gt;U855,0,U855-V855)</f>
        <v>121817</v>
      </c>
      <c r="X855" s="339">
        <f t="shared" ref="X855:X856" si="2971">IF(V855&gt;U855,U855,V855)</f>
        <v>878183</v>
      </c>
      <c r="Y855" s="340"/>
      <c r="Z855" s="341">
        <f t="shared" ref="Z855:Z856" si="2972">Y855/V855</f>
        <v>0</v>
      </c>
      <c r="AA855" s="342" t="e">
        <f t="shared" ref="AA855:AA856" si="2973">AF855/Y855</f>
        <v>#DIV/0!</v>
      </c>
      <c r="AB855" s="343">
        <f t="shared" ref="AB855:AB856" si="2974">IF(P855="cpv",(U855*S855),(U855/1000*S855))</f>
        <v>500</v>
      </c>
      <c r="AC855" s="344">
        <f t="shared" ref="AC855:AC856" si="2975">IF(P855="cpv",(IF(W855&gt;0,V855*S855,AB855)),(IF(W855&gt;0,V855/1000*S855,AB855)))</f>
        <v>439.0915</v>
      </c>
      <c r="AD855" s="343">
        <f t="shared" ref="AD855:AD856" si="2976">AC855-AB855</f>
        <v>-60.908500000000004</v>
      </c>
      <c r="AE855" s="345">
        <f t="shared" ref="AE855:AE856" si="2977">IF(P855="cpv",(U855*T855),(U855/1000*T855))</f>
        <v>1000</v>
      </c>
      <c r="AF855" s="346">
        <f>IF((SUMIF($K$10:$K$1048576,K855,$V$10:$V$1048576))&gt;(SUMIF($K$10:$K$1048576,K855,$U$10:$U$1048576)),AE855,(IF(P855="cpv",(V855*T855),(V855*T855/1000))))</f>
        <v>878.18299999999999</v>
      </c>
      <c r="AG855" s="347">
        <f t="shared" ref="AG855:AG856" si="2978">AF855-AE855</f>
        <v>-121.81700000000001</v>
      </c>
      <c r="AH855" s="347">
        <v>0</v>
      </c>
      <c r="AI855" s="347">
        <f t="shared" ref="AI855:AI856" si="2979">AF855-AC855-AH855</f>
        <v>439.0915</v>
      </c>
      <c r="AJ855" s="348">
        <f t="shared" ref="AJ855:AJ856" si="2980">AI855/AF855</f>
        <v>0.5</v>
      </c>
      <c r="AL855"/>
    </row>
    <row r="856" spans="2:38" x14ac:dyDescent="0.25">
      <c r="B856" s="354" t="s">
        <v>1312</v>
      </c>
      <c r="C856" s="105">
        <v>2016</v>
      </c>
      <c r="D856" s="105">
        <v>4</v>
      </c>
      <c r="E856" s="106" t="s">
        <v>1032</v>
      </c>
      <c r="F856" s="107">
        <v>42481</v>
      </c>
      <c r="G856" s="107">
        <v>42490</v>
      </c>
      <c r="H856" s="108">
        <f t="shared" ca="1" si="2968"/>
        <v>0</v>
      </c>
      <c r="I856" s="109" t="s">
        <v>54</v>
      </c>
      <c r="J856" s="109" t="s">
        <v>55</v>
      </c>
      <c r="K856" s="384" t="s">
        <v>1313</v>
      </c>
      <c r="L856" s="110" t="str">
        <f t="shared" ca="1" si="2969"/>
        <v>Completed</v>
      </c>
      <c r="M856" s="105" t="s">
        <v>64</v>
      </c>
      <c r="N856" s="105" t="s">
        <v>58</v>
      </c>
      <c r="O856" s="105" t="s">
        <v>59</v>
      </c>
      <c r="P856" s="105" t="s">
        <v>60</v>
      </c>
      <c r="Q856" s="105" t="s">
        <v>61</v>
      </c>
      <c r="R856" s="105" t="s">
        <v>62</v>
      </c>
      <c r="S856" s="111">
        <v>0.2</v>
      </c>
      <c r="T856" s="111">
        <v>1</v>
      </c>
      <c r="U856" s="112">
        <v>4000000</v>
      </c>
      <c r="V856" s="112">
        <v>3053662</v>
      </c>
      <c r="W856" s="110">
        <f t="shared" si="2970"/>
        <v>946338</v>
      </c>
      <c r="X856" s="110">
        <f t="shared" si="2971"/>
        <v>3053662</v>
      </c>
      <c r="Y856" s="112">
        <v>641</v>
      </c>
      <c r="Z856" s="113">
        <f t="shared" si="2972"/>
        <v>2.0991190249608502E-4</v>
      </c>
      <c r="AA856" s="114">
        <f t="shared" si="2973"/>
        <v>2.5600624024960998</v>
      </c>
      <c r="AB856" s="115">
        <f t="shared" si="2974"/>
        <v>800</v>
      </c>
      <c r="AC856" s="116">
        <f t="shared" si="2975"/>
        <v>610.73239999999998</v>
      </c>
      <c r="AD856" s="115">
        <f t="shared" si="2976"/>
        <v>-189.26760000000002</v>
      </c>
      <c r="AE856" s="117">
        <f t="shared" si="2977"/>
        <v>4000</v>
      </c>
      <c r="AF856" s="286">
        <v>1641</v>
      </c>
      <c r="AG856" s="118">
        <f t="shared" si="2978"/>
        <v>-2359</v>
      </c>
      <c r="AH856" s="118">
        <v>0</v>
      </c>
      <c r="AI856" s="118">
        <f t="shared" si="2979"/>
        <v>1030.2676000000001</v>
      </c>
      <c r="AJ856" s="335">
        <f t="shared" si="2980"/>
        <v>0.62782912858013418</v>
      </c>
      <c r="AL856"/>
    </row>
    <row r="857" spans="2:38" x14ac:dyDescent="0.25">
      <c r="B857" s="356" t="s">
        <v>1314</v>
      </c>
      <c r="C857" s="91">
        <v>2016</v>
      </c>
      <c r="D857" s="91">
        <v>4</v>
      </c>
      <c r="E857" s="92" t="s">
        <v>1032</v>
      </c>
      <c r="F857" s="93">
        <v>42481</v>
      </c>
      <c r="G857" s="93">
        <v>42490</v>
      </c>
      <c r="H857" s="94">
        <f t="shared" ref="H857:H858" ca="1" si="2981">IF($O$1&gt;G857,0,(G857-$O$1))</f>
        <v>0</v>
      </c>
      <c r="I857" s="90" t="s">
        <v>54</v>
      </c>
      <c r="J857" s="90" t="s">
        <v>55</v>
      </c>
      <c r="K857" s="385" t="s">
        <v>1313</v>
      </c>
      <c r="L857" s="95" t="str">
        <f t="shared" ref="L857:L858" ca="1" si="2982">IF(G857=0,$M$3,(IF(H857=0,$M$1,$M$2)))</f>
        <v>Completed</v>
      </c>
      <c r="M857" s="91" t="s">
        <v>318</v>
      </c>
      <c r="N857" s="91" t="s">
        <v>58</v>
      </c>
      <c r="O857" s="91" t="s">
        <v>59</v>
      </c>
      <c r="P857" s="91" t="s">
        <v>60</v>
      </c>
      <c r="Q857" s="91" t="s">
        <v>61</v>
      </c>
      <c r="R857" s="91" t="s">
        <v>62</v>
      </c>
      <c r="S857" s="96">
        <v>0.5</v>
      </c>
      <c r="T857" s="96">
        <v>1</v>
      </c>
      <c r="U857" s="97">
        <v>2000000</v>
      </c>
      <c r="V857" s="97">
        <v>30060</v>
      </c>
      <c r="W857" s="95">
        <f t="shared" ref="W857:W858" si="2983">IF(V857&gt;U857,0,U857-V857)</f>
        <v>1969940</v>
      </c>
      <c r="X857" s="95">
        <f t="shared" ref="X857:X858" si="2984">IF(V857&gt;U857,U857,V857)</f>
        <v>30060</v>
      </c>
      <c r="Y857" s="97"/>
      <c r="Z857" s="98">
        <f t="shared" ref="Z857:Z858" si="2985">Y857/V857</f>
        <v>0</v>
      </c>
      <c r="AA857" s="99" t="e">
        <f t="shared" ref="AA857:AA858" si="2986">AF857/Y857</f>
        <v>#DIV/0!</v>
      </c>
      <c r="AB857" s="100">
        <f t="shared" ref="AB857:AB858" si="2987">IF(P857="cpv",(U857*S857),(U857/1000*S857))</f>
        <v>1000</v>
      </c>
      <c r="AC857" s="101">
        <f t="shared" ref="AC857:AC858" si="2988">IF(P857="cpv",(IF(W857&gt;0,V857*S857,AB857)),(IF(W857&gt;0,V857/1000*S857,AB857)))</f>
        <v>15.03</v>
      </c>
      <c r="AD857" s="100">
        <f t="shared" ref="AD857:AD858" si="2989">AC857-AB857</f>
        <v>-984.97</v>
      </c>
      <c r="AE857" s="102">
        <f t="shared" ref="AE857:AE858" si="2990">IF(P857="cpv",(U857*T857),(U857/1000*T857))</f>
        <v>2000</v>
      </c>
      <c r="AF857" s="291">
        <f>IF((SUMIF($K$10:$K$1048576,K857,$V$10:$V$1048576))&gt;(SUMIF($K$10:$K$1048576,K857,$U$10:$U$1048576)),AE857,(IF(P857="cpv",(V857*T857),(V857*T857/1000))))</f>
        <v>30.06</v>
      </c>
      <c r="AG857" s="103">
        <f t="shared" ref="AG857:AG858" si="2991">AF857-AE857</f>
        <v>-1969.94</v>
      </c>
      <c r="AH857" s="103">
        <v>0</v>
      </c>
      <c r="AI857" s="103">
        <f t="shared" ref="AI857:AI858" si="2992">AF857-AC857-AH857</f>
        <v>15.03</v>
      </c>
      <c r="AJ857" s="336">
        <f t="shared" ref="AJ857:AJ858" si="2993">AI857/AF857</f>
        <v>0.5</v>
      </c>
      <c r="AL857"/>
    </row>
    <row r="858" spans="2:38" ht="15.75" thickBot="1" x14ac:dyDescent="0.3">
      <c r="B858" s="356" t="s">
        <v>1315</v>
      </c>
      <c r="C858" s="91">
        <v>2016</v>
      </c>
      <c r="D858" s="91">
        <v>4</v>
      </c>
      <c r="E858" s="92" t="s">
        <v>1032</v>
      </c>
      <c r="F858" s="93">
        <v>42481</v>
      </c>
      <c r="G858" s="93">
        <v>42490</v>
      </c>
      <c r="H858" s="94">
        <f t="shared" ca="1" si="2981"/>
        <v>0</v>
      </c>
      <c r="I858" s="90" t="s">
        <v>54</v>
      </c>
      <c r="J858" s="90" t="s">
        <v>55</v>
      </c>
      <c r="K858" s="385" t="s">
        <v>1313</v>
      </c>
      <c r="L858" s="95" t="str">
        <f t="shared" ca="1" si="2982"/>
        <v>Completed</v>
      </c>
      <c r="M858" s="91" t="s">
        <v>420</v>
      </c>
      <c r="N858" s="91" t="s">
        <v>58</v>
      </c>
      <c r="O858" s="91" t="s">
        <v>59</v>
      </c>
      <c r="P858" s="91" t="s">
        <v>60</v>
      </c>
      <c r="Q858" s="91" t="s">
        <v>61</v>
      </c>
      <c r="R858" s="91" t="s">
        <v>62</v>
      </c>
      <c r="S858" s="96">
        <v>0.2</v>
      </c>
      <c r="T858" s="96">
        <v>1</v>
      </c>
      <c r="U858" s="97">
        <v>250000</v>
      </c>
      <c r="V858" s="97">
        <v>250167</v>
      </c>
      <c r="W858" s="95">
        <f t="shared" si="2983"/>
        <v>0</v>
      </c>
      <c r="X858" s="95">
        <f t="shared" si="2984"/>
        <v>250000</v>
      </c>
      <c r="Y858" s="97"/>
      <c r="Z858" s="98">
        <f t="shared" si="2985"/>
        <v>0</v>
      </c>
      <c r="AA858" s="99" t="e">
        <f t="shared" si="2986"/>
        <v>#DIV/0!</v>
      </c>
      <c r="AB858" s="100">
        <f t="shared" si="2987"/>
        <v>50</v>
      </c>
      <c r="AC858" s="101">
        <f t="shared" si="2988"/>
        <v>50</v>
      </c>
      <c r="AD858" s="100">
        <f t="shared" si="2989"/>
        <v>0</v>
      </c>
      <c r="AE858" s="102">
        <f t="shared" si="2990"/>
        <v>250</v>
      </c>
      <c r="AF858" s="291">
        <f>IF((SUMIF($K$10:$K$1048576,K858,$V$10:$V$1048576))&gt;(SUMIF($K$10:$K$1048576,K858,$U$10:$U$1048576)),AE858,(IF(P858="cpv",(V858*T858),(V858*T858/1000))))</f>
        <v>250.167</v>
      </c>
      <c r="AG858" s="103">
        <f t="shared" si="2991"/>
        <v>0.16700000000000159</v>
      </c>
      <c r="AH858" s="103">
        <v>0</v>
      </c>
      <c r="AI858" s="103">
        <f t="shared" si="2992"/>
        <v>200.167</v>
      </c>
      <c r="AJ858" s="336">
        <f t="shared" si="2993"/>
        <v>0.80013351081477568</v>
      </c>
      <c r="AL858"/>
    </row>
    <row r="859" spans="2:38" x14ac:dyDescent="0.25">
      <c r="B859" s="354" t="s">
        <v>1316</v>
      </c>
      <c r="C859" s="105">
        <v>2016</v>
      </c>
      <c r="D859" s="105">
        <v>4</v>
      </c>
      <c r="E859" s="106" t="s">
        <v>1032</v>
      </c>
      <c r="F859" s="107">
        <v>42481</v>
      </c>
      <c r="G859" s="107">
        <v>42490</v>
      </c>
      <c r="H859" s="108">
        <f t="shared" ref="H859" ca="1" si="2994">IF($O$1&gt;G859,0,(G859-$O$1))</f>
        <v>0</v>
      </c>
      <c r="I859" s="109" t="s">
        <v>54</v>
      </c>
      <c r="J859" s="109" t="s">
        <v>141</v>
      </c>
      <c r="K859" s="109" t="s">
        <v>1318</v>
      </c>
      <c r="L859" s="110" t="str">
        <f t="shared" ref="L859" ca="1" si="2995">IF(G859=0,$M$3,(IF(H859=0,$M$1,$M$2)))</f>
        <v>Completed</v>
      </c>
      <c r="M859" s="105" t="s">
        <v>82</v>
      </c>
      <c r="N859" s="105" t="s">
        <v>58</v>
      </c>
      <c r="O859" s="105" t="s">
        <v>59</v>
      </c>
      <c r="P859" s="105" t="s">
        <v>60</v>
      </c>
      <c r="Q859" s="105" t="s">
        <v>61</v>
      </c>
      <c r="R859" s="105" t="s">
        <v>62</v>
      </c>
      <c r="S859" s="111">
        <v>0.1</v>
      </c>
      <c r="T859" s="111">
        <v>1</v>
      </c>
      <c r="U859" s="112">
        <v>2200000</v>
      </c>
      <c r="V859" s="112">
        <v>1167279</v>
      </c>
      <c r="W859" s="110">
        <f t="shared" ref="W859" si="2996">IF(V859&gt;U859,0,U859-V859)</f>
        <v>1032721</v>
      </c>
      <c r="X859" s="110">
        <f t="shared" ref="X859" si="2997">IF(V859&gt;U859,U859,V859)</f>
        <v>1167279</v>
      </c>
      <c r="Y859" s="112"/>
      <c r="Z859" s="113">
        <f t="shared" ref="Z859" si="2998">Y859/V859</f>
        <v>0</v>
      </c>
      <c r="AA859" s="114" t="e">
        <f t="shared" ref="AA859" si="2999">AF859/Y859</f>
        <v>#DIV/0!</v>
      </c>
      <c r="AB859" s="115">
        <f t="shared" ref="AB859" si="3000">IF(P859="cpv",(U859*S859),(U859/1000*S859))</f>
        <v>220</v>
      </c>
      <c r="AC859" s="116">
        <f t="shared" ref="AC859" si="3001">IF(P859="cpv",(IF(W859&gt;0,V859*S859,AB859)),(IF(W859&gt;0,V859/1000*S859,AB859)))</f>
        <v>116.72790000000001</v>
      </c>
      <c r="AD859" s="115">
        <f t="shared" ref="AD859" si="3002">AC859-AB859</f>
        <v>-103.27209999999999</v>
      </c>
      <c r="AE859" s="117">
        <f t="shared" ref="AE859" si="3003">IF(P859="cpv",(U859*T859),(U859/1000*T859))</f>
        <v>2200</v>
      </c>
      <c r="AF859" s="286">
        <f>IF((SUMIF($K$10:$K$1048576,K859,$V$10:$V$1048576))&gt;(SUMIF($K$10:$K$1048576,K859,$U$10:$U$1048576)),AE859,(IF(P859="cpv",(V859*T859),(V859*T859/1000))))</f>
        <v>1167.279</v>
      </c>
      <c r="AG859" s="118">
        <f t="shared" ref="AG859" si="3004">AF859-AE859</f>
        <v>-1032.721</v>
      </c>
      <c r="AH859" s="118">
        <v>0</v>
      </c>
      <c r="AI859" s="118">
        <f t="shared" ref="AI859" si="3005">AF859-AC859-AH859</f>
        <v>1050.5510999999999</v>
      </c>
      <c r="AJ859" s="335">
        <f t="shared" ref="AJ859" si="3006">AI859/AF859</f>
        <v>0.89999999999999991</v>
      </c>
      <c r="AL859"/>
    </row>
    <row r="860" spans="2:38" x14ac:dyDescent="0.25">
      <c r="B860" s="356" t="s">
        <v>1346</v>
      </c>
      <c r="C860" s="91">
        <v>2016</v>
      </c>
      <c r="D860" s="91">
        <v>4</v>
      </c>
      <c r="E860" s="92" t="s">
        <v>1032</v>
      </c>
      <c r="F860" s="93">
        <v>42481</v>
      </c>
      <c r="G860" s="93">
        <v>42490</v>
      </c>
      <c r="H860" s="94">
        <f t="shared" ref="H860" ca="1" si="3007">IF($O$1&gt;G860,0,(G860-$O$1))</f>
        <v>0</v>
      </c>
      <c r="I860" s="90" t="s">
        <v>54</v>
      </c>
      <c r="J860" s="90" t="s">
        <v>141</v>
      </c>
      <c r="K860" s="90" t="s">
        <v>1318</v>
      </c>
      <c r="L860" s="95" t="str">
        <f t="shared" ref="L860" ca="1" si="3008">IF(G860=0,$M$3,(IF(H860=0,$M$1,$M$2)))</f>
        <v>Completed</v>
      </c>
      <c r="M860" s="91" t="s">
        <v>57</v>
      </c>
      <c r="N860" s="91" t="s">
        <v>58</v>
      </c>
      <c r="O860" s="91" t="s">
        <v>59</v>
      </c>
      <c r="P860" s="91" t="s">
        <v>60</v>
      </c>
      <c r="Q860" s="91" t="s">
        <v>61</v>
      </c>
      <c r="R860" s="91" t="s">
        <v>62</v>
      </c>
      <c r="S860" s="96">
        <v>0.5</v>
      </c>
      <c r="T860" s="96">
        <v>1</v>
      </c>
      <c r="U860" s="97">
        <v>2000000</v>
      </c>
      <c r="V860" s="97">
        <v>113049</v>
      </c>
      <c r="W860" s="95">
        <f t="shared" ref="W860" si="3009">IF(V860&gt;U860,0,U860-V860)</f>
        <v>1886951</v>
      </c>
      <c r="X860" s="95">
        <f t="shared" ref="X860" si="3010">IF(V860&gt;U860,U860,V860)</f>
        <v>113049</v>
      </c>
      <c r="Y860" s="97"/>
      <c r="Z860" s="98">
        <f t="shared" ref="Z860" si="3011">Y860/V860</f>
        <v>0</v>
      </c>
      <c r="AA860" s="99" t="e">
        <f t="shared" ref="AA860" si="3012">AF860/Y860</f>
        <v>#DIV/0!</v>
      </c>
      <c r="AB860" s="100">
        <f t="shared" ref="AB860" si="3013">IF(P860="cpv",(U860*S860),(U860/1000*S860))</f>
        <v>1000</v>
      </c>
      <c r="AC860" s="101">
        <f t="shared" ref="AC860" si="3014">IF(P860="cpv",(IF(W860&gt;0,V860*S860,AB860)),(IF(W860&gt;0,V860/1000*S860,AB860)))</f>
        <v>56.524500000000003</v>
      </c>
      <c r="AD860" s="100">
        <f t="shared" ref="AD860" si="3015">AC860-AB860</f>
        <v>-943.47550000000001</v>
      </c>
      <c r="AE860" s="102">
        <f t="shared" ref="AE860" si="3016">IF(P860="cpv",(U860*T860),(U860/1000*T860))</f>
        <v>2000</v>
      </c>
      <c r="AF860" s="291">
        <f>IF((SUMIF($K$10:$K$1048576,K860,$V$10:$V$1048576))&gt;(SUMIF($K$10:$K$1048576,K860,$U$10:$U$1048576)),AE860,(IF(P860="cpv",(V860*T860),(V860*T860/1000))))</f>
        <v>113.04900000000001</v>
      </c>
      <c r="AG860" s="103">
        <f t="shared" ref="AG860" si="3017">AF860-AE860</f>
        <v>-1886.951</v>
      </c>
      <c r="AH860" s="103">
        <v>0</v>
      </c>
      <c r="AI860" s="103">
        <f t="shared" ref="AI860" si="3018">AF860-AC860-AH860</f>
        <v>56.524500000000003</v>
      </c>
      <c r="AJ860" s="336">
        <f t="shared" ref="AJ860" si="3019">AI860/AF860</f>
        <v>0.5</v>
      </c>
      <c r="AL860"/>
    </row>
    <row r="861" spans="2:38" ht="15.75" thickBot="1" x14ac:dyDescent="0.3">
      <c r="B861" s="355" t="s">
        <v>1317</v>
      </c>
      <c r="C861" s="151">
        <v>2016</v>
      </c>
      <c r="D861" s="151">
        <v>4</v>
      </c>
      <c r="E861" s="337" t="s">
        <v>1032</v>
      </c>
      <c r="F861" s="153">
        <v>42481</v>
      </c>
      <c r="G861" s="153">
        <v>42490</v>
      </c>
      <c r="H861" s="338">
        <f t="shared" ref="H861:H864" ca="1" si="3020">IF($O$1&gt;G861,0,(G861-$O$1))</f>
        <v>0</v>
      </c>
      <c r="I861" s="150" t="s">
        <v>54</v>
      </c>
      <c r="J861" s="150" t="s">
        <v>141</v>
      </c>
      <c r="K861" s="150" t="s">
        <v>1318</v>
      </c>
      <c r="L861" s="339" t="str">
        <f t="shared" ref="L861:L864" ca="1" si="3021">IF(G861=0,$M$3,(IF(H861=0,$M$1,$M$2)))</f>
        <v>Completed</v>
      </c>
      <c r="M861" s="151" t="s">
        <v>64</v>
      </c>
      <c r="N861" s="151" t="s">
        <v>58</v>
      </c>
      <c r="O861" s="151" t="s">
        <v>59</v>
      </c>
      <c r="P861" s="151" t="s">
        <v>60</v>
      </c>
      <c r="Q861" s="151" t="s">
        <v>61</v>
      </c>
      <c r="R861" s="151" t="s">
        <v>62</v>
      </c>
      <c r="S861" s="152">
        <v>0.2</v>
      </c>
      <c r="T861" s="152">
        <v>1</v>
      </c>
      <c r="U861" s="340">
        <v>2000000</v>
      </c>
      <c r="V861" s="340">
        <v>154106</v>
      </c>
      <c r="W861" s="339">
        <f t="shared" ref="W861:W864" si="3022">IF(V861&gt;U861,0,U861-V861)</f>
        <v>1845894</v>
      </c>
      <c r="X861" s="339">
        <f t="shared" ref="X861:X864" si="3023">IF(V861&gt;U861,U861,V861)</f>
        <v>154106</v>
      </c>
      <c r="Y861" s="340"/>
      <c r="Z861" s="341">
        <f t="shared" ref="Z861:Z864" si="3024">Y861/V861</f>
        <v>0</v>
      </c>
      <c r="AA861" s="342" t="e">
        <f t="shared" ref="AA861:AA864" si="3025">AF861/Y861</f>
        <v>#DIV/0!</v>
      </c>
      <c r="AB861" s="343">
        <f t="shared" ref="AB861:AB864" si="3026">IF(P861="cpv",(U861*S861),(U861/1000*S861))</f>
        <v>400</v>
      </c>
      <c r="AC861" s="344">
        <f t="shared" ref="AC861:AC864" si="3027">IF(P861="cpv",(IF(W861&gt;0,V861*S861,AB861)),(IF(W861&gt;0,V861/1000*S861,AB861)))</f>
        <v>30.821200000000001</v>
      </c>
      <c r="AD861" s="343">
        <f t="shared" ref="AD861:AD864" si="3028">AC861-AB861</f>
        <v>-369.17880000000002</v>
      </c>
      <c r="AE861" s="345">
        <f t="shared" ref="AE861:AE864" si="3029">IF(P861="cpv",(U861*T861),(U861/1000*T861))</f>
        <v>2000</v>
      </c>
      <c r="AF861" s="346">
        <f>IF((SUMIF($K$10:$K$1048576,K861,$V$10:$V$1048576))&gt;(SUMIF($K$10:$K$1048576,K861,$U$10:$U$1048576)),AE861,(IF(P861="cpv",(V861*T861),(V861*T861/1000))))</f>
        <v>154.10599999999999</v>
      </c>
      <c r="AG861" s="347">
        <f t="shared" ref="AG861:AG864" si="3030">AF861-AE861</f>
        <v>-1845.894</v>
      </c>
      <c r="AH861" s="347">
        <v>0</v>
      </c>
      <c r="AI861" s="347">
        <f t="shared" ref="AI861:AI864" si="3031">AF861-AC861-AH861</f>
        <v>123.28479999999999</v>
      </c>
      <c r="AJ861" s="348">
        <f t="shared" ref="AJ861:AJ864" si="3032">AI861/AF861</f>
        <v>0.79999999999999993</v>
      </c>
      <c r="AL861"/>
    </row>
    <row r="862" spans="2:38" x14ac:dyDescent="0.25">
      <c r="B862" s="354" t="s">
        <v>1319</v>
      </c>
      <c r="C862" s="105">
        <v>2016</v>
      </c>
      <c r="D862" s="105">
        <v>4</v>
      </c>
      <c r="E862" s="106" t="s">
        <v>1032</v>
      </c>
      <c r="F862" s="107">
        <v>42481</v>
      </c>
      <c r="G862" s="107">
        <v>42484</v>
      </c>
      <c r="H862" s="108">
        <f t="shared" ca="1" si="3020"/>
        <v>0</v>
      </c>
      <c r="I862" s="109" t="s">
        <v>74</v>
      </c>
      <c r="J862" s="109" t="s">
        <v>75</v>
      </c>
      <c r="K862" s="109" t="s">
        <v>1322</v>
      </c>
      <c r="L862" s="110" t="str">
        <f t="shared" ca="1" si="3021"/>
        <v>Completed</v>
      </c>
      <c r="M862" s="105" t="s">
        <v>82</v>
      </c>
      <c r="N862" s="105" t="s">
        <v>58</v>
      </c>
      <c r="O862" s="105" t="s">
        <v>78</v>
      </c>
      <c r="P862" s="105" t="s">
        <v>60</v>
      </c>
      <c r="Q862" s="105" t="s">
        <v>79</v>
      </c>
      <c r="R862" s="105" t="s">
        <v>79</v>
      </c>
      <c r="S862" s="111">
        <v>0.5</v>
      </c>
      <c r="T862" s="111">
        <v>4.25</v>
      </c>
      <c r="U862" s="112">
        <v>1000000</v>
      </c>
      <c r="V862" s="112">
        <v>1000316</v>
      </c>
      <c r="W862" s="110">
        <f t="shared" si="3022"/>
        <v>0</v>
      </c>
      <c r="X862" s="110">
        <f t="shared" si="3023"/>
        <v>1000000</v>
      </c>
      <c r="Y862" s="112">
        <v>5252</v>
      </c>
      <c r="Z862" s="113">
        <f t="shared" si="3024"/>
        <v>5.2503408922780406E-3</v>
      </c>
      <c r="AA862" s="114">
        <f t="shared" si="3025"/>
        <v>0.72391469916222395</v>
      </c>
      <c r="AB862" s="115">
        <f t="shared" si="3026"/>
        <v>500</v>
      </c>
      <c r="AC862" s="116">
        <f t="shared" si="3027"/>
        <v>500</v>
      </c>
      <c r="AD862" s="115">
        <f t="shared" si="3028"/>
        <v>0</v>
      </c>
      <c r="AE862" s="117">
        <f t="shared" si="3029"/>
        <v>4250</v>
      </c>
      <c r="AF862" s="286">
        <v>3802</v>
      </c>
      <c r="AG862" s="118">
        <f t="shared" si="3030"/>
        <v>-448</v>
      </c>
      <c r="AH862" s="118">
        <v>0</v>
      </c>
      <c r="AI862" s="118">
        <f t="shared" si="3031"/>
        <v>3302</v>
      </c>
      <c r="AJ862" s="335">
        <f t="shared" si="3032"/>
        <v>0.86849026827985276</v>
      </c>
      <c r="AL862"/>
    </row>
    <row r="863" spans="2:38" x14ac:dyDescent="0.25">
      <c r="B863" s="356" t="s">
        <v>1320</v>
      </c>
      <c r="C863" s="91">
        <v>2016</v>
      </c>
      <c r="D863" s="91">
        <v>4</v>
      </c>
      <c r="E863" s="92" t="s">
        <v>1032</v>
      </c>
      <c r="F863" s="93">
        <v>42481</v>
      </c>
      <c r="G863" s="93">
        <v>42484</v>
      </c>
      <c r="H863" s="94">
        <f t="shared" ca="1" si="3020"/>
        <v>0</v>
      </c>
      <c r="I863" s="90" t="s">
        <v>74</v>
      </c>
      <c r="J863" s="90" t="s">
        <v>75</v>
      </c>
      <c r="K863" s="90" t="s">
        <v>1322</v>
      </c>
      <c r="L863" s="95" t="str">
        <f t="shared" ca="1" si="3021"/>
        <v>Completed</v>
      </c>
      <c r="M863" s="91" t="s">
        <v>77</v>
      </c>
      <c r="N863" s="91" t="s">
        <v>58</v>
      </c>
      <c r="O863" s="91" t="s">
        <v>78</v>
      </c>
      <c r="P863" s="91" t="s">
        <v>60</v>
      </c>
      <c r="Q863" s="91" t="s">
        <v>79</v>
      </c>
      <c r="R863" s="91" t="s">
        <v>79</v>
      </c>
      <c r="S863" s="96">
        <v>1.5</v>
      </c>
      <c r="T863" s="96">
        <v>4.25</v>
      </c>
      <c r="U863" s="97">
        <v>600000</v>
      </c>
      <c r="V863" s="97">
        <v>449542</v>
      </c>
      <c r="W863" s="95">
        <f t="shared" si="3022"/>
        <v>150458</v>
      </c>
      <c r="X863" s="95">
        <f t="shared" si="3023"/>
        <v>449542</v>
      </c>
      <c r="Y863" s="97">
        <v>2508</v>
      </c>
      <c r="Z863" s="98">
        <f t="shared" si="3024"/>
        <v>5.5790115272877725E-3</v>
      </c>
      <c r="AA863" s="99">
        <f t="shared" si="3025"/>
        <v>0.79226475279106856</v>
      </c>
      <c r="AB863" s="100">
        <f t="shared" si="3026"/>
        <v>900</v>
      </c>
      <c r="AC863" s="101">
        <f t="shared" si="3027"/>
        <v>674.31299999999999</v>
      </c>
      <c r="AD863" s="100">
        <f t="shared" si="3028"/>
        <v>-225.68700000000001</v>
      </c>
      <c r="AE863" s="102">
        <f t="shared" si="3029"/>
        <v>2550</v>
      </c>
      <c r="AF863" s="291">
        <v>1987</v>
      </c>
      <c r="AG863" s="103">
        <f t="shared" si="3030"/>
        <v>-563</v>
      </c>
      <c r="AH863" s="103">
        <v>0</v>
      </c>
      <c r="AI863" s="103">
        <f t="shared" si="3031"/>
        <v>1312.6869999999999</v>
      </c>
      <c r="AJ863" s="336">
        <f t="shared" si="3032"/>
        <v>0.66063764469048813</v>
      </c>
      <c r="AL863"/>
    </row>
    <row r="864" spans="2:38" ht="15.75" thickBot="1" x14ac:dyDescent="0.3">
      <c r="B864" s="355" t="s">
        <v>1321</v>
      </c>
      <c r="C864" s="151">
        <v>2016</v>
      </c>
      <c r="D864" s="151">
        <v>4</v>
      </c>
      <c r="E864" s="337" t="s">
        <v>1032</v>
      </c>
      <c r="F864" s="153">
        <v>42481</v>
      </c>
      <c r="G864" s="153">
        <v>42484</v>
      </c>
      <c r="H864" s="338">
        <f t="shared" ca="1" si="3020"/>
        <v>0</v>
      </c>
      <c r="I864" s="150" t="s">
        <v>74</v>
      </c>
      <c r="J864" s="150" t="s">
        <v>75</v>
      </c>
      <c r="K864" s="150" t="s">
        <v>1322</v>
      </c>
      <c r="L864" s="339" t="str">
        <f t="shared" ca="1" si="3021"/>
        <v>Completed</v>
      </c>
      <c r="M864" s="151" t="s">
        <v>64</v>
      </c>
      <c r="N864" s="151" t="s">
        <v>58</v>
      </c>
      <c r="O864" s="151" t="s">
        <v>78</v>
      </c>
      <c r="P864" s="151" t="s">
        <v>60</v>
      </c>
      <c r="Q864" s="151" t="s">
        <v>79</v>
      </c>
      <c r="R864" s="151" t="s">
        <v>79</v>
      </c>
      <c r="S864" s="152">
        <v>2.5</v>
      </c>
      <c r="T864" s="152">
        <v>4.25</v>
      </c>
      <c r="U864" s="340">
        <v>400000</v>
      </c>
      <c r="V864" s="340">
        <v>402567</v>
      </c>
      <c r="W864" s="339">
        <f t="shared" si="3022"/>
        <v>0</v>
      </c>
      <c r="X864" s="339">
        <f t="shared" si="3023"/>
        <v>400000</v>
      </c>
      <c r="Y864" s="340">
        <v>6748</v>
      </c>
      <c r="Z864" s="341">
        <f t="shared" si="3024"/>
        <v>1.6762427123932166E-2</v>
      </c>
      <c r="AA864" s="342">
        <f t="shared" si="3025"/>
        <v>0.25354323503260223</v>
      </c>
      <c r="AB864" s="343">
        <f t="shared" si="3026"/>
        <v>1000</v>
      </c>
      <c r="AC864" s="344">
        <f t="shared" si="3027"/>
        <v>1000</v>
      </c>
      <c r="AD864" s="343">
        <f t="shared" si="3028"/>
        <v>0</v>
      </c>
      <c r="AE864" s="345">
        <f t="shared" si="3029"/>
        <v>1700</v>
      </c>
      <c r="AF864" s="346">
        <f>IF((SUMIF($K$10:$K$1048576,K864,$V$10:$V$1048576))&gt;(SUMIF($K$10:$K$1048576,K864,$U$10:$U$1048576)),AE864,(IF(P864="cpv",(V864*T864),(V864*T864/1000))))</f>
        <v>1710.90975</v>
      </c>
      <c r="AG864" s="347">
        <f t="shared" si="3030"/>
        <v>10.909750000000031</v>
      </c>
      <c r="AH864" s="347">
        <v>0</v>
      </c>
      <c r="AI864" s="347">
        <f t="shared" si="3031"/>
        <v>710.90975000000003</v>
      </c>
      <c r="AJ864" s="348">
        <f t="shared" si="3032"/>
        <v>0.4155156342992376</v>
      </c>
      <c r="AL864"/>
    </row>
    <row r="865" spans="2:38" x14ac:dyDescent="0.25">
      <c r="B865" s="354" t="s">
        <v>1324</v>
      </c>
      <c r="C865" s="105">
        <v>2016</v>
      </c>
      <c r="D865" s="105">
        <v>4</v>
      </c>
      <c r="E865" s="106" t="s">
        <v>1032</v>
      </c>
      <c r="F865" s="107">
        <v>42482</v>
      </c>
      <c r="G865" s="107">
        <v>42485</v>
      </c>
      <c r="H865" s="108">
        <f t="shared" ref="H865:H869" ca="1" si="3033">IF($O$1&gt;G865,0,(G865-$O$1))</f>
        <v>0</v>
      </c>
      <c r="I865" s="109" t="s">
        <v>54</v>
      </c>
      <c r="J865" s="109" t="s">
        <v>116</v>
      </c>
      <c r="K865" s="109" t="s">
        <v>1323</v>
      </c>
      <c r="L865" s="110" t="str">
        <f t="shared" ref="L865:L869" ca="1" si="3034">IF(G865=0,$M$3,(IF(H865=0,$M$1,$M$2)))</f>
        <v>Completed</v>
      </c>
      <c r="M865" s="105" t="s">
        <v>57</v>
      </c>
      <c r="N865" s="105" t="s">
        <v>58</v>
      </c>
      <c r="O865" s="105" t="s">
        <v>78</v>
      </c>
      <c r="P865" s="105" t="s">
        <v>60</v>
      </c>
      <c r="Q865" s="105" t="s">
        <v>79</v>
      </c>
      <c r="R865" s="105" t="s">
        <v>79</v>
      </c>
      <c r="S865" s="111">
        <v>2.5</v>
      </c>
      <c r="T865" s="111">
        <v>4.25</v>
      </c>
      <c r="U865" s="112">
        <v>200000</v>
      </c>
      <c r="V865" s="112">
        <v>200051</v>
      </c>
      <c r="W865" s="110">
        <f t="shared" ref="W865:W869" si="3035">IF(V865&gt;U865,0,U865-V865)</f>
        <v>0</v>
      </c>
      <c r="X865" s="110">
        <f t="shared" ref="X865:X869" si="3036">IF(V865&gt;U865,U865,V865)</f>
        <v>200000</v>
      </c>
      <c r="Y865" s="112"/>
      <c r="Z865" s="113">
        <f t="shared" ref="Z865:Z869" si="3037">Y865/V865</f>
        <v>0</v>
      </c>
      <c r="AA865" s="114" t="e">
        <f t="shared" ref="AA865:AA869" si="3038">AF865/Y865</f>
        <v>#DIV/0!</v>
      </c>
      <c r="AB865" s="115">
        <f t="shared" ref="AB865:AB869" si="3039">IF(P865="cpv",(U865*S865),(U865/1000*S865))</f>
        <v>500</v>
      </c>
      <c r="AC865" s="116">
        <f t="shared" ref="AC865:AC868" si="3040">IF(P865="cpv",(IF(W865&gt;0,V865*S865,AB865)),(IF(W865&gt;0,V865/1000*S865,AB865)))</f>
        <v>500</v>
      </c>
      <c r="AD865" s="115">
        <f t="shared" ref="AD865:AD869" si="3041">AC865-AB865</f>
        <v>0</v>
      </c>
      <c r="AE865" s="117">
        <f t="shared" ref="AE865:AE869" si="3042">IF(P865="cpv",(U865*T865),(U865/1000*T865))</f>
        <v>850</v>
      </c>
      <c r="AF865" s="286">
        <f>IF((SUMIF($K$10:$K$1048576,K865,$V$10:$V$1048576))&gt;(SUMIF($K$10:$K$1048576,K865,$U$10:$U$1048576)),AE865,(IF(P865="cpv",(V865*T865),(V865*T865/1000))))</f>
        <v>850</v>
      </c>
      <c r="AG865" s="118">
        <f t="shared" ref="AG865:AG869" si="3043">AF865-AE865</f>
        <v>0</v>
      </c>
      <c r="AH865" s="118">
        <v>0</v>
      </c>
      <c r="AI865" s="118">
        <f t="shared" ref="AI865:AI869" si="3044">AF865-AC865-AH865</f>
        <v>350</v>
      </c>
      <c r="AJ865" s="335">
        <f t="shared" ref="AJ865:AJ869" si="3045">AI865/AF865</f>
        <v>0.41176470588235292</v>
      </c>
      <c r="AL865"/>
    </row>
    <row r="866" spans="2:38" ht="15.75" thickBot="1" x14ac:dyDescent="0.3">
      <c r="B866" s="355" t="s">
        <v>1325</v>
      </c>
      <c r="C866" s="151">
        <v>2016</v>
      </c>
      <c r="D866" s="151">
        <v>4</v>
      </c>
      <c r="E866" s="337" t="s">
        <v>1032</v>
      </c>
      <c r="F866" s="153">
        <v>42482</v>
      </c>
      <c r="G866" s="153">
        <v>42485</v>
      </c>
      <c r="H866" s="338">
        <f t="shared" ca="1" si="3033"/>
        <v>0</v>
      </c>
      <c r="I866" s="150" t="s">
        <v>54</v>
      </c>
      <c r="J866" s="150" t="s">
        <v>116</v>
      </c>
      <c r="K866" s="150" t="s">
        <v>1323</v>
      </c>
      <c r="L866" s="339" t="str">
        <f t="shared" ca="1" si="3034"/>
        <v>Completed</v>
      </c>
      <c r="M866" s="151" t="s">
        <v>82</v>
      </c>
      <c r="N866" s="151" t="s">
        <v>58</v>
      </c>
      <c r="O866" s="151" t="s">
        <v>78</v>
      </c>
      <c r="P866" s="151" t="s">
        <v>60</v>
      </c>
      <c r="Q866" s="151" t="s">
        <v>79</v>
      </c>
      <c r="R866" s="151" t="s">
        <v>79</v>
      </c>
      <c r="S866" s="152">
        <v>0.5</v>
      </c>
      <c r="T866" s="152">
        <v>4.25</v>
      </c>
      <c r="U866" s="340">
        <v>300000</v>
      </c>
      <c r="V866" s="340">
        <v>302274</v>
      </c>
      <c r="W866" s="339">
        <f t="shared" si="3035"/>
        <v>0</v>
      </c>
      <c r="X866" s="339">
        <f t="shared" si="3036"/>
        <v>300000</v>
      </c>
      <c r="Y866" s="340">
        <v>5334</v>
      </c>
      <c r="Z866" s="341">
        <f t="shared" si="3037"/>
        <v>1.7646241489509516E-2</v>
      </c>
      <c r="AA866" s="342">
        <f t="shared" si="3038"/>
        <v>0.21559805024371953</v>
      </c>
      <c r="AB866" s="343">
        <f t="shared" si="3039"/>
        <v>150</v>
      </c>
      <c r="AC866" s="344">
        <f t="shared" si="3040"/>
        <v>150</v>
      </c>
      <c r="AD866" s="343">
        <f t="shared" si="3041"/>
        <v>0</v>
      </c>
      <c r="AE866" s="345">
        <f t="shared" si="3042"/>
        <v>1275</v>
      </c>
      <c r="AF866" s="346">
        <v>1150</v>
      </c>
      <c r="AG866" s="347">
        <f t="shared" si="3043"/>
        <v>-125</v>
      </c>
      <c r="AH866" s="347">
        <v>0</v>
      </c>
      <c r="AI866" s="347">
        <f t="shared" si="3044"/>
        <v>1000</v>
      </c>
      <c r="AJ866" s="348">
        <f t="shared" si="3045"/>
        <v>0.86956521739130432</v>
      </c>
      <c r="AL866"/>
    </row>
    <row r="867" spans="2:38" x14ac:dyDescent="0.25">
      <c r="B867" s="354" t="s">
        <v>1326</v>
      </c>
      <c r="C867" s="105">
        <v>2016</v>
      </c>
      <c r="D867" s="105">
        <v>4</v>
      </c>
      <c r="E867" s="106" t="s">
        <v>1032</v>
      </c>
      <c r="F867" s="107">
        <v>42482</v>
      </c>
      <c r="G867" s="107">
        <v>42490</v>
      </c>
      <c r="H867" s="108">
        <f t="shared" ca="1" si="3033"/>
        <v>0</v>
      </c>
      <c r="I867" s="109" t="s">
        <v>74</v>
      </c>
      <c r="J867" s="109" t="s">
        <v>953</v>
      </c>
      <c r="K867" s="109" t="s">
        <v>1331</v>
      </c>
      <c r="L867" s="110" t="str">
        <f t="shared" ca="1" si="3034"/>
        <v>Completed</v>
      </c>
      <c r="M867" s="105" t="s">
        <v>64</v>
      </c>
      <c r="N867" s="105" t="s">
        <v>58</v>
      </c>
      <c r="O867" s="105" t="s">
        <v>59</v>
      </c>
      <c r="P867" s="105" t="s">
        <v>60</v>
      </c>
      <c r="Q867" s="105" t="s">
        <v>61</v>
      </c>
      <c r="R867" s="105" t="s">
        <v>62</v>
      </c>
      <c r="S867" s="111">
        <v>0.2</v>
      </c>
      <c r="T867" s="111">
        <v>3</v>
      </c>
      <c r="U867" s="112">
        <v>1000000</v>
      </c>
      <c r="V867" s="112">
        <v>832715</v>
      </c>
      <c r="W867" s="110">
        <f t="shared" si="3035"/>
        <v>167285</v>
      </c>
      <c r="X867" s="110">
        <f t="shared" si="3036"/>
        <v>832715</v>
      </c>
      <c r="Y867" s="112">
        <v>168</v>
      </c>
      <c r="Z867" s="113">
        <f t="shared" si="3037"/>
        <v>2.0174969827612088E-4</v>
      </c>
      <c r="AA867" s="114">
        <f t="shared" si="3038"/>
        <v>17.642857142857142</v>
      </c>
      <c r="AB867" s="115">
        <f t="shared" si="3039"/>
        <v>200</v>
      </c>
      <c r="AC867" s="116">
        <f t="shared" si="3040"/>
        <v>166.54300000000001</v>
      </c>
      <c r="AD867" s="115">
        <f t="shared" si="3041"/>
        <v>-33.456999999999994</v>
      </c>
      <c r="AE867" s="117">
        <f t="shared" si="3042"/>
        <v>3000</v>
      </c>
      <c r="AF867" s="286">
        <v>2964</v>
      </c>
      <c r="AG867" s="118">
        <f t="shared" si="3043"/>
        <v>-36</v>
      </c>
      <c r="AH867" s="118">
        <v>0</v>
      </c>
      <c r="AI867" s="118">
        <f t="shared" si="3044"/>
        <v>2797.4569999999999</v>
      </c>
      <c r="AJ867" s="335">
        <f t="shared" si="3045"/>
        <v>0.94381140350877191</v>
      </c>
      <c r="AL867"/>
    </row>
    <row r="868" spans="2:38" x14ac:dyDescent="0.25">
      <c r="B868" s="356" t="s">
        <v>1327</v>
      </c>
      <c r="C868" s="91">
        <v>2016</v>
      </c>
      <c r="D868" s="91">
        <v>4</v>
      </c>
      <c r="E868" s="92" t="s">
        <v>1032</v>
      </c>
      <c r="F868" s="93">
        <v>42482</v>
      </c>
      <c r="G868" s="93">
        <v>42490</v>
      </c>
      <c r="H868" s="94">
        <f t="shared" ca="1" si="3033"/>
        <v>0</v>
      </c>
      <c r="I868" s="90" t="s">
        <v>74</v>
      </c>
      <c r="J868" s="90" t="s">
        <v>953</v>
      </c>
      <c r="K868" s="90" t="s">
        <v>1331</v>
      </c>
      <c r="L868" s="95" t="str">
        <f t="shared" ca="1" si="3034"/>
        <v>Completed</v>
      </c>
      <c r="M868" s="91" t="s">
        <v>57</v>
      </c>
      <c r="N868" s="91" t="s">
        <v>58</v>
      </c>
      <c r="O868" s="91" t="s">
        <v>59</v>
      </c>
      <c r="P868" s="91" t="s">
        <v>60</v>
      </c>
      <c r="Q868" s="91" t="s">
        <v>61</v>
      </c>
      <c r="R868" s="91" t="s">
        <v>62</v>
      </c>
      <c r="S868" s="96">
        <v>0.5</v>
      </c>
      <c r="T868" s="96">
        <v>3</v>
      </c>
      <c r="U868" s="97">
        <v>750000</v>
      </c>
      <c r="V868" s="97">
        <v>657754</v>
      </c>
      <c r="W868" s="95">
        <f t="shared" si="3035"/>
        <v>92246</v>
      </c>
      <c r="X868" s="95">
        <f t="shared" si="3036"/>
        <v>657754</v>
      </c>
      <c r="Y868" s="97"/>
      <c r="Z868" s="98">
        <f t="shared" si="3037"/>
        <v>0</v>
      </c>
      <c r="AA868" s="99" t="e">
        <f t="shared" si="3038"/>
        <v>#DIV/0!</v>
      </c>
      <c r="AB868" s="100">
        <f t="shared" si="3039"/>
        <v>375</v>
      </c>
      <c r="AC868" s="101">
        <f t="shared" si="3040"/>
        <v>328.87700000000001</v>
      </c>
      <c r="AD868" s="100">
        <f t="shared" si="3041"/>
        <v>-46.12299999999999</v>
      </c>
      <c r="AE868" s="102">
        <f t="shared" si="3042"/>
        <v>2250</v>
      </c>
      <c r="AF868" s="291">
        <f>IF((SUMIF($K$10:$K$1048576,K868,$V$10:$V$1048576))&gt;(SUMIF($K$10:$K$1048576,K868,$U$10:$U$1048576)),AE868,(IF(P868="cpv",(V868*T868),(V868*T868/1000))))</f>
        <v>1973.2619999999999</v>
      </c>
      <c r="AG868" s="103">
        <f t="shared" si="3043"/>
        <v>-276.73800000000006</v>
      </c>
      <c r="AH868" s="103">
        <v>0</v>
      </c>
      <c r="AI868" s="103">
        <f t="shared" si="3044"/>
        <v>1644.385</v>
      </c>
      <c r="AJ868" s="336">
        <f t="shared" si="3045"/>
        <v>0.83333333333333337</v>
      </c>
      <c r="AL868"/>
    </row>
    <row r="869" spans="2:38" x14ac:dyDescent="0.25">
      <c r="B869" s="356" t="s">
        <v>1347</v>
      </c>
      <c r="C869" s="91">
        <v>2016</v>
      </c>
      <c r="D869" s="91">
        <v>4</v>
      </c>
      <c r="E869" s="92" t="s">
        <v>1032</v>
      </c>
      <c r="F869" s="93">
        <v>42482</v>
      </c>
      <c r="G869" s="93">
        <v>42490</v>
      </c>
      <c r="H869" s="94">
        <f t="shared" ca="1" si="3033"/>
        <v>0</v>
      </c>
      <c r="I869" s="90" t="s">
        <v>74</v>
      </c>
      <c r="J869" s="90" t="s">
        <v>953</v>
      </c>
      <c r="K869" s="90" t="s">
        <v>1331</v>
      </c>
      <c r="L869" s="95" t="str">
        <f t="shared" ca="1" si="3034"/>
        <v>Completed</v>
      </c>
      <c r="M869" s="91" t="s">
        <v>177</v>
      </c>
      <c r="N869" s="91" t="s">
        <v>58</v>
      </c>
      <c r="O869" s="91" t="s">
        <v>59</v>
      </c>
      <c r="P869" s="91" t="s">
        <v>60</v>
      </c>
      <c r="Q869" s="91" t="s">
        <v>61</v>
      </c>
      <c r="R869" s="91" t="s">
        <v>62</v>
      </c>
      <c r="S869" s="96"/>
      <c r="T869" s="96">
        <v>3</v>
      </c>
      <c r="U869" s="97">
        <v>150000</v>
      </c>
      <c r="V869" s="97">
        <v>95683</v>
      </c>
      <c r="W869" s="95">
        <f t="shared" si="3035"/>
        <v>54317</v>
      </c>
      <c r="X869" s="95">
        <f t="shared" si="3036"/>
        <v>95683</v>
      </c>
      <c r="Y869" s="97">
        <v>4</v>
      </c>
      <c r="Z869" s="98">
        <f t="shared" si="3037"/>
        <v>4.18047093005027E-5</v>
      </c>
      <c r="AA869" s="99">
        <f t="shared" si="3038"/>
        <v>71.762249999999995</v>
      </c>
      <c r="AB869" s="100">
        <f t="shared" si="3039"/>
        <v>0</v>
      </c>
      <c r="AC869" s="101">
        <v>32</v>
      </c>
      <c r="AD869" s="100">
        <f t="shared" si="3041"/>
        <v>32</v>
      </c>
      <c r="AE869" s="102">
        <f t="shared" si="3042"/>
        <v>450</v>
      </c>
      <c r="AF869" s="291">
        <f>IF((SUMIF($K$10:$K$1048576,K869,$V$10:$V$1048576))&gt;(SUMIF($K$10:$K$1048576,K869,$U$10:$U$1048576)),AE869,(IF(P869="cpv",(V869*T869),(V869*T869/1000))))</f>
        <v>287.04899999999998</v>
      </c>
      <c r="AG869" s="103">
        <f t="shared" si="3043"/>
        <v>-162.95100000000002</v>
      </c>
      <c r="AH869" s="103">
        <v>0</v>
      </c>
      <c r="AI869" s="103">
        <f t="shared" si="3044"/>
        <v>255.04899999999998</v>
      </c>
      <c r="AJ869" s="336">
        <f t="shared" si="3045"/>
        <v>0.88852077519865946</v>
      </c>
      <c r="AL869"/>
    </row>
    <row r="870" spans="2:38" x14ac:dyDescent="0.25">
      <c r="B870" s="356" t="s">
        <v>1328</v>
      </c>
      <c r="C870" s="91">
        <v>2016</v>
      </c>
      <c r="D870" s="91">
        <v>4</v>
      </c>
      <c r="E870" s="92" t="s">
        <v>1032</v>
      </c>
      <c r="F870" s="93">
        <v>42482</v>
      </c>
      <c r="G870" s="93">
        <v>42490</v>
      </c>
      <c r="H870" s="94">
        <f t="shared" ref="H870" ca="1" si="3046">IF($O$1&gt;G870,0,(G870-$O$1))</f>
        <v>0</v>
      </c>
      <c r="I870" s="90" t="s">
        <v>74</v>
      </c>
      <c r="J870" s="90" t="s">
        <v>953</v>
      </c>
      <c r="K870" s="90" t="s">
        <v>1331</v>
      </c>
      <c r="L870" s="95" t="str">
        <f t="shared" ref="L870" ca="1" si="3047">IF(G870=0,$M$3,(IF(H870=0,$M$1,$M$2)))</f>
        <v>Completed</v>
      </c>
      <c r="M870" s="91" t="s">
        <v>157</v>
      </c>
      <c r="N870" s="91" t="s">
        <v>58</v>
      </c>
      <c r="O870" s="91" t="s">
        <v>59</v>
      </c>
      <c r="P870" s="91" t="s">
        <v>42</v>
      </c>
      <c r="Q870" s="91" t="s">
        <v>61</v>
      </c>
      <c r="R870" s="91" t="s">
        <v>62</v>
      </c>
      <c r="S870" s="96">
        <v>0.3</v>
      </c>
      <c r="T870" s="96">
        <v>3</v>
      </c>
      <c r="U870" s="97">
        <v>3333</v>
      </c>
      <c r="V870" s="97">
        <v>340</v>
      </c>
      <c r="W870" s="95">
        <f t="shared" ref="W870" si="3048">IF(V870&gt;U870,0,U870-V870)</f>
        <v>2993</v>
      </c>
      <c r="X870" s="95">
        <f t="shared" ref="X870" si="3049">IF(V870&gt;U870,U870,V870)</f>
        <v>340</v>
      </c>
      <c r="Y870" s="97"/>
      <c r="Z870" s="98">
        <f t="shared" ref="Z870" si="3050">Y870/V870</f>
        <v>0</v>
      </c>
      <c r="AA870" s="99" t="e">
        <f t="shared" ref="AA870" si="3051">AF870/Y870</f>
        <v>#DIV/0!</v>
      </c>
      <c r="AB870" s="100">
        <f t="shared" ref="AB870" si="3052">IF(P870="cpv",(U870*S870),(U870/1000*S870))</f>
        <v>0.99990000000000001</v>
      </c>
      <c r="AC870" s="101">
        <v>100</v>
      </c>
      <c r="AD870" s="100">
        <f t="shared" ref="AD870" si="3053">AC870-AB870</f>
        <v>99.000100000000003</v>
      </c>
      <c r="AE870" s="102">
        <f t="shared" ref="AE870" si="3054">IF(P870="cpv",(U870*T870),(U870/1000*T870))</f>
        <v>9.9990000000000006</v>
      </c>
      <c r="AF870" s="291">
        <f>IF((SUMIF($K$10:$K$1048576,K870,$V$10:$V$1048576))&gt;(SUMIF($K$10:$K$1048576,K870,$U$10:$U$1048576)),AE870,(IF(P870="cpv",(V870*T870),(V870*T870/1000))))</f>
        <v>1.02</v>
      </c>
      <c r="AG870" s="103">
        <f t="shared" ref="AG870" si="3055">AF870-AE870</f>
        <v>-8.979000000000001</v>
      </c>
      <c r="AH870" s="103">
        <v>0</v>
      </c>
      <c r="AI870" s="103">
        <f t="shared" ref="AI870" si="3056">AF870-AC870-AH870</f>
        <v>-98.98</v>
      </c>
      <c r="AJ870" s="336">
        <f t="shared" ref="AJ870" si="3057">AI870/AF870</f>
        <v>-97.039215686274517</v>
      </c>
      <c r="AL870"/>
    </row>
    <row r="871" spans="2:38" x14ac:dyDescent="0.25">
      <c r="B871" s="356" t="s">
        <v>1329</v>
      </c>
      <c r="C871" s="91">
        <v>2016</v>
      </c>
      <c r="D871" s="91">
        <v>4</v>
      </c>
      <c r="E871" s="92" t="s">
        <v>1032</v>
      </c>
      <c r="F871" s="93">
        <v>42482</v>
      </c>
      <c r="G871" s="93">
        <v>42490</v>
      </c>
      <c r="H871" s="94">
        <f t="shared" ref="H871:H873" ca="1" si="3058">IF($O$1&gt;G871,0,(G871-$O$1))</f>
        <v>0</v>
      </c>
      <c r="I871" s="90" t="s">
        <v>74</v>
      </c>
      <c r="J871" s="90" t="s">
        <v>953</v>
      </c>
      <c r="K871" s="90" t="s">
        <v>1331</v>
      </c>
      <c r="L871" s="95" t="str">
        <f t="shared" ref="L871:L873" ca="1" si="3059">IF(G871=0,$M$3,(IF(H871=0,$M$1,$M$2)))</f>
        <v>Completed</v>
      </c>
      <c r="M871" s="91" t="s">
        <v>678</v>
      </c>
      <c r="N871" s="91" t="s">
        <v>58</v>
      </c>
      <c r="O871" s="91" t="s">
        <v>59</v>
      </c>
      <c r="P871" s="91" t="s">
        <v>42</v>
      </c>
      <c r="Q871" s="91" t="s">
        <v>61</v>
      </c>
      <c r="R871" s="91" t="s">
        <v>62</v>
      </c>
      <c r="S871" s="96">
        <v>0.3</v>
      </c>
      <c r="T871" s="96">
        <v>3</v>
      </c>
      <c r="U871" s="97">
        <v>2000</v>
      </c>
      <c r="V871" s="97">
        <v>255</v>
      </c>
      <c r="W871" s="95">
        <f t="shared" ref="W871:W873" si="3060">IF(V871&gt;U871,0,U871-V871)</f>
        <v>1745</v>
      </c>
      <c r="X871" s="95">
        <f t="shared" ref="X871:X873" si="3061">IF(V871&gt;U871,U871,V871)</f>
        <v>255</v>
      </c>
      <c r="Y871" s="97"/>
      <c r="Z871" s="98">
        <f t="shared" ref="Z871:Z873" si="3062">Y871/V871</f>
        <v>0</v>
      </c>
      <c r="AA871" s="99" t="e">
        <f t="shared" ref="AA871:AA873" si="3063">AF871/Y871</f>
        <v>#DIV/0!</v>
      </c>
      <c r="AB871" s="100">
        <f t="shared" ref="AB871:AB873" si="3064">IF(P871="cpv",(U871*S871),(U871/1000*S871))</f>
        <v>0.6</v>
      </c>
      <c r="AC871" s="101">
        <v>76.5</v>
      </c>
      <c r="AD871" s="100">
        <f t="shared" ref="AD871:AD873" si="3065">AC871-AB871</f>
        <v>75.900000000000006</v>
      </c>
      <c r="AE871" s="102">
        <f t="shared" ref="AE871:AE873" si="3066">IF(P871="cpv",(U871*T871),(U871/1000*T871))</f>
        <v>6</v>
      </c>
      <c r="AF871" s="291">
        <f>IF((SUMIF($K$10:$K$1048576,K871,$V$10:$V$1048576))&gt;(SUMIF($K$10:$K$1048576,K871,$U$10:$U$1048576)),AE871,(IF(P871="cpv",(V871*T871),(V871*T871/1000))))</f>
        <v>0.76500000000000001</v>
      </c>
      <c r="AG871" s="103">
        <f t="shared" ref="AG871:AG873" si="3067">AF871-AE871</f>
        <v>-5.2350000000000003</v>
      </c>
      <c r="AH871" s="103">
        <v>0</v>
      </c>
      <c r="AI871" s="103">
        <f t="shared" ref="AI871:AI873" si="3068">AF871-AC871-AH871</f>
        <v>-75.734999999999999</v>
      </c>
      <c r="AJ871" s="336">
        <f t="shared" ref="AJ871:AJ873" si="3069">AI871/AF871</f>
        <v>-99</v>
      </c>
      <c r="AL871"/>
    </row>
    <row r="872" spans="2:38" ht="15.75" thickBot="1" x14ac:dyDescent="0.3">
      <c r="B872" s="355" t="s">
        <v>1330</v>
      </c>
      <c r="C872" s="151">
        <v>2016</v>
      </c>
      <c r="D872" s="151">
        <v>4</v>
      </c>
      <c r="E872" s="337" t="s">
        <v>1032</v>
      </c>
      <c r="F872" s="153">
        <v>42482</v>
      </c>
      <c r="G872" s="153">
        <v>42490</v>
      </c>
      <c r="H872" s="338">
        <f t="shared" ca="1" si="3058"/>
        <v>0</v>
      </c>
      <c r="I872" s="150" t="s">
        <v>74</v>
      </c>
      <c r="J872" s="150" t="s">
        <v>953</v>
      </c>
      <c r="K872" s="150" t="s">
        <v>1331</v>
      </c>
      <c r="L872" s="339" t="str">
        <f t="shared" ca="1" si="3059"/>
        <v>Completed</v>
      </c>
      <c r="M872" s="151" t="s">
        <v>318</v>
      </c>
      <c r="N872" s="151" t="s">
        <v>58</v>
      </c>
      <c r="O872" s="151" t="s">
        <v>59</v>
      </c>
      <c r="P872" s="151" t="s">
        <v>60</v>
      </c>
      <c r="Q872" s="151" t="s">
        <v>61</v>
      </c>
      <c r="R872" s="151" t="s">
        <v>62</v>
      </c>
      <c r="S872" s="152">
        <v>1.25</v>
      </c>
      <c r="T872" s="152">
        <v>3</v>
      </c>
      <c r="U872" s="340">
        <v>500000</v>
      </c>
      <c r="V872" s="340">
        <v>508112</v>
      </c>
      <c r="W872" s="339">
        <f t="shared" si="3060"/>
        <v>0</v>
      </c>
      <c r="X872" s="339">
        <f t="shared" si="3061"/>
        <v>500000</v>
      </c>
      <c r="Y872" s="340"/>
      <c r="Z872" s="341">
        <f t="shared" si="3062"/>
        <v>0</v>
      </c>
      <c r="AA872" s="342" t="e">
        <f t="shared" si="3063"/>
        <v>#DIV/0!</v>
      </c>
      <c r="AB872" s="343">
        <f t="shared" si="3064"/>
        <v>625</v>
      </c>
      <c r="AC872" s="344">
        <f t="shared" ref="AC872:AC873" si="3070">IF(P872="cpv",(IF(W872&gt;0,V872*S872,AB872)),(IF(W872&gt;0,V872/1000*S872,AB872)))</f>
        <v>625</v>
      </c>
      <c r="AD872" s="343">
        <f t="shared" si="3065"/>
        <v>0</v>
      </c>
      <c r="AE872" s="345">
        <f t="shared" si="3066"/>
        <v>1500</v>
      </c>
      <c r="AF872" s="346">
        <f>IF((SUMIF($K$10:$K$1048576,K872,$V$10:$V$1048576))&gt;(SUMIF($K$10:$K$1048576,K872,$U$10:$U$1048576)),AE872,(IF(P872="cpv",(V872*T872),(V872*T872/1000))))</f>
        <v>1524.336</v>
      </c>
      <c r="AG872" s="347">
        <f t="shared" si="3067"/>
        <v>24.336000000000013</v>
      </c>
      <c r="AH872" s="347">
        <v>0</v>
      </c>
      <c r="AI872" s="347">
        <f t="shared" si="3068"/>
        <v>899.33600000000001</v>
      </c>
      <c r="AJ872" s="348">
        <f t="shared" si="3069"/>
        <v>0.58998541004083094</v>
      </c>
      <c r="AL872"/>
    </row>
    <row r="873" spans="2:38" x14ac:dyDescent="0.25">
      <c r="B873" s="354" t="s">
        <v>1332</v>
      </c>
      <c r="C873" s="105">
        <v>2016</v>
      </c>
      <c r="D873" s="105">
        <v>4</v>
      </c>
      <c r="E873" s="106" t="s">
        <v>1032</v>
      </c>
      <c r="F873" s="107">
        <v>42485</v>
      </c>
      <c r="G873" s="107">
        <v>42490</v>
      </c>
      <c r="H873" s="108">
        <f t="shared" ca="1" si="3058"/>
        <v>0</v>
      </c>
      <c r="I873" s="109" t="s">
        <v>84</v>
      </c>
      <c r="J873" s="109" t="s">
        <v>172</v>
      </c>
      <c r="K873" s="109" t="s">
        <v>1336</v>
      </c>
      <c r="L873" s="110" t="str">
        <f t="shared" ca="1" si="3059"/>
        <v>Completed</v>
      </c>
      <c r="M873" s="105" t="s">
        <v>57</v>
      </c>
      <c r="N873" s="105" t="s">
        <v>58</v>
      </c>
      <c r="O873" s="105" t="s">
        <v>59</v>
      </c>
      <c r="P873" s="105" t="s">
        <v>60</v>
      </c>
      <c r="Q873" s="105" t="s">
        <v>61</v>
      </c>
      <c r="R873" s="105" t="s">
        <v>62</v>
      </c>
      <c r="S873" s="111">
        <v>0.5</v>
      </c>
      <c r="T873" s="111">
        <v>0.8</v>
      </c>
      <c r="U873" s="112">
        <v>1000000</v>
      </c>
      <c r="V873" s="112">
        <v>390843</v>
      </c>
      <c r="W873" s="110">
        <f t="shared" si="3060"/>
        <v>609157</v>
      </c>
      <c r="X873" s="110">
        <f t="shared" si="3061"/>
        <v>390843</v>
      </c>
      <c r="Y873" s="112"/>
      <c r="Z873" s="113">
        <f t="shared" si="3062"/>
        <v>0</v>
      </c>
      <c r="AA873" s="114" t="e">
        <f t="shared" si="3063"/>
        <v>#DIV/0!</v>
      </c>
      <c r="AB873" s="115">
        <f t="shared" si="3064"/>
        <v>500</v>
      </c>
      <c r="AC873" s="116">
        <f t="shared" si="3070"/>
        <v>195.42150000000001</v>
      </c>
      <c r="AD873" s="115">
        <f t="shared" si="3065"/>
        <v>-304.57849999999996</v>
      </c>
      <c r="AE873" s="117">
        <f t="shared" si="3066"/>
        <v>800</v>
      </c>
      <c r="AF873" s="286">
        <f>IF((SUMIF($K$10:$K$1048576,K873,$V$10:$V$1048576))&gt;(SUMIF($K$10:$K$1048576,K873,$U$10:$U$1048576)),AE873,(IF(P873="cpv",(V873*T873),(V873*T873/1000))))</f>
        <v>312.67440000000005</v>
      </c>
      <c r="AG873" s="118">
        <f t="shared" si="3067"/>
        <v>-487.32559999999995</v>
      </c>
      <c r="AH873" s="118">
        <v>0</v>
      </c>
      <c r="AI873" s="118">
        <f t="shared" si="3068"/>
        <v>117.25290000000004</v>
      </c>
      <c r="AJ873" s="335">
        <f t="shared" si="3069"/>
        <v>0.37500000000000006</v>
      </c>
      <c r="AL873"/>
    </row>
    <row r="874" spans="2:38" x14ac:dyDescent="0.25">
      <c r="B874" s="356" t="s">
        <v>1333</v>
      </c>
      <c r="C874" s="91">
        <v>2016</v>
      </c>
      <c r="D874" s="91">
        <v>4</v>
      </c>
      <c r="E874" s="92" t="s">
        <v>1032</v>
      </c>
      <c r="F874" s="93">
        <v>42485</v>
      </c>
      <c r="G874" s="93">
        <v>42490</v>
      </c>
      <c r="H874" s="94">
        <f t="shared" ref="H874:H875" ca="1" si="3071">IF($O$1&gt;G874,0,(G874-$O$1))</f>
        <v>0</v>
      </c>
      <c r="I874" s="90" t="s">
        <v>84</v>
      </c>
      <c r="J874" s="90" t="s">
        <v>172</v>
      </c>
      <c r="K874" s="90" t="s">
        <v>1336</v>
      </c>
      <c r="L874" s="95" t="str">
        <f t="shared" ref="L874:L875" ca="1" si="3072">IF(G874=0,$M$3,(IF(H874=0,$M$1,$M$2)))</f>
        <v>Completed</v>
      </c>
      <c r="M874" s="91" t="s">
        <v>64</v>
      </c>
      <c r="N874" s="91" t="s">
        <v>58</v>
      </c>
      <c r="O874" s="91" t="s">
        <v>59</v>
      </c>
      <c r="P874" s="91" t="s">
        <v>60</v>
      </c>
      <c r="Q874" s="91" t="s">
        <v>61</v>
      </c>
      <c r="R874" s="91" t="s">
        <v>62</v>
      </c>
      <c r="S874" s="96">
        <v>0.2</v>
      </c>
      <c r="T874" s="96">
        <v>0.8</v>
      </c>
      <c r="U874" s="97">
        <v>2000000</v>
      </c>
      <c r="V874" s="97">
        <v>1886331</v>
      </c>
      <c r="W874" s="95">
        <f t="shared" ref="W874:W875" si="3073">IF(V874&gt;U874,0,U874-V874)</f>
        <v>113669</v>
      </c>
      <c r="X874" s="95">
        <f t="shared" ref="X874:X875" si="3074">IF(V874&gt;U874,U874,V874)</f>
        <v>1886331</v>
      </c>
      <c r="Y874" s="97">
        <v>270</v>
      </c>
      <c r="Z874" s="98">
        <f t="shared" ref="Z874:Z875" si="3075">Y874/V874</f>
        <v>1.4313500652854668E-4</v>
      </c>
      <c r="AA874" s="99">
        <f t="shared" ref="AA874:AA875" si="3076">AF874/Y874</f>
        <v>1.1000000000000001</v>
      </c>
      <c r="AB874" s="100">
        <f t="shared" ref="AB874:AB875" si="3077">IF(P874="cpv",(U874*S874),(U874/1000*S874))</f>
        <v>400</v>
      </c>
      <c r="AC874" s="101">
        <f t="shared" ref="AC874:AC875" si="3078">IF(P874="cpv",(IF(W874&gt;0,V874*S874,AB874)),(IF(W874&gt;0,V874/1000*S874,AB874)))</f>
        <v>377.26620000000003</v>
      </c>
      <c r="AD874" s="100">
        <f t="shared" ref="AD874:AD875" si="3079">AC874-AB874</f>
        <v>-22.733799999999974</v>
      </c>
      <c r="AE874" s="102">
        <f t="shared" ref="AE874:AE875" si="3080">IF(P874="cpv",(U874*T874),(U874/1000*T874))</f>
        <v>1600</v>
      </c>
      <c r="AF874" s="291">
        <v>297</v>
      </c>
      <c r="AG874" s="103">
        <f t="shared" ref="AG874:AG875" si="3081">AF874-AE874</f>
        <v>-1303</v>
      </c>
      <c r="AH874" s="103">
        <v>0</v>
      </c>
      <c r="AI874" s="103">
        <f t="shared" ref="AI874:AI875" si="3082">AF874-AC874-AH874</f>
        <v>-80.266200000000026</v>
      </c>
      <c r="AJ874" s="336">
        <f t="shared" ref="AJ874:AJ875" si="3083">AI874/AF874</f>
        <v>-0.27025656565656575</v>
      </c>
      <c r="AL874"/>
    </row>
    <row r="875" spans="2:38" x14ac:dyDescent="0.25">
      <c r="B875" s="356" t="s">
        <v>1334</v>
      </c>
      <c r="C875" s="91">
        <v>2016</v>
      </c>
      <c r="D875" s="91">
        <v>4</v>
      </c>
      <c r="E875" s="92" t="s">
        <v>1032</v>
      </c>
      <c r="F875" s="93">
        <v>42485</v>
      </c>
      <c r="G875" s="93">
        <v>42490</v>
      </c>
      <c r="H875" s="94">
        <f t="shared" ca="1" si="3071"/>
        <v>0</v>
      </c>
      <c r="I875" s="90" t="s">
        <v>84</v>
      </c>
      <c r="J875" s="90" t="s">
        <v>172</v>
      </c>
      <c r="K875" s="90" t="s">
        <v>1336</v>
      </c>
      <c r="L875" s="95" t="str">
        <f t="shared" ca="1" si="3072"/>
        <v>Completed</v>
      </c>
      <c r="M875" s="91" t="s">
        <v>82</v>
      </c>
      <c r="N875" s="91" t="s">
        <v>58</v>
      </c>
      <c r="O875" s="91" t="s">
        <v>59</v>
      </c>
      <c r="P875" s="91" t="s">
        <v>60</v>
      </c>
      <c r="Q875" s="91" t="s">
        <v>61</v>
      </c>
      <c r="R875" s="91" t="s">
        <v>62</v>
      </c>
      <c r="S875" s="96">
        <v>0.1</v>
      </c>
      <c r="T875" s="96">
        <v>0.8</v>
      </c>
      <c r="U875" s="97">
        <v>1000000</v>
      </c>
      <c r="V875" s="97">
        <v>1011650</v>
      </c>
      <c r="W875" s="95">
        <f t="shared" si="3073"/>
        <v>0</v>
      </c>
      <c r="X875" s="95">
        <f t="shared" si="3074"/>
        <v>1000000</v>
      </c>
      <c r="Y875" s="97"/>
      <c r="Z875" s="98">
        <f t="shared" si="3075"/>
        <v>0</v>
      </c>
      <c r="AA875" s="99" t="e">
        <f t="shared" si="3076"/>
        <v>#DIV/0!</v>
      </c>
      <c r="AB875" s="100">
        <f t="shared" si="3077"/>
        <v>100</v>
      </c>
      <c r="AC875" s="101">
        <f t="shared" si="3078"/>
        <v>100</v>
      </c>
      <c r="AD875" s="100">
        <f t="shared" si="3079"/>
        <v>0</v>
      </c>
      <c r="AE875" s="102">
        <f t="shared" si="3080"/>
        <v>800</v>
      </c>
      <c r="AF875" s="291">
        <f>IF((SUMIF($K$10:$K$1048576,K875,$V$10:$V$1048576))&gt;(SUMIF($K$10:$K$1048576,K875,$U$10:$U$1048576)),AE875,(IF(P875="cpv",(V875*T875),(V875*T875/1000))))</f>
        <v>809.32</v>
      </c>
      <c r="AG875" s="103">
        <f t="shared" si="3081"/>
        <v>9.32000000000005</v>
      </c>
      <c r="AH875" s="103">
        <v>0</v>
      </c>
      <c r="AI875" s="103">
        <f t="shared" si="3082"/>
        <v>709.32</v>
      </c>
      <c r="AJ875" s="336">
        <f t="shared" si="3083"/>
        <v>0.87643948005733208</v>
      </c>
      <c r="AL875"/>
    </row>
    <row r="876" spans="2:38" ht="15.75" thickBot="1" x14ac:dyDescent="0.3">
      <c r="B876" s="355" t="s">
        <v>1335</v>
      </c>
      <c r="C876" s="151">
        <v>2016</v>
      </c>
      <c r="D876" s="151">
        <v>4</v>
      </c>
      <c r="E876" s="337" t="s">
        <v>1032</v>
      </c>
      <c r="F876" s="153">
        <v>42485</v>
      </c>
      <c r="G876" s="153">
        <v>42490</v>
      </c>
      <c r="H876" s="338">
        <f t="shared" ref="H876:H877" ca="1" si="3084">IF($O$1&gt;G876,0,(G876-$O$1))</f>
        <v>0</v>
      </c>
      <c r="I876" s="150" t="s">
        <v>84</v>
      </c>
      <c r="J876" s="150" t="s">
        <v>172</v>
      </c>
      <c r="K876" s="150" t="s">
        <v>1336</v>
      </c>
      <c r="L876" s="339" t="str">
        <f t="shared" ref="L876:L877" ca="1" si="3085">IF(G876=0,$M$3,(IF(H876=0,$M$1,$M$2)))</f>
        <v>Completed</v>
      </c>
      <c r="M876" s="151" t="s">
        <v>90</v>
      </c>
      <c r="N876" s="151" t="s">
        <v>58</v>
      </c>
      <c r="O876" s="151" t="s">
        <v>59</v>
      </c>
      <c r="P876" s="151" t="s">
        <v>60</v>
      </c>
      <c r="Q876" s="151" t="s">
        <v>61</v>
      </c>
      <c r="R876" s="151" t="s">
        <v>62</v>
      </c>
      <c r="S876" s="152">
        <v>0.1</v>
      </c>
      <c r="T876" s="152">
        <v>0.8</v>
      </c>
      <c r="U876" s="340">
        <v>1000000</v>
      </c>
      <c r="V876" s="340">
        <v>227162</v>
      </c>
      <c r="W876" s="339">
        <f t="shared" ref="W876:W877" si="3086">IF(V876&gt;U876,0,U876-V876)</f>
        <v>772838</v>
      </c>
      <c r="X876" s="339">
        <f t="shared" ref="X876:X877" si="3087">IF(V876&gt;U876,U876,V876)</f>
        <v>227162</v>
      </c>
      <c r="Y876" s="340"/>
      <c r="Z876" s="341">
        <f t="shared" ref="Z876:Z877" si="3088">Y876/V876</f>
        <v>0</v>
      </c>
      <c r="AA876" s="342" t="e">
        <f t="shared" ref="AA876:AA877" si="3089">AF876/Y876</f>
        <v>#DIV/0!</v>
      </c>
      <c r="AB876" s="343">
        <f t="shared" ref="AB876:AB877" si="3090">IF(P876="cpv",(U876*S876),(U876/1000*S876))</f>
        <v>100</v>
      </c>
      <c r="AC876" s="344">
        <f t="shared" ref="AC876:AC877" si="3091">IF(P876="cpv",(IF(W876&gt;0,V876*S876,AB876)),(IF(W876&gt;0,V876/1000*S876,AB876)))</f>
        <v>22.716200000000001</v>
      </c>
      <c r="AD876" s="343">
        <f t="shared" ref="AD876:AD877" si="3092">AC876-AB876</f>
        <v>-77.283799999999999</v>
      </c>
      <c r="AE876" s="345">
        <f t="shared" ref="AE876:AE877" si="3093">IF(P876="cpv",(U876*T876),(U876/1000*T876))</f>
        <v>800</v>
      </c>
      <c r="AF876" s="346">
        <f>IF((SUMIF($K$10:$K$1048576,K876,$V$10:$V$1048576))&gt;(SUMIF($K$10:$K$1048576,K876,$U$10:$U$1048576)),AE876,(IF(P876="cpv",(V876*T876),(V876*T876/1000))))</f>
        <v>181.7296</v>
      </c>
      <c r="AG876" s="347">
        <f t="shared" ref="AG876:AG877" si="3094">AF876-AE876</f>
        <v>-618.2704</v>
      </c>
      <c r="AH876" s="347">
        <v>0</v>
      </c>
      <c r="AI876" s="347">
        <f t="shared" ref="AI876:AI877" si="3095">AF876-AC876-AH876</f>
        <v>159.01339999999999</v>
      </c>
      <c r="AJ876" s="348">
        <f t="shared" ref="AJ876:AJ877" si="3096">AI876/AF876</f>
        <v>0.87499999999999989</v>
      </c>
      <c r="AL876"/>
    </row>
    <row r="877" spans="2:38" ht="15.75" thickBot="1" x14ac:dyDescent="0.3">
      <c r="B877" s="357" t="s">
        <v>1338</v>
      </c>
      <c r="C877" s="135">
        <v>2016</v>
      </c>
      <c r="D877" s="135">
        <v>4</v>
      </c>
      <c r="E877" s="136" t="s">
        <v>1032</v>
      </c>
      <c r="F877" s="137">
        <v>42485</v>
      </c>
      <c r="G877" s="137">
        <v>42490</v>
      </c>
      <c r="H877" s="138">
        <f t="shared" ca="1" si="3084"/>
        <v>0</v>
      </c>
      <c r="I877" s="139" t="s">
        <v>74</v>
      </c>
      <c r="J877" s="139" t="s">
        <v>152</v>
      </c>
      <c r="K877" s="139" t="s">
        <v>1337</v>
      </c>
      <c r="L877" s="140" t="str">
        <f t="shared" ca="1" si="3085"/>
        <v>Completed</v>
      </c>
      <c r="M877" s="135" t="s">
        <v>99</v>
      </c>
      <c r="N877" s="135" t="s">
        <v>58</v>
      </c>
      <c r="O877" s="135" t="s">
        <v>124</v>
      </c>
      <c r="P877" s="135" t="s">
        <v>110</v>
      </c>
      <c r="Q877" s="135" t="s">
        <v>101</v>
      </c>
      <c r="R877" s="135" t="s">
        <v>102</v>
      </c>
      <c r="S877" s="141">
        <v>3.6999999999999998E-2</v>
      </c>
      <c r="T877" s="141">
        <v>5.5E-2</v>
      </c>
      <c r="U877" s="142">
        <v>61000</v>
      </c>
      <c r="V877" s="142">
        <v>63954</v>
      </c>
      <c r="W877" s="140">
        <f t="shared" si="3086"/>
        <v>0</v>
      </c>
      <c r="X877" s="140">
        <f t="shared" si="3087"/>
        <v>61000</v>
      </c>
      <c r="Y877" s="142">
        <v>3916</v>
      </c>
      <c r="Z877" s="143">
        <f t="shared" si="3088"/>
        <v>6.1231510147918819E-2</v>
      </c>
      <c r="AA877" s="144">
        <f t="shared" si="3089"/>
        <v>0.89811031664964247</v>
      </c>
      <c r="AB877" s="145">
        <f t="shared" si="3090"/>
        <v>2257</v>
      </c>
      <c r="AC877" s="146">
        <f t="shared" si="3091"/>
        <v>2257</v>
      </c>
      <c r="AD877" s="145">
        <f t="shared" si="3092"/>
        <v>0</v>
      </c>
      <c r="AE877" s="147">
        <f t="shared" si="3093"/>
        <v>3355</v>
      </c>
      <c r="AF877" s="288">
        <v>3517</v>
      </c>
      <c r="AG877" s="148">
        <f t="shared" si="3094"/>
        <v>162</v>
      </c>
      <c r="AH877" s="148">
        <v>0</v>
      </c>
      <c r="AI877" s="148">
        <f t="shared" si="3095"/>
        <v>1260</v>
      </c>
      <c r="AJ877" s="349">
        <f t="shared" si="3096"/>
        <v>0.35825988058003982</v>
      </c>
      <c r="AL877"/>
    </row>
    <row r="878" spans="2:38" x14ac:dyDescent="0.25">
      <c r="B878" s="354" t="s">
        <v>1340</v>
      </c>
      <c r="C878" s="105">
        <v>2016</v>
      </c>
      <c r="D878" s="105">
        <v>4</v>
      </c>
      <c r="E878" s="106" t="s">
        <v>1032</v>
      </c>
      <c r="F878" s="107">
        <v>42487</v>
      </c>
      <c r="G878" s="107">
        <v>42490</v>
      </c>
      <c r="H878" s="108">
        <f t="shared" ref="H878:H880" ca="1" si="3097">IF($O$1&gt;G878,0,(G878-$O$1))</f>
        <v>0</v>
      </c>
      <c r="I878" s="109" t="s">
        <v>96</v>
      </c>
      <c r="J878" s="109" t="s">
        <v>356</v>
      </c>
      <c r="K878" s="109" t="s">
        <v>1339</v>
      </c>
      <c r="L878" s="110" t="str">
        <f t="shared" ref="L878:L880" ca="1" si="3098">IF(G878=0,$M$3,(IF(H878=0,$M$1,$M$2)))</f>
        <v>Completed</v>
      </c>
      <c r="M878" s="105" t="s">
        <v>64</v>
      </c>
      <c r="N878" s="105" t="s">
        <v>58</v>
      </c>
      <c r="O878" s="105" t="s">
        <v>59</v>
      </c>
      <c r="P878" s="105" t="s">
        <v>60</v>
      </c>
      <c r="Q878" s="105" t="s">
        <v>61</v>
      </c>
      <c r="R878" s="105" t="s">
        <v>62</v>
      </c>
      <c r="S878" s="111">
        <v>0.2</v>
      </c>
      <c r="T878" s="111">
        <v>2</v>
      </c>
      <c r="U878" s="112">
        <v>1000000</v>
      </c>
      <c r="V878" s="112">
        <v>341150</v>
      </c>
      <c r="W878" s="110">
        <f t="shared" ref="W878:W880" si="3099">IF(V878&gt;U878,0,U878-V878)</f>
        <v>658850</v>
      </c>
      <c r="X878" s="110">
        <f t="shared" ref="X878:X880" si="3100">IF(V878&gt;U878,U878,V878)</f>
        <v>341150</v>
      </c>
      <c r="Y878" s="112">
        <v>26</v>
      </c>
      <c r="Z878" s="113">
        <f t="shared" ref="Z878:Z880" si="3101">Y878/V878</f>
        <v>7.621280961453906E-5</v>
      </c>
      <c r="AA878" s="114">
        <f t="shared" ref="AA878:AA880" si="3102">AF878/Y878</f>
        <v>4.8076923076923075</v>
      </c>
      <c r="AB878" s="115">
        <f t="shared" ref="AB878:AB880" si="3103">IF(P878="cpv",(U878*S878),(U878/1000*S878))</f>
        <v>200</v>
      </c>
      <c r="AC878" s="116">
        <f t="shared" ref="AC878" si="3104">IF(P878="cpv",(IF(W878&gt;0,V878*S878,AB878)),(IF(W878&gt;0,V878/1000*S878,AB878)))</f>
        <v>68.23</v>
      </c>
      <c r="AD878" s="115">
        <f t="shared" ref="AD878:AD880" si="3105">AC878-AB878</f>
        <v>-131.76999999999998</v>
      </c>
      <c r="AE878" s="117">
        <f t="shared" ref="AE878:AE880" si="3106">IF(P878="cpv",(U878*T878),(U878/1000*T878))</f>
        <v>2000</v>
      </c>
      <c r="AF878" s="286">
        <v>125</v>
      </c>
      <c r="AG878" s="118">
        <f t="shared" ref="AG878:AG880" si="3107">AF878-AE878</f>
        <v>-1875</v>
      </c>
      <c r="AH878" s="118">
        <v>0</v>
      </c>
      <c r="AI878" s="118">
        <f t="shared" ref="AI878:AI880" si="3108">AF878-AC878-AH878</f>
        <v>56.769999999999996</v>
      </c>
      <c r="AJ878" s="335">
        <f t="shared" ref="AJ878:AJ880" si="3109">AI878/AF878</f>
        <v>0.45415999999999995</v>
      </c>
      <c r="AL878"/>
    </row>
    <row r="879" spans="2:38" x14ac:dyDescent="0.25">
      <c r="B879" s="378" t="s">
        <v>1341</v>
      </c>
      <c r="C879" s="47">
        <v>2016</v>
      </c>
      <c r="D879" s="47">
        <v>4</v>
      </c>
      <c r="E879" s="48" t="s">
        <v>1032</v>
      </c>
      <c r="F879" s="49">
        <v>42461</v>
      </c>
      <c r="G879" s="49">
        <v>42490</v>
      </c>
      <c r="H879" s="50">
        <f t="shared" ref="H879" ca="1" si="3110">IF($O$1&gt;G879,0,(G879-$O$1))</f>
        <v>0</v>
      </c>
      <c r="I879" s="46" t="s">
        <v>96</v>
      </c>
      <c r="J879" s="46" t="s">
        <v>356</v>
      </c>
      <c r="K879" s="46" t="s">
        <v>1339</v>
      </c>
      <c r="L879" s="51" t="str">
        <f t="shared" ref="L879" ca="1" si="3111">IF(G879=0,$M$3,(IF(H879=0,$M$1,$M$2)))</f>
        <v>Completed</v>
      </c>
      <c r="M879" s="47" t="s">
        <v>82</v>
      </c>
      <c r="N879" s="47" t="s">
        <v>58</v>
      </c>
      <c r="O879" s="47" t="s">
        <v>59</v>
      </c>
      <c r="P879" s="47" t="s">
        <v>60</v>
      </c>
      <c r="Q879" s="47" t="s">
        <v>61</v>
      </c>
      <c r="R879" s="47" t="s">
        <v>62</v>
      </c>
      <c r="S879" s="52">
        <v>0.1</v>
      </c>
      <c r="T879" s="52">
        <v>2</v>
      </c>
      <c r="U879" s="53">
        <v>2000000</v>
      </c>
      <c r="V879" s="53">
        <v>2001418</v>
      </c>
      <c r="W879" s="51">
        <f t="shared" ref="W879" si="3112">IF(V879&gt;U879,0,U879-V879)</f>
        <v>0</v>
      </c>
      <c r="X879" s="51">
        <f t="shared" ref="X879" si="3113">IF(V879&gt;U879,U879,V879)</f>
        <v>2000000</v>
      </c>
      <c r="Y879" s="53"/>
      <c r="Z879" s="54">
        <f t="shared" ref="Z879" si="3114">Y879/V879</f>
        <v>0</v>
      </c>
      <c r="AA879" s="55" t="e">
        <f t="shared" ref="AA879" si="3115">AF879/Y879</f>
        <v>#DIV/0!</v>
      </c>
      <c r="AB879" s="56">
        <f t="shared" ref="AB879" si="3116">IF(P879="cpv",(U879*S879),(U879/1000*S879))</f>
        <v>200</v>
      </c>
      <c r="AC879" s="57">
        <f t="shared" ref="AC879" si="3117">IF(P879="cpv",(IF(W879&gt;0,V879*S879,AB879)),(IF(W879&gt;0,V879/1000*S879,AB879)))</f>
        <v>200</v>
      </c>
      <c r="AD879" s="56">
        <f t="shared" ref="AD879" si="3118">AC879-AB879</f>
        <v>0</v>
      </c>
      <c r="AE879" s="58">
        <f t="shared" ref="AE879" si="3119">IF(P879="cpv",(U879*T879),(U879/1000*T879))</f>
        <v>4000</v>
      </c>
      <c r="AF879" s="289">
        <f>IF((SUMIF($K$10:$K$1048576,K879,$V$10:$V$1048576))&gt;(SUMIF($K$10:$K$1048576,K879,$U$10:$U$1048576)),AE879,(IF(P879="cpv",(V879*T879),(V879*T879/1000))))</f>
        <v>4002.8359999999998</v>
      </c>
      <c r="AG879" s="60">
        <f t="shared" ref="AG879" si="3120">AF879-AE879</f>
        <v>2.8359999999997854</v>
      </c>
      <c r="AH879" s="60">
        <v>0</v>
      </c>
      <c r="AI879" s="60">
        <f t="shared" ref="AI879" si="3121">AF879-AC879-AH879</f>
        <v>3802.8359999999998</v>
      </c>
      <c r="AJ879" s="379">
        <f t="shared" ref="AJ879" si="3122">AI879/AF879</f>
        <v>0.95003542488375736</v>
      </c>
      <c r="AL879"/>
    </row>
    <row r="880" spans="2:38" ht="15.75" thickBot="1" x14ac:dyDescent="0.3">
      <c r="B880" s="355" t="s">
        <v>1394</v>
      </c>
      <c r="C880" s="151">
        <v>2016</v>
      </c>
      <c r="D880" s="151">
        <v>4</v>
      </c>
      <c r="E880" s="337" t="s">
        <v>1032</v>
      </c>
      <c r="F880" s="153">
        <v>42461</v>
      </c>
      <c r="G880" s="153">
        <v>42490</v>
      </c>
      <c r="H880" s="338">
        <f t="shared" ca="1" si="3097"/>
        <v>0</v>
      </c>
      <c r="I880" s="150" t="s">
        <v>96</v>
      </c>
      <c r="J880" s="150" t="s">
        <v>356</v>
      </c>
      <c r="K880" s="150" t="s">
        <v>1339</v>
      </c>
      <c r="L880" s="339" t="str">
        <f t="shared" ca="1" si="3098"/>
        <v>Completed</v>
      </c>
      <c r="M880" s="151" t="s">
        <v>1395</v>
      </c>
      <c r="N880" s="151" t="s">
        <v>58</v>
      </c>
      <c r="O880" s="151" t="s">
        <v>59</v>
      </c>
      <c r="P880" s="151" t="s">
        <v>60</v>
      </c>
      <c r="Q880" s="151" t="s">
        <v>61</v>
      </c>
      <c r="R880" s="151" t="s">
        <v>62</v>
      </c>
      <c r="S880" s="152">
        <v>0.2</v>
      </c>
      <c r="T880" s="152">
        <v>2</v>
      </c>
      <c r="U880" s="340">
        <v>2500</v>
      </c>
      <c r="V880" s="340">
        <v>2501</v>
      </c>
      <c r="W880" s="339">
        <f t="shared" si="3099"/>
        <v>0</v>
      </c>
      <c r="X880" s="339">
        <f t="shared" si="3100"/>
        <v>2500</v>
      </c>
      <c r="Y880" s="340"/>
      <c r="Z880" s="341">
        <f t="shared" si="3101"/>
        <v>0</v>
      </c>
      <c r="AA880" s="342" t="e">
        <f t="shared" si="3102"/>
        <v>#DIV/0!</v>
      </c>
      <c r="AB880" s="343">
        <f t="shared" si="3103"/>
        <v>0.5</v>
      </c>
      <c r="AC880" s="344">
        <v>500</v>
      </c>
      <c r="AD880" s="343">
        <f t="shared" si="3105"/>
        <v>499.5</v>
      </c>
      <c r="AE880" s="345">
        <f t="shared" si="3106"/>
        <v>5</v>
      </c>
      <c r="AF880" s="346"/>
      <c r="AG880" s="347">
        <f t="shared" si="3107"/>
        <v>-5</v>
      </c>
      <c r="AH880" s="347">
        <v>0</v>
      </c>
      <c r="AI880" s="347">
        <f t="shared" si="3108"/>
        <v>-500</v>
      </c>
      <c r="AJ880" s="348" t="e">
        <f t="shared" si="3109"/>
        <v>#DIV/0!</v>
      </c>
      <c r="AL880"/>
    </row>
    <row r="881" spans="2:38" x14ac:dyDescent="0.25">
      <c r="B881" s="354" t="s">
        <v>1349</v>
      </c>
      <c r="C881" s="105">
        <v>2016</v>
      </c>
      <c r="D881" s="105">
        <v>4</v>
      </c>
      <c r="E881" s="106" t="s">
        <v>1032</v>
      </c>
      <c r="F881" s="107">
        <v>42487</v>
      </c>
      <c r="G881" s="107">
        <v>42490</v>
      </c>
      <c r="H881" s="108">
        <f t="shared" ref="H881:H882" ca="1" si="3123">IF($O$1&gt;G881,0,(G881-$O$1))</f>
        <v>0</v>
      </c>
      <c r="I881" s="109" t="s">
        <v>54</v>
      </c>
      <c r="J881" s="109" t="s">
        <v>141</v>
      </c>
      <c r="K881" s="109" t="s">
        <v>1351</v>
      </c>
      <c r="L881" s="110" t="str">
        <f t="shared" ref="L881:L882" ca="1" si="3124">IF(G881=0,$M$3,(IF(H881=0,$M$1,$M$2)))</f>
        <v>Completed</v>
      </c>
      <c r="M881" s="105" t="s">
        <v>82</v>
      </c>
      <c r="N881" s="105" t="s">
        <v>58</v>
      </c>
      <c r="O881" s="105" t="s">
        <v>59</v>
      </c>
      <c r="P881" s="105" t="s">
        <v>60</v>
      </c>
      <c r="Q881" s="105" t="s">
        <v>61</v>
      </c>
      <c r="R881" s="105" t="s">
        <v>62</v>
      </c>
      <c r="S881" s="111">
        <v>0.1</v>
      </c>
      <c r="T881" s="111">
        <v>1</v>
      </c>
      <c r="U881" s="112">
        <v>500000</v>
      </c>
      <c r="V881" s="112">
        <v>643866</v>
      </c>
      <c r="W881" s="110">
        <f t="shared" ref="W881:W882" si="3125">IF(V881&gt;U881,0,U881-V881)</f>
        <v>0</v>
      </c>
      <c r="X881" s="110">
        <f t="shared" ref="X881:X882" si="3126">IF(V881&gt;U881,U881,V881)</f>
        <v>500000</v>
      </c>
      <c r="Y881" s="112"/>
      <c r="Z881" s="113">
        <f t="shared" ref="Z881:Z882" si="3127">Y881/V881</f>
        <v>0</v>
      </c>
      <c r="AA881" s="114" t="e">
        <f t="shared" ref="AA881:AA882" si="3128">AF881/Y881</f>
        <v>#DIV/0!</v>
      </c>
      <c r="AB881" s="115">
        <f t="shared" ref="AB881:AB882" si="3129">IF(P881="cpv",(U881*S881),(U881/1000*S881))</f>
        <v>50</v>
      </c>
      <c r="AC881" s="116">
        <f t="shared" ref="AC881:AC882" si="3130">IF(P881="cpv",(IF(W881&gt;0,V881*S881,AB881)),(IF(W881&gt;0,V881/1000*S881,AB881)))</f>
        <v>50</v>
      </c>
      <c r="AD881" s="115">
        <f t="shared" ref="AD881:AD882" si="3131">AC881-AB881</f>
        <v>0</v>
      </c>
      <c r="AE881" s="117">
        <f t="shared" ref="AE881:AE882" si="3132">IF(P881="cpv",(U881*T881),(U881/1000*T881))</f>
        <v>500</v>
      </c>
      <c r="AF881" s="286">
        <f>IF((SUMIF($K$10:$K$1048576,K881,$V$10:$V$1048576))&gt;(SUMIF($K$10:$K$1048576,K881,$U$10:$U$1048576)),AE881,(IF(P881="cpv",(V881*T881),(V881*T881/1000))))</f>
        <v>643.86599999999999</v>
      </c>
      <c r="AG881" s="118">
        <f t="shared" ref="AG881:AG882" si="3133">AF881-AE881</f>
        <v>143.86599999999999</v>
      </c>
      <c r="AH881" s="118">
        <v>0</v>
      </c>
      <c r="AI881" s="118">
        <f t="shared" ref="AI881:AI882" si="3134">AF881-AC881-AH881</f>
        <v>593.86599999999999</v>
      </c>
      <c r="AJ881" s="335">
        <f t="shared" ref="AJ881:AJ882" si="3135">AI881/AF881</f>
        <v>0.92234409022995467</v>
      </c>
      <c r="AL881"/>
    </row>
    <row r="882" spans="2:38" ht="15.75" thickBot="1" x14ac:dyDescent="0.3">
      <c r="B882" s="355" t="s">
        <v>1350</v>
      </c>
      <c r="C882" s="151">
        <v>2016</v>
      </c>
      <c r="D882" s="151">
        <v>4</v>
      </c>
      <c r="E882" s="337" t="s">
        <v>1032</v>
      </c>
      <c r="F882" s="153">
        <v>42487</v>
      </c>
      <c r="G882" s="153">
        <v>42490</v>
      </c>
      <c r="H882" s="338">
        <f t="shared" ca="1" si="3123"/>
        <v>0</v>
      </c>
      <c r="I882" s="150" t="s">
        <v>54</v>
      </c>
      <c r="J882" s="150" t="s">
        <v>141</v>
      </c>
      <c r="K882" s="150" t="s">
        <v>1351</v>
      </c>
      <c r="L882" s="339" t="str">
        <f t="shared" ca="1" si="3124"/>
        <v>Completed</v>
      </c>
      <c r="M882" s="151" t="s">
        <v>57</v>
      </c>
      <c r="N882" s="151" t="s">
        <v>58</v>
      </c>
      <c r="O882" s="151" t="s">
        <v>59</v>
      </c>
      <c r="P882" s="151" t="s">
        <v>60</v>
      </c>
      <c r="Q882" s="151" t="s">
        <v>61</v>
      </c>
      <c r="R882" s="151" t="s">
        <v>62</v>
      </c>
      <c r="S882" s="152">
        <v>0.5</v>
      </c>
      <c r="T882" s="152">
        <v>1</v>
      </c>
      <c r="U882" s="340">
        <v>500000</v>
      </c>
      <c r="V882" s="340">
        <v>212163</v>
      </c>
      <c r="W882" s="339">
        <f t="shared" si="3125"/>
        <v>287837</v>
      </c>
      <c r="X882" s="339">
        <f t="shared" si="3126"/>
        <v>212163</v>
      </c>
      <c r="Y882" s="340"/>
      <c r="Z882" s="341">
        <f t="shared" si="3127"/>
        <v>0</v>
      </c>
      <c r="AA882" s="342" t="e">
        <f t="shared" si="3128"/>
        <v>#DIV/0!</v>
      </c>
      <c r="AB882" s="343">
        <f t="shared" si="3129"/>
        <v>250</v>
      </c>
      <c r="AC882" s="344">
        <f t="shared" si="3130"/>
        <v>106.08150000000001</v>
      </c>
      <c r="AD882" s="343">
        <f t="shared" si="3131"/>
        <v>-143.91849999999999</v>
      </c>
      <c r="AE882" s="345">
        <f t="shared" si="3132"/>
        <v>500</v>
      </c>
      <c r="AF882" s="346">
        <v>357</v>
      </c>
      <c r="AG882" s="347">
        <f t="shared" si="3133"/>
        <v>-143</v>
      </c>
      <c r="AH882" s="347">
        <v>0</v>
      </c>
      <c r="AI882" s="347">
        <f t="shared" si="3134"/>
        <v>250.91849999999999</v>
      </c>
      <c r="AJ882" s="348">
        <f t="shared" si="3135"/>
        <v>0.70285294117647057</v>
      </c>
      <c r="AL882"/>
    </row>
    <row r="883" spans="2:38" x14ac:dyDescent="0.25">
      <c r="B883" s="354" t="s">
        <v>1352</v>
      </c>
      <c r="C883" s="105">
        <v>2016</v>
      </c>
      <c r="D883" s="105">
        <v>4</v>
      </c>
      <c r="E883" s="106" t="s">
        <v>1032</v>
      </c>
      <c r="F883" s="107">
        <v>42487</v>
      </c>
      <c r="G883" s="107">
        <v>42490</v>
      </c>
      <c r="H883" s="108">
        <f t="shared" ref="H883:H884" ca="1" si="3136">IF($O$1&gt;G883,0,(G883-$O$1))</f>
        <v>0</v>
      </c>
      <c r="I883" s="109" t="s">
        <v>74</v>
      </c>
      <c r="J883" s="109" t="s">
        <v>1354</v>
      </c>
      <c r="K883" s="109" t="s">
        <v>1355</v>
      </c>
      <c r="L883" s="110" t="str">
        <f t="shared" ref="L883:L884" ca="1" si="3137">IF(G883=0,$M$3,(IF(H883=0,$M$1,$M$2)))</f>
        <v>Completed</v>
      </c>
      <c r="M883" s="105" t="s">
        <v>77</v>
      </c>
      <c r="N883" s="105" t="s">
        <v>58</v>
      </c>
      <c r="O883" s="105" t="s">
        <v>109</v>
      </c>
      <c r="P883" s="105" t="s">
        <v>110</v>
      </c>
      <c r="Q883" s="105" t="s">
        <v>101</v>
      </c>
      <c r="R883" s="105" t="s">
        <v>102</v>
      </c>
      <c r="S883" s="111">
        <v>0.01</v>
      </c>
      <c r="T883" s="111">
        <v>3.3000000000000002E-2</v>
      </c>
      <c r="U883" s="112">
        <v>50000</v>
      </c>
      <c r="V883" s="112">
        <v>26302</v>
      </c>
      <c r="W883" s="110">
        <f t="shared" ref="W883:W884" si="3138">IF(V883&gt;U883,0,U883-V883)</f>
        <v>23698</v>
      </c>
      <c r="X883" s="110">
        <f t="shared" ref="X883:X884" si="3139">IF(V883&gt;U883,U883,V883)</f>
        <v>26302</v>
      </c>
      <c r="Y883" s="112">
        <v>1328</v>
      </c>
      <c r="Z883" s="113">
        <f t="shared" ref="Z883:Z884" si="3140">Y883/V883</f>
        <v>5.049045699946772E-2</v>
      </c>
      <c r="AA883" s="114">
        <f t="shared" ref="AA883:AA884" si="3141">AF883/Y883</f>
        <v>0.65358885542168677</v>
      </c>
      <c r="AB883" s="115">
        <f t="shared" ref="AB883:AB884" si="3142">IF(P883="cpv",(U883*S883),(U883/1000*S883))</f>
        <v>500</v>
      </c>
      <c r="AC883" s="116">
        <f t="shared" ref="AC883:AC884" si="3143">IF(P883="cpv",(IF(W883&gt;0,V883*S883,AB883)),(IF(W883&gt;0,V883/1000*S883,AB883)))</f>
        <v>263.02</v>
      </c>
      <c r="AD883" s="115">
        <f t="shared" ref="AD883:AD884" si="3144">AC883-AB883</f>
        <v>-236.98000000000002</v>
      </c>
      <c r="AE883" s="117">
        <f t="shared" ref="AE883:AE884" si="3145">IF(P883="cpv",(U883*T883),(U883/1000*T883))</f>
        <v>1650</v>
      </c>
      <c r="AF883" s="286">
        <f>IF((SUMIF($K$10:$K$1048576,K883,$V$10:$V$1048576))&gt;(SUMIF($K$10:$K$1048576,K883,$U$10:$U$1048576)),AE883,(IF(P883="cpv",(V883*T883),(V883*T883/1000))))</f>
        <v>867.96600000000001</v>
      </c>
      <c r="AG883" s="118">
        <f t="shared" ref="AG883:AG884" si="3146">AF883-AE883</f>
        <v>-782.03399999999999</v>
      </c>
      <c r="AH883" s="118">
        <v>0</v>
      </c>
      <c r="AI883" s="118">
        <f t="shared" ref="AI883:AI884" si="3147">AF883-AC883-AH883</f>
        <v>604.94600000000003</v>
      </c>
      <c r="AJ883" s="335">
        <f t="shared" ref="AJ883:AJ884" si="3148">AI883/AF883</f>
        <v>0.69696969696969702</v>
      </c>
      <c r="AL883"/>
    </row>
    <row r="884" spans="2:38" ht="15.75" thickBot="1" x14ac:dyDescent="0.3">
      <c r="B884" s="355" t="s">
        <v>1353</v>
      </c>
      <c r="C884" s="151">
        <v>2016</v>
      </c>
      <c r="D884" s="151">
        <v>4</v>
      </c>
      <c r="E884" s="337" t="s">
        <v>1032</v>
      </c>
      <c r="F884" s="153">
        <v>42487</v>
      </c>
      <c r="G884" s="153">
        <v>42490</v>
      </c>
      <c r="H884" s="338">
        <f t="shared" ca="1" si="3136"/>
        <v>0</v>
      </c>
      <c r="I884" s="150" t="s">
        <v>74</v>
      </c>
      <c r="J884" s="150" t="s">
        <v>1354</v>
      </c>
      <c r="K884" s="150" t="s">
        <v>1355</v>
      </c>
      <c r="L884" s="339" t="str">
        <f t="shared" ca="1" si="3137"/>
        <v>Completed</v>
      </c>
      <c r="M884" s="151" t="s">
        <v>93</v>
      </c>
      <c r="N884" s="151" t="s">
        <v>58</v>
      </c>
      <c r="O884" s="151" t="s">
        <v>109</v>
      </c>
      <c r="P884" s="151" t="s">
        <v>110</v>
      </c>
      <c r="Q884" s="151" t="s">
        <v>101</v>
      </c>
      <c r="R884" s="151" t="s">
        <v>102</v>
      </c>
      <c r="S884" s="152">
        <v>1.2E-2</v>
      </c>
      <c r="T884" s="152">
        <v>3.3000000000000002E-2</v>
      </c>
      <c r="U884" s="340">
        <v>30000</v>
      </c>
      <c r="V884" s="340">
        <v>33033</v>
      </c>
      <c r="W884" s="339">
        <f t="shared" si="3138"/>
        <v>0</v>
      </c>
      <c r="X884" s="339">
        <f t="shared" si="3139"/>
        <v>30000</v>
      </c>
      <c r="Y884" s="340"/>
      <c r="Z884" s="341">
        <f t="shared" si="3140"/>
        <v>0</v>
      </c>
      <c r="AA884" s="342" t="e">
        <f t="shared" si="3141"/>
        <v>#DIV/0!</v>
      </c>
      <c r="AB884" s="343">
        <f t="shared" si="3142"/>
        <v>360</v>
      </c>
      <c r="AC884" s="344">
        <f t="shared" si="3143"/>
        <v>360</v>
      </c>
      <c r="AD884" s="343">
        <f t="shared" si="3144"/>
        <v>0</v>
      </c>
      <c r="AE884" s="345">
        <f t="shared" si="3145"/>
        <v>990</v>
      </c>
      <c r="AF884" s="346">
        <f>IF((SUMIF($K$10:$K$1048576,K884,$V$10:$V$1048576))&gt;(SUMIF($K$10:$K$1048576,K884,$U$10:$U$1048576)),AE884,(IF(P884="cpv",(V884*T884),(V884*T884/1000))))</f>
        <v>1090.0889999999999</v>
      </c>
      <c r="AG884" s="347">
        <f t="shared" si="3146"/>
        <v>100.08899999999994</v>
      </c>
      <c r="AH884" s="347">
        <v>0</v>
      </c>
      <c r="AI884" s="347">
        <f t="shared" si="3147"/>
        <v>730.08899999999994</v>
      </c>
      <c r="AJ884" s="348">
        <f t="shared" si="3148"/>
        <v>0.6697517358674383</v>
      </c>
      <c r="AL884"/>
    </row>
    <row r="885" spans="2:38" x14ac:dyDescent="0.25">
      <c r="B885" s="354" t="s">
        <v>1356</v>
      </c>
      <c r="C885" s="105">
        <v>2016</v>
      </c>
      <c r="D885" s="105">
        <v>4</v>
      </c>
      <c r="E885" s="106" t="s">
        <v>1032</v>
      </c>
      <c r="F885" s="107">
        <v>42488</v>
      </c>
      <c r="G885" s="107">
        <v>42490</v>
      </c>
      <c r="H885" s="108">
        <f t="shared" ref="H885:H886" ca="1" si="3149">IF($O$1&gt;G885,0,(G885-$O$1))</f>
        <v>0</v>
      </c>
      <c r="I885" s="109" t="s">
        <v>54</v>
      </c>
      <c r="J885" s="109" t="s">
        <v>1359</v>
      </c>
      <c r="K885" s="109" t="s">
        <v>1358</v>
      </c>
      <c r="L885" s="110" t="str">
        <f t="shared" ref="L885:L886" ca="1" si="3150">IF(G885=0,$M$3,(IF(H885=0,$M$1,$M$2)))</f>
        <v>Completed</v>
      </c>
      <c r="M885" s="105" t="s">
        <v>82</v>
      </c>
      <c r="N885" s="105" t="s">
        <v>58</v>
      </c>
      <c r="O885" s="105" t="s">
        <v>59</v>
      </c>
      <c r="P885" s="105" t="s">
        <v>60</v>
      </c>
      <c r="Q885" s="105" t="s">
        <v>61</v>
      </c>
      <c r="R885" s="105" t="s">
        <v>62</v>
      </c>
      <c r="S885" s="111">
        <v>0.1</v>
      </c>
      <c r="T885" s="111">
        <v>1</v>
      </c>
      <c r="U885" s="112">
        <v>1250000</v>
      </c>
      <c r="V885" s="112">
        <v>1252517</v>
      </c>
      <c r="W885" s="110">
        <f t="shared" ref="W885:W886" si="3151">IF(V885&gt;U885,0,U885-V885)</f>
        <v>0</v>
      </c>
      <c r="X885" s="110">
        <f t="shared" ref="X885:X886" si="3152">IF(V885&gt;U885,U885,V885)</f>
        <v>1250000</v>
      </c>
      <c r="Y885" s="112"/>
      <c r="Z885" s="113">
        <f t="shared" ref="Z885:Z886" si="3153">Y885/V885</f>
        <v>0</v>
      </c>
      <c r="AA885" s="114" t="e">
        <f t="shared" ref="AA885:AA886" si="3154">AF885/Y885</f>
        <v>#DIV/0!</v>
      </c>
      <c r="AB885" s="115">
        <f t="shared" ref="AB885:AB886" si="3155">IF(P885="cpv",(U885*S885),(U885/1000*S885))</f>
        <v>125</v>
      </c>
      <c r="AC885" s="116">
        <f t="shared" ref="AC885:AC886" si="3156">IF(P885="cpv",(IF(W885&gt;0,V885*S885,AB885)),(IF(W885&gt;0,V885/1000*S885,AB885)))</f>
        <v>125</v>
      </c>
      <c r="AD885" s="115">
        <f t="shared" ref="AD885:AD886" si="3157">AC885-AB885</f>
        <v>0</v>
      </c>
      <c r="AE885" s="117">
        <f t="shared" ref="AE885:AE886" si="3158">IF(P885="cpv",(U885*T885),(U885/1000*T885))</f>
        <v>1250</v>
      </c>
      <c r="AF885" s="286">
        <v>891</v>
      </c>
      <c r="AG885" s="118">
        <f t="shared" ref="AG885:AG886" si="3159">AF885-AE885</f>
        <v>-359</v>
      </c>
      <c r="AH885" s="118">
        <v>0</v>
      </c>
      <c r="AI885" s="118">
        <f t="shared" ref="AI885:AI886" si="3160">AF885-AC885-AH885</f>
        <v>766</v>
      </c>
      <c r="AJ885" s="335">
        <f t="shared" ref="AJ885:AJ886" si="3161">AI885/AF885</f>
        <v>0.85970819304152635</v>
      </c>
      <c r="AL885"/>
    </row>
    <row r="886" spans="2:38" ht="15.75" thickBot="1" x14ac:dyDescent="0.3">
      <c r="B886" s="355" t="s">
        <v>1357</v>
      </c>
      <c r="C886" s="151">
        <v>2016</v>
      </c>
      <c r="D886" s="151">
        <v>4</v>
      </c>
      <c r="E886" s="337" t="s">
        <v>1032</v>
      </c>
      <c r="F886" s="153">
        <v>42488</v>
      </c>
      <c r="G886" s="153">
        <v>42490</v>
      </c>
      <c r="H886" s="338">
        <f t="shared" ca="1" si="3149"/>
        <v>0</v>
      </c>
      <c r="I886" s="150" t="s">
        <v>54</v>
      </c>
      <c r="J886" s="150" t="s">
        <v>1359</v>
      </c>
      <c r="K886" s="150" t="s">
        <v>1358</v>
      </c>
      <c r="L886" s="339" t="str">
        <f t="shared" ca="1" si="3150"/>
        <v>Completed</v>
      </c>
      <c r="M886" s="151" t="s">
        <v>64</v>
      </c>
      <c r="N886" s="151" t="s">
        <v>58</v>
      </c>
      <c r="O886" s="151" t="s">
        <v>59</v>
      </c>
      <c r="P886" s="151" t="s">
        <v>60</v>
      </c>
      <c r="Q886" s="151" t="s">
        <v>61</v>
      </c>
      <c r="R886" s="151" t="s">
        <v>62</v>
      </c>
      <c r="S886" s="152">
        <v>0.2</v>
      </c>
      <c r="T886" s="152">
        <v>1</v>
      </c>
      <c r="U886" s="340">
        <v>1250000</v>
      </c>
      <c r="V886" s="340">
        <v>1109516</v>
      </c>
      <c r="W886" s="339">
        <f t="shared" si="3151"/>
        <v>140484</v>
      </c>
      <c r="X886" s="339">
        <f t="shared" si="3152"/>
        <v>1109516</v>
      </c>
      <c r="Y886" s="340"/>
      <c r="Z886" s="341">
        <f t="shared" si="3153"/>
        <v>0</v>
      </c>
      <c r="AA886" s="342" t="e">
        <f t="shared" si="3154"/>
        <v>#DIV/0!</v>
      </c>
      <c r="AB886" s="343">
        <f t="shared" si="3155"/>
        <v>250</v>
      </c>
      <c r="AC886" s="344">
        <f t="shared" si="3156"/>
        <v>221.90320000000003</v>
      </c>
      <c r="AD886" s="343">
        <f t="shared" si="3157"/>
        <v>-28.096799999999973</v>
      </c>
      <c r="AE886" s="345">
        <f t="shared" si="3158"/>
        <v>1250</v>
      </c>
      <c r="AF886" s="346">
        <v>610</v>
      </c>
      <c r="AG886" s="347">
        <f t="shared" si="3159"/>
        <v>-640</v>
      </c>
      <c r="AH886" s="347">
        <v>0</v>
      </c>
      <c r="AI886" s="347">
        <f t="shared" si="3160"/>
        <v>388.09679999999997</v>
      </c>
      <c r="AJ886" s="348">
        <f t="shared" si="3161"/>
        <v>0.63622426229508189</v>
      </c>
      <c r="AL886"/>
    </row>
    <row r="887" spans="2:38" ht="15.75" thickBot="1" x14ac:dyDescent="0.3">
      <c r="B887" s="357" t="s">
        <v>1360</v>
      </c>
      <c r="C887" s="135">
        <v>2016</v>
      </c>
      <c r="D887" s="135">
        <v>4</v>
      </c>
      <c r="E887" s="136" t="s">
        <v>1032</v>
      </c>
      <c r="F887" s="137">
        <v>42488</v>
      </c>
      <c r="G887" s="137">
        <v>42490</v>
      </c>
      <c r="H887" s="138">
        <f t="shared" ref="H887:H888" ca="1" si="3162">IF($O$1&gt;G887,0,(G887-$O$1))</f>
        <v>0</v>
      </c>
      <c r="I887" s="139" t="s">
        <v>54</v>
      </c>
      <c r="J887" s="139" t="s">
        <v>1359</v>
      </c>
      <c r="K887" s="139" t="s">
        <v>1361</v>
      </c>
      <c r="L887" s="140" t="str">
        <f t="shared" ref="L887:L888" ca="1" si="3163">IF(G887=0,$M$3,(IF(H887=0,$M$1,$M$2)))</f>
        <v>Completed</v>
      </c>
      <c r="M887" s="135" t="s">
        <v>134</v>
      </c>
      <c r="N887" s="135" t="s">
        <v>58</v>
      </c>
      <c r="O887" s="135" t="s">
        <v>109</v>
      </c>
      <c r="P887" s="135" t="s">
        <v>110</v>
      </c>
      <c r="Q887" s="135" t="s">
        <v>101</v>
      </c>
      <c r="R887" s="135" t="s">
        <v>102</v>
      </c>
      <c r="S887" s="141">
        <v>5.0000000000000001E-3</v>
      </c>
      <c r="T887" s="141">
        <v>3.3000000000000002E-2</v>
      </c>
      <c r="U887" s="142">
        <v>35000</v>
      </c>
      <c r="V887" s="142">
        <v>23665</v>
      </c>
      <c r="W887" s="140">
        <f t="shared" ref="W887:W888" si="3164">IF(V887&gt;U887,0,U887-V887)</f>
        <v>11335</v>
      </c>
      <c r="X887" s="140">
        <f t="shared" ref="X887:X888" si="3165">IF(V887&gt;U887,U887,V887)</f>
        <v>23665</v>
      </c>
      <c r="Y887" s="142">
        <v>1207</v>
      </c>
      <c r="Z887" s="143">
        <f t="shared" ref="Z887:Z888" si="3166">Y887/V887</f>
        <v>5.1003591802239595E-2</v>
      </c>
      <c r="AA887" s="144">
        <f t="shared" ref="AA887:AA888" si="3167">AF887/Y887</f>
        <v>0.64701325600662807</v>
      </c>
      <c r="AB887" s="145">
        <f t="shared" ref="AB887:AB888" si="3168">IF(P887="cpv",(U887*S887),(U887/1000*S887))</f>
        <v>175</v>
      </c>
      <c r="AC887" s="146">
        <f t="shared" ref="AC887:AC888" si="3169">IF(P887="cpv",(IF(W887&gt;0,V887*S887,AB887)),(IF(W887&gt;0,V887/1000*S887,AB887)))</f>
        <v>118.325</v>
      </c>
      <c r="AD887" s="145">
        <f t="shared" ref="AD887:AD888" si="3170">AC887-AB887</f>
        <v>-56.674999999999997</v>
      </c>
      <c r="AE887" s="147">
        <f t="shared" ref="AE887:AE888" si="3171">IF(P887="cpv",(U887*T887),(U887/1000*T887))</f>
        <v>1155</v>
      </c>
      <c r="AF887" s="288">
        <f>IF((SUMIF($K$10:$K$1048576,K887,$V$10:$V$1048576))&gt;(SUMIF($K$10:$K$1048576,K887,$U$10:$U$1048576)),AE887,(IF(P887="cpv",(V887*T887),(V887*T887/1000))))</f>
        <v>780.94500000000005</v>
      </c>
      <c r="AG887" s="148">
        <f t="shared" ref="AG887:AG888" si="3172">AF887-AE887</f>
        <v>-374.05499999999995</v>
      </c>
      <c r="AH887" s="148">
        <v>0</v>
      </c>
      <c r="AI887" s="148">
        <f t="shared" ref="AI887:AI888" si="3173">AF887-AC887-AH887</f>
        <v>662.62</v>
      </c>
      <c r="AJ887" s="349">
        <f t="shared" ref="AJ887:AJ888" si="3174">AI887/AF887</f>
        <v>0.8484848484848484</v>
      </c>
      <c r="AL887"/>
    </row>
    <row r="888" spans="2:38" ht="15.75" thickBot="1" x14ac:dyDescent="0.3">
      <c r="B888" s="354" t="s">
        <v>1362</v>
      </c>
      <c r="C888" s="105">
        <v>2016</v>
      </c>
      <c r="D888" s="105">
        <v>4</v>
      </c>
      <c r="E888" s="106" t="s">
        <v>1032</v>
      </c>
      <c r="F888" s="107">
        <v>42488</v>
      </c>
      <c r="G888" s="107">
        <v>42490</v>
      </c>
      <c r="H888" s="108">
        <f t="shared" ca="1" si="3162"/>
        <v>0</v>
      </c>
      <c r="I888" s="109" t="s">
        <v>74</v>
      </c>
      <c r="J888" s="109" t="s">
        <v>152</v>
      </c>
      <c r="K888" s="109" t="s">
        <v>1364</v>
      </c>
      <c r="L888" s="110" t="str">
        <f t="shared" ca="1" si="3163"/>
        <v>Completed</v>
      </c>
      <c r="M888" s="105" t="s">
        <v>308</v>
      </c>
      <c r="N888" s="105" t="s">
        <v>58</v>
      </c>
      <c r="O888" s="105" t="s">
        <v>309</v>
      </c>
      <c r="P888" s="105" t="s">
        <v>60</v>
      </c>
      <c r="Q888" s="105" t="s">
        <v>79</v>
      </c>
      <c r="R888" s="105" t="s">
        <v>79</v>
      </c>
      <c r="S888" s="111">
        <v>4</v>
      </c>
      <c r="T888" s="111">
        <v>8</v>
      </c>
      <c r="U888" s="112">
        <v>625000</v>
      </c>
      <c r="V888" s="112">
        <v>695101</v>
      </c>
      <c r="W888" s="110">
        <f t="shared" si="3164"/>
        <v>0</v>
      </c>
      <c r="X888" s="110">
        <f t="shared" si="3165"/>
        <v>625000</v>
      </c>
      <c r="Y888" s="112">
        <v>42651</v>
      </c>
      <c r="Z888" s="113">
        <f t="shared" si="3166"/>
        <v>6.1359428342068277E-2</v>
      </c>
      <c r="AA888" s="114">
        <f t="shared" si="3167"/>
        <v>0.11723054559095918</v>
      </c>
      <c r="AB888" s="115">
        <f t="shared" si="3168"/>
        <v>2500</v>
      </c>
      <c r="AC888" s="116">
        <f t="shared" si="3169"/>
        <v>2500</v>
      </c>
      <c r="AD888" s="115">
        <f t="shared" si="3170"/>
        <v>0</v>
      </c>
      <c r="AE888" s="117">
        <f t="shared" si="3171"/>
        <v>5000</v>
      </c>
      <c r="AF888" s="286">
        <f>IF((SUMIF($K$10:$K$1048576,K888,$V$10:$V$1048576))&gt;(SUMIF($K$10:$K$1048576,K888,$U$10:$U$1048576)),AE888,(IF(P888="cpv",(V888*T888),(V888*T888/1000))))</f>
        <v>5000</v>
      </c>
      <c r="AG888" s="118">
        <f t="shared" si="3172"/>
        <v>0</v>
      </c>
      <c r="AH888" s="118">
        <v>0</v>
      </c>
      <c r="AI888" s="118">
        <f t="shared" si="3173"/>
        <v>2500</v>
      </c>
      <c r="AJ888" s="335">
        <f t="shared" si="3174"/>
        <v>0.5</v>
      </c>
      <c r="AL888"/>
    </row>
    <row r="889" spans="2:38" ht="15.75" thickBot="1" x14ac:dyDescent="0.3">
      <c r="B889" s="355" t="s">
        <v>1363</v>
      </c>
      <c r="C889" s="151">
        <v>2016</v>
      </c>
      <c r="D889" s="151">
        <v>4</v>
      </c>
      <c r="E889" s="337" t="s">
        <v>1032</v>
      </c>
      <c r="F889" s="137">
        <v>42488</v>
      </c>
      <c r="G889" s="153">
        <v>42490</v>
      </c>
      <c r="H889" s="338">
        <f t="shared" ref="H889:H890" ca="1" si="3175">IF($O$1&gt;G889,0,(G889-$O$1))</f>
        <v>0</v>
      </c>
      <c r="I889" s="150" t="s">
        <v>74</v>
      </c>
      <c r="J889" s="150" t="s">
        <v>152</v>
      </c>
      <c r="K889" s="150" t="s">
        <v>1364</v>
      </c>
      <c r="L889" s="339" t="str">
        <f t="shared" ref="L889:L890" ca="1" si="3176">IF(G889=0,$M$3,(IF(H889=0,$M$1,$M$2)))</f>
        <v>Completed</v>
      </c>
      <c r="M889" s="151" t="s">
        <v>318</v>
      </c>
      <c r="N889" s="151" t="s">
        <v>58</v>
      </c>
      <c r="O889" s="151" t="s">
        <v>309</v>
      </c>
      <c r="P889" s="151" t="s">
        <v>60</v>
      </c>
      <c r="Q889" s="151" t="s">
        <v>79</v>
      </c>
      <c r="R889" s="151" t="s">
        <v>79</v>
      </c>
      <c r="S889" s="152">
        <v>3</v>
      </c>
      <c r="T889" s="152">
        <v>8</v>
      </c>
      <c r="U889" s="340">
        <v>100000</v>
      </c>
      <c r="V889" s="340">
        <v>106655</v>
      </c>
      <c r="W889" s="339">
        <f t="shared" ref="W889:W890" si="3177">IF(V889&gt;U889,0,U889-V889)</f>
        <v>0</v>
      </c>
      <c r="X889" s="339">
        <f t="shared" ref="X889:X890" si="3178">IF(V889&gt;U889,U889,V889)</f>
        <v>100000</v>
      </c>
      <c r="Y889" s="340">
        <v>2790</v>
      </c>
      <c r="Z889" s="341">
        <f t="shared" ref="Z889:Z890" si="3179">Y889/V889</f>
        <v>2.6159111152782334E-2</v>
      </c>
      <c r="AA889" s="342">
        <f t="shared" ref="AA889:AA890" si="3180">AF889/Y889</f>
        <v>0.50681003584229389</v>
      </c>
      <c r="AB889" s="343">
        <f t="shared" ref="AB889:AB890" si="3181">IF(P889="cpv",(U889*S889),(U889/1000*S889))</f>
        <v>300</v>
      </c>
      <c r="AC889" s="344">
        <f t="shared" ref="AC889:AC890" si="3182">IF(P889="cpv",(IF(W889&gt;0,V889*S889,AB889)),(IF(W889&gt;0,V889/1000*S889,AB889)))</f>
        <v>300</v>
      </c>
      <c r="AD889" s="343">
        <f t="shared" ref="AD889:AD890" si="3183">AC889-AB889</f>
        <v>0</v>
      </c>
      <c r="AE889" s="345">
        <f t="shared" ref="AE889:AE890" si="3184">IF(P889="cpv",(U889*T889),(U889/1000*T889))</f>
        <v>800</v>
      </c>
      <c r="AF889" s="346">
        <v>1414</v>
      </c>
      <c r="AG889" s="347">
        <f t="shared" ref="AG889:AG890" si="3185">AF889-AE889</f>
        <v>614</v>
      </c>
      <c r="AH889" s="347">
        <v>0</v>
      </c>
      <c r="AI889" s="347">
        <f t="shared" ref="AI889:AI890" si="3186">AF889-AC889-AH889</f>
        <v>1114</v>
      </c>
      <c r="AJ889" s="348">
        <f t="shared" ref="AJ889:AJ890" si="3187">AI889/AF889</f>
        <v>0.78783592644978784</v>
      </c>
      <c r="AL889"/>
    </row>
    <row r="890" spans="2:38" ht="15.75" thickBot="1" x14ac:dyDescent="0.3">
      <c r="B890" s="354" t="s">
        <v>1366</v>
      </c>
      <c r="C890" s="105">
        <v>2016</v>
      </c>
      <c r="D890" s="105">
        <v>4</v>
      </c>
      <c r="E890" s="106" t="s">
        <v>1032</v>
      </c>
      <c r="F890" s="137">
        <v>42488</v>
      </c>
      <c r="G890" s="107">
        <v>42490</v>
      </c>
      <c r="H890" s="108">
        <f t="shared" ca="1" si="3175"/>
        <v>0</v>
      </c>
      <c r="I890" s="109" t="s">
        <v>54</v>
      </c>
      <c r="J890" s="109" t="s">
        <v>1368</v>
      </c>
      <c r="K890" s="109" t="s">
        <v>1365</v>
      </c>
      <c r="L890" s="110" t="str">
        <f t="shared" ca="1" si="3176"/>
        <v>Completed</v>
      </c>
      <c r="M890" s="105" t="s">
        <v>82</v>
      </c>
      <c r="N890" s="105" t="s">
        <v>58</v>
      </c>
      <c r="O890" s="105" t="s">
        <v>59</v>
      </c>
      <c r="P890" s="105" t="s">
        <v>60</v>
      </c>
      <c r="Q890" s="105" t="s">
        <v>61</v>
      </c>
      <c r="R890" s="105" t="s">
        <v>62</v>
      </c>
      <c r="S890" s="111">
        <v>0.1</v>
      </c>
      <c r="T890" s="111">
        <v>1</v>
      </c>
      <c r="U890" s="112">
        <v>3500000</v>
      </c>
      <c r="V890" s="112">
        <v>3524504</v>
      </c>
      <c r="W890" s="110">
        <f t="shared" si="3177"/>
        <v>0</v>
      </c>
      <c r="X890" s="110">
        <f t="shared" si="3178"/>
        <v>3500000</v>
      </c>
      <c r="Y890" s="112"/>
      <c r="Z890" s="113">
        <f t="shared" si="3179"/>
        <v>0</v>
      </c>
      <c r="AA890" s="114" t="e">
        <f t="shared" si="3180"/>
        <v>#DIV/0!</v>
      </c>
      <c r="AB890" s="115">
        <f t="shared" si="3181"/>
        <v>350</v>
      </c>
      <c r="AC890" s="116">
        <f t="shared" si="3182"/>
        <v>350</v>
      </c>
      <c r="AD890" s="115">
        <f t="shared" si="3183"/>
        <v>0</v>
      </c>
      <c r="AE890" s="117">
        <f t="shared" si="3184"/>
        <v>3500</v>
      </c>
      <c r="AF890" s="286">
        <v>235</v>
      </c>
      <c r="AG890" s="118">
        <f t="shared" si="3185"/>
        <v>-3265</v>
      </c>
      <c r="AH890" s="118">
        <v>0</v>
      </c>
      <c r="AI890" s="118">
        <f t="shared" si="3186"/>
        <v>-115</v>
      </c>
      <c r="AJ890" s="335">
        <f t="shared" si="3187"/>
        <v>-0.48936170212765956</v>
      </c>
      <c r="AL890"/>
    </row>
    <row r="891" spans="2:38" ht="15.75" thickBot="1" x14ac:dyDescent="0.3">
      <c r="B891" s="355" t="s">
        <v>1367</v>
      </c>
      <c r="C891" s="151">
        <v>2016</v>
      </c>
      <c r="D891" s="151">
        <v>4</v>
      </c>
      <c r="E891" s="337" t="s">
        <v>1032</v>
      </c>
      <c r="F891" s="137">
        <v>42488</v>
      </c>
      <c r="G891" s="153">
        <v>42490</v>
      </c>
      <c r="H891" s="338">
        <f t="shared" ref="H891:H899" ca="1" si="3188">IF($O$1&gt;G891,0,(G891-$O$1))</f>
        <v>0</v>
      </c>
      <c r="I891" s="150" t="s">
        <v>54</v>
      </c>
      <c r="J891" s="150" t="s">
        <v>1368</v>
      </c>
      <c r="K891" s="150" t="s">
        <v>1365</v>
      </c>
      <c r="L891" s="339" t="str">
        <f t="shared" ref="L891:L899" ca="1" si="3189">IF(G891=0,$M$3,(IF(H891=0,$M$1,$M$2)))</f>
        <v>Completed</v>
      </c>
      <c r="M891" s="151" t="s">
        <v>64</v>
      </c>
      <c r="N891" s="151" t="s">
        <v>58</v>
      </c>
      <c r="O891" s="151" t="s">
        <v>59</v>
      </c>
      <c r="P891" s="151" t="s">
        <v>60</v>
      </c>
      <c r="Q891" s="151" t="s">
        <v>61</v>
      </c>
      <c r="R891" s="151" t="s">
        <v>62</v>
      </c>
      <c r="S891" s="152">
        <v>0.2</v>
      </c>
      <c r="T891" s="152">
        <v>1</v>
      </c>
      <c r="U891" s="340">
        <v>1000000</v>
      </c>
      <c r="V891" s="340">
        <v>1009195</v>
      </c>
      <c r="W891" s="339">
        <f t="shared" ref="W891:W899" si="3190">IF(V891&gt;U891,0,U891-V891)</f>
        <v>0</v>
      </c>
      <c r="X891" s="339">
        <f t="shared" ref="X891:X899" si="3191">IF(V891&gt;U891,U891,V891)</f>
        <v>1000000</v>
      </c>
      <c r="Y891" s="340">
        <v>209</v>
      </c>
      <c r="Z891" s="341">
        <f t="shared" ref="Z891:Z899" si="3192">Y891/V891</f>
        <v>2.07095754537032E-4</v>
      </c>
      <c r="AA891" s="342">
        <f t="shared" ref="AA891:AA899" si="3193">AF891/Y891</f>
        <v>4.7846889952153111</v>
      </c>
      <c r="AB891" s="343">
        <f t="shared" ref="AB891:AB899" si="3194">IF(P891="cpv",(U891*S891),(U891/1000*S891))</f>
        <v>200</v>
      </c>
      <c r="AC891" s="344">
        <f t="shared" ref="AC891:AC899" si="3195">IF(P891="cpv",(IF(W891&gt;0,V891*S891,AB891)),(IF(W891&gt;0,V891/1000*S891,AB891)))</f>
        <v>200</v>
      </c>
      <c r="AD891" s="343">
        <f t="shared" ref="AD891:AD899" si="3196">AC891-AB891</f>
        <v>0</v>
      </c>
      <c r="AE891" s="345">
        <f t="shared" ref="AE891:AE899" si="3197">IF(P891="cpv",(U891*T891),(U891/1000*T891))</f>
        <v>1000</v>
      </c>
      <c r="AF891" s="346">
        <f>IF((SUMIF($K$10:$K$1048576,K891,$V$10:$V$1048576))&gt;(SUMIF($K$10:$K$1048576,K891,$U$10:$U$1048576)),AE891,(IF(P891="cpv",(V891*T891),(V891*T891/1000))))</f>
        <v>1000</v>
      </c>
      <c r="AG891" s="347">
        <f t="shared" ref="AG891:AG899" si="3198">AF891-AE891</f>
        <v>0</v>
      </c>
      <c r="AH891" s="347">
        <v>0</v>
      </c>
      <c r="AI891" s="347">
        <f t="shared" ref="AI891:AI899" si="3199">AF891-AC891-AH891</f>
        <v>800</v>
      </c>
      <c r="AJ891" s="348">
        <f t="shared" ref="AJ891:AJ899" si="3200">AI891/AF891</f>
        <v>0.8</v>
      </c>
      <c r="AL891"/>
    </row>
    <row r="892" spans="2:38" x14ac:dyDescent="0.25">
      <c r="B892" s="354" t="s">
        <v>1369</v>
      </c>
      <c r="C892" s="105">
        <v>2016</v>
      </c>
      <c r="D892" s="105">
        <v>4</v>
      </c>
      <c r="E892" s="106" t="s">
        <v>1032</v>
      </c>
      <c r="F892" s="107">
        <v>42489</v>
      </c>
      <c r="G892" s="107">
        <v>42490</v>
      </c>
      <c r="H892" s="108">
        <f t="shared" ca="1" si="3188"/>
        <v>0</v>
      </c>
      <c r="I892" s="109" t="s">
        <v>54</v>
      </c>
      <c r="J892" s="109" t="s">
        <v>116</v>
      </c>
      <c r="K892" s="109" t="s">
        <v>1372</v>
      </c>
      <c r="L892" s="110" t="str">
        <f t="shared" ca="1" si="3189"/>
        <v>Completed</v>
      </c>
      <c r="M892" s="105" t="s">
        <v>57</v>
      </c>
      <c r="N892" s="105" t="s">
        <v>58</v>
      </c>
      <c r="O892" s="105" t="s">
        <v>78</v>
      </c>
      <c r="P892" s="105" t="s">
        <v>60</v>
      </c>
      <c r="Q892" s="105" t="s">
        <v>79</v>
      </c>
      <c r="R892" s="105" t="s">
        <v>79</v>
      </c>
      <c r="S892" s="111">
        <v>2.5</v>
      </c>
      <c r="T892" s="111">
        <v>4.25</v>
      </c>
      <c r="U892" s="112">
        <v>100000</v>
      </c>
      <c r="V892" s="112">
        <v>100064</v>
      </c>
      <c r="W892" s="110">
        <f t="shared" si="3190"/>
        <v>0</v>
      </c>
      <c r="X892" s="110">
        <f t="shared" si="3191"/>
        <v>100000</v>
      </c>
      <c r="Y892" s="112"/>
      <c r="Z892" s="113">
        <f t="shared" si="3192"/>
        <v>0</v>
      </c>
      <c r="AA892" s="114" t="e">
        <f t="shared" si="3193"/>
        <v>#DIV/0!</v>
      </c>
      <c r="AB892" s="115">
        <f t="shared" si="3194"/>
        <v>250</v>
      </c>
      <c r="AC892" s="116">
        <f t="shared" si="3195"/>
        <v>250</v>
      </c>
      <c r="AD892" s="115">
        <f t="shared" si="3196"/>
        <v>0</v>
      </c>
      <c r="AE892" s="117">
        <f t="shared" si="3197"/>
        <v>425</v>
      </c>
      <c r="AF892" s="286">
        <f>IF((SUMIF($K$10:$K$1048576,#REF!,$V$10:$V$1048576))&gt;(SUMIF($K$10:$K$1048576,#REF!,$U$10:$U$1048576)),AE892,(IF(P892="cpv",(V892*T892),(V892*T892/1000))))</f>
        <v>425.27199999999999</v>
      </c>
      <c r="AG892" s="118">
        <f t="shared" si="3198"/>
        <v>0.27199999999999136</v>
      </c>
      <c r="AH892" s="118">
        <v>0</v>
      </c>
      <c r="AI892" s="118">
        <f t="shared" si="3199"/>
        <v>175.27199999999999</v>
      </c>
      <c r="AJ892" s="335">
        <f t="shared" si="3200"/>
        <v>0.41214093568351545</v>
      </c>
      <c r="AL892"/>
    </row>
    <row r="893" spans="2:38" x14ac:dyDescent="0.25">
      <c r="B893" s="356" t="s">
        <v>1370</v>
      </c>
      <c r="C893" s="91">
        <v>2016</v>
      </c>
      <c r="D893" s="91">
        <v>4</v>
      </c>
      <c r="E893" s="92" t="s">
        <v>1032</v>
      </c>
      <c r="F893" s="93">
        <v>42489</v>
      </c>
      <c r="G893" s="93">
        <v>42490</v>
      </c>
      <c r="H893" s="94">
        <f t="shared" ca="1" si="3188"/>
        <v>0</v>
      </c>
      <c r="I893" s="90" t="s">
        <v>54</v>
      </c>
      <c r="J893" s="90" t="s">
        <v>116</v>
      </c>
      <c r="K893" s="90" t="s">
        <v>1372</v>
      </c>
      <c r="L893" s="95" t="str">
        <f t="shared" ca="1" si="3189"/>
        <v>Completed</v>
      </c>
      <c r="M893" s="91" t="s">
        <v>82</v>
      </c>
      <c r="N893" s="91" t="s">
        <v>58</v>
      </c>
      <c r="O893" s="91" t="s">
        <v>78</v>
      </c>
      <c r="P893" s="91" t="s">
        <v>60</v>
      </c>
      <c r="Q893" s="91" t="s">
        <v>79</v>
      </c>
      <c r="R893" s="91" t="s">
        <v>79</v>
      </c>
      <c r="S893" s="96">
        <v>0.5</v>
      </c>
      <c r="T893" s="96">
        <v>4.25</v>
      </c>
      <c r="U893" s="97">
        <v>350000</v>
      </c>
      <c r="V893" s="97">
        <v>350636</v>
      </c>
      <c r="W893" s="95">
        <f t="shared" si="3190"/>
        <v>0</v>
      </c>
      <c r="X893" s="95">
        <f t="shared" si="3191"/>
        <v>350000</v>
      </c>
      <c r="Y893" s="97">
        <v>2564</v>
      </c>
      <c r="Z893" s="98">
        <f t="shared" si="3192"/>
        <v>7.3124265620187314E-3</v>
      </c>
      <c r="AA893" s="99">
        <f t="shared" si="3193"/>
        <v>0.52808112324492984</v>
      </c>
      <c r="AB893" s="100">
        <f t="shared" si="3194"/>
        <v>175</v>
      </c>
      <c r="AC893" s="101">
        <f t="shared" si="3195"/>
        <v>175</v>
      </c>
      <c r="AD893" s="100">
        <f t="shared" si="3196"/>
        <v>0</v>
      </c>
      <c r="AE893" s="102">
        <f t="shared" si="3197"/>
        <v>1487.5</v>
      </c>
      <c r="AF893" s="291">
        <v>1354</v>
      </c>
      <c r="AG893" s="103">
        <f t="shared" si="3198"/>
        <v>-133.5</v>
      </c>
      <c r="AH893" s="103">
        <v>0</v>
      </c>
      <c r="AI893" s="103">
        <f t="shared" si="3199"/>
        <v>1179</v>
      </c>
      <c r="AJ893" s="336">
        <f t="shared" si="3200"/>
        <v>0.87075332348596746</v>
      </c>
      <c r="AL893"/>
    </row>
    <row r="894" spans="2:38" ht="15.75" thickBot="1" x14ac:dyDescent="0.3">
      <c r="B894" s="355" t="s">
        <v>1371</v>
      </c>
      <c r="C894" s="151">
        <v>2016</v>
      </c>
      <c r="D894" s="151">
        <v>4</v>
      </c>
      <c r="E894" s="337" t="s">
        <v>1032</v>
      </c>
      <c r="F894" s="153">
        <v>42489</v>
      </c>
      <c r="G894" s="153">
        <v>42490</v>
      </c>
      <c r="H894" s="338">
        <f t="shared" ca="1" si="3188"/>
        <v>0</v>
      </c>
      <c r="I894" s="150" t="s">
        <v>54</v>
      </c>
      <c r="J894" s="150" t="s">
        <v>116</v>
      </c>
      <c r="K894" s="150" t="s">
        <v>1372</v>
      </c>
      <c r="L894" s="339" t="str">
        <f t="shared" ca="1" si="3189"/>
        <v>Completed</v>
      </c>
      <c r="M894" s="151" t="s">
        <v>77</v>
      </c>
      <c r="N894" s="151" t="s">
        <v>58</v>
      </c>
      <c r="O894" s="151" t="s">
        <v>78</v>
      </c>
      <c r="P894" s="151" t="s">
        <v>60</v>
      </c>
      <c r="Q894" s="151" t="s">
        <v>79</v>
      </c>
      <c r="R894" s="151" t="s">
        <v>79</v>
      </c>
      <c r="S894" s="152">
        <v>1.5</v>
      </c>
      <c r="T894" s="152">
        <v>4.25</v>
      </c>
      <c r="U894" s="340">
        <v>130000</v>
      </c>
      <c r="V894" s="340">
        <v>26514</v>
      </c>
      <c r="W894" s="339">
        <f t="shared" si="3190"/>
        <v>103486</v>
      </c>
      <c r="X894" s="339">
        <f t="shared" si="3191"/>
        <v>26514</v>
      </c>
      <c r="Y894" s="340"/>
      <c r="Z894" s="341">
        <f t="shared" si="3192"/>
        <v>0</v>
      </c>
      <c r="AA894" s="342" t="e">
        <f t="shared" si="3193"/>
        <v>#DIV/0!</v>
      </c>
      <c r="AB894" s="343">
        <f t="shared" si="3194"/>
        <v>195</v>
      </c>
      <c r="AC894" s="344">
        <f t="shared" si="3195"/>
        <v>39.771000000000001</v>
      </c>
      <c r="AD894" s="343">
        <f t="shared" si="3196"/>
        <v>-155.22899999999998</v>
      </c>
      <c r="AE894" s="345">
        <f t="shared" si="3197"/>
        <v>552.5</v>
      </c>
      <c r="AF894" s="346">
        <f>IF((SUMIF($K$10:$K$1048576,K894,$V$10:$V$1048576))&gt;(SUMIF($K$10:$K$1048576,K894,$U$10:$U$1048576)),AE894,(IF(P894="cpv",(V894*T894),(V894*T894/1000))))</f>
        <v>112.6845</v>
      </c>
      <c r="AG894" s="347">
        <f t="shared" si="3198"/>
        <v>-439.81549999999999</v>
      </c>
      <c r="AH894" s="347">
        <v>0</v>
      </c>
      <c r="AI894" s="347">
        <f t="shared" si="3199"/>
        <v>72.913499999999999</v>
      </c>
      <c r="AJ894" s="348">
        <f t="shared" si="3200"/>
        <v>0.6470588235294118</v>
      </c>
      <c r="AL894"/>
    </row>
    <row r="895" spans="2:38" x14ac:dyDescent="0.25">
      <c r="B895" s="354" t="s">
        <v>1373</v>
      </c>
      <c r="C895" s="105">
        <v>2016</v>
      </c>
      <c r="D895" s="105">
        <v>4</v>
      </c>
      <c r="E895" s="106" t="s">
        <v>1032</v>
      </c>
      <c r="F895" s="107">
        <v>42489</v>
      </c>
      <c r="G895" s="107">
        <v>42492</v>
      </c>
      <c r="H895" s="108">
        <f t="shared" ca="1" si="3188"/>
        <v>0</v>
      </c>
      <c r="I895" s="109" t="s">
        <v>74</v>
      </c>
      <c r="J895" s="109" t="s">
        <v>146</v>
      </c>
      <c r="K895" s="109" t="s">
        <v>1376</v>
      </c>
      <c r="L895" s="110" t="str">
        <f t="shared" ca="1" si="3189"/>
        <v>Completed</v>
      </c>
      <c r="M895" s="105" t="s">
        <v>82</v>
      </c>
      <c r="N895" s="105" t="s">
        <v>58</v>
      </c>
      <c r="O895" s="105" t="s">
        <v>78</v>
      </c>
      <c r="P895" s="105" t="s">
        <v>60</v>
      </c>
      <c r="Q895" s="105" t="s">
        <v>79</v>
      </c>
      <c r="R895" s="105" t="s">
        <v>79</v>
      </c>
      <c r="S895" s="111">
        <v>0.5</v>
      </c>
      <c r="T895" s="111">
        <v>4.5</v>
      </c>
      <c r="U895" s="112">
        <v>300000</v>
      </c>
      <c r="V895" s="112">
        <v>0</v>
      </c>
      <c r="W895" s="110">
        <f t="shared" si="3190"/>
        <v>300000</v>
      </c>
      <c r="X895" s="110">
        <f t="shared" si="3191"/>
        <v>0</v>
      </c>
      <c r="Y895" s="112"/>
      <c r="Z895" s="113" t="e">
        <f t="shared" si="3192"/>
        <v>#DIV/0!</v>
      </c>
      <c r="AA895" s="114" t="e">
        <f t="shared" si="3193"/>
        <v>#DIV/0!</v>
      </c>
      <c r="AB895" s="115">
        <f t="shared" si="3194"/>
        <v>150</v>
      </c>
      <c r="AC895" s="116">
        <f t="shared" si="3195"/>
        <v>0</v>
      </c>
      <c r="AD895" s="115">
        <f t="shared" si="3196"/>
        <v>-150</v>
      </c>
      <c r="AE895" s="117">
        <f t="shared" si="3197"/>
        <v>1350</v>
      </c>
      <c r="AF895" s="286">
        <v>450</v>
      </c>
      <c r="AG895" s="118">
        <f t="shared" si="3198"/>
        <v>-900</v>
      </c>
      <c r="AH895" s="118">
        <v>0</v>
      </c>
      <c r="AI895" s="118">
        <f t="shared" si="3199"/>
        <v>450</v>
      </c>
      <c r="AJ895" s="335">
        <f t="shared" si="3200"/>
        <v>1</v>
      </c>
      <c r="AL895"/>
    </row>
    <row r="896" spans="2:38" x14ac:dyDescent="0.25">
      <c r="B896" s="356" t="s">
        <v>1374</v>
      </c>
      <c r="C896" s="91">
        <v>2016</v>
      </c>
      <c r="D896" s="91">
        <v>4</v>
      </c>
      <c r="E896" s="92" t="s">
        <v>1032</v>
      </c>
      <c r="F896" s="93">
        <v>42489</v>
      </c>
      <c r="G896" s="93">
        <v>42492</v>
      </c>
      <c r="H896" s="94">
        <f t="shared" ca="1" si="3188"/>
        <v>0</v>
      </c>
      <c r="I896" s="90" t="s">
        <v>74</v>
      </c>
      <c r="J896" s="90" t="s">
        <v>146</v>
      </c>
      <c r="K896" s="90" t="s">
        <v>1376</v>
      </c>
      <c r="L896" s="95" t="str">
        <f t="shared" ca="1" si="3189"/>
        <v>Completed</v>
      </c>
      <c r="M896" s="91" t="s">
        <v>77</v>
      </c>
      <c r="N896" s="91" t="s">
        <v>58</v>
      </c>
      <c r="O896" s="91" t="s">
        <v>78</v>
      </c>
      <c r="P896" s="91" t="s">
        <v>60</v>
      </c>
      <c r="Q896" s="91" t="s">
        <v>79</v>
      </c>
      <c r="R896" s="91" t="s">
        <v>79</v>
      </c>
      <c r="S896" s="96">
        <v>1.5</v>
      </c>
      <c r="T896" s="96">
        <v>4.5</v>
      </c>
      <c r="U896" s="97">
        <v>200000</v>
      </c>
      <c r="V896" s="97">
        <v>204547</v>
      </c>
      <c r="W896" s="95">
        <f t="shared" si="3190"/>
        <v>0</v>
      </c>
      <c r="X896" s="95">
        <f t="shared" si="3191"/>
        <v>200000</v>
      </c>
      <c r="Y896" s="97">
        <v>2143</v>
      </c>
      <c r="Z896" s="98">
        <f t="shared" si="3192"/>
        <v>1.0476809730770923E-2</v>
      </c>
      <c r="AA896" s="99">
        <f t="shared" si="3193"/>
        <v>0.67662155856276252</v>
      </c>
      <c r="AB896" s="100">
        <f t="shared" si="3194"/>
        <v>300</v>
      </c>
      <c r="AC896" s="101">
        <v>0</v>
      </c>
      <c r="AD896" s="100">
        <f t="shared" si="3196"/>
        <v>-300</v>
      </c>
      <c r="AE896" s="102">
        <f t="shared" si="3197"/>
        <v>900</v>
      </c>
      <c r="AF896" s="291">
        <v>1450</v>
      </c>
      <c r="AG896" s="103">
        <f t="shared" si="3198"/>
        <v>550</v>
      </c>
      <c r="AH896" s="103">
        <v>0</v>
      </c>
      <c r="AI896" s="103">
        <f t="shared" si="3199"/>
        <v>1450</v>
      </c>
      <c r="AJ896" s="336">
        <f t="shared" si="3200"/>
        <v>1</v>
      </c>
      <c r="AL896"/>
    </row>
    <row r="897" spans="2:38" ht="15.75" thickBot="1" x14ac:dyDescent="0.3">
      <c r="B897" s="355" t="s">
        <v>1375</v>
      </c>
      <c r="C897" s="151">
        <v>2016</v>
      </c>
      <c r="D897" s="151">
        <v>4</v>
      </c>
      <c r="E897" s="337" t="s">
        <v>1032</v>
      </c>
      <c r="F897" s="153">
        <v>42489</v>
      </c>
      <c r="G897" s="153">
        <v>42492</v>
      </c>
      <c r="H897" s="338">
        <f t="shared" ca="1" si="3188"/>
        <v>0</v>
      </c>
      <c r="I897" s="150" t="s">
        <v>74</v>
      </c>
      <c r="J897" s="150" t="s">
        <v>146</v>
      </c>
      <c r="K897" s="150" t="s">
        <v>1376</v>
      </c>
      <c r="L897" s="339" t="str">
        <f t="shared" ca="1" si="3189"/>
        <v>Completed</v>
      </c>
      <c r="M897" s="151" t="s">
        <v>57</v>
      </c>
      <c r="N897" s="151" t="s">
        <v>58</v>
      </c>
      <c r="O897" s="151" t="s">
        <v>78</v>
      </c>
      <c r="P897" s="151" t="s">
        <v>60</v>
      </c>
      <c r="Q897" s="151" t="s">
        <v>79</v>
      </c>
      <c r="R897" s="151" t="s">
        <v>79</v>
      </c>
      <c r="S897" s="152">
        <v>2.5</v>
      </c>
      <c r="T897" s="152">
        <v>4.5</v>
      </c>
      <c r="U897" s="340">
        <v>160000</v>
      </c>
      <c r="V897" s="340">
        <v>161201</v>
      </c>
      <c r="W897" s="339">
        <f t="shared" si="3190"/>
        <v>0</v>
      </c>
      <c r="X897" s="339">
        <f t="shared" si="3191"/>
        <v>160000</v>
      </c>
      <c r="Y897" s="340"/>
      <c r="Z897" s="341">
        <f t="shared" si="3192"/>
        <v>0</v>
      </c>
      <c r="AA897" s="342" t="e">
        <f t="shared" si="3193"/>
        <v>#DIV/0!</v>
      </c>
      <c r="AB897" s="343">
        <f t="shared" si="3194"/>
        <v>400</v>
      </c>
      <c r="AC897" s="344">
        <f t="shared" si="3195"/>
        <v>400</v>
      </c>
      <c r="AD897" s="343">
        <f t="shared" si="3196"/>
        <v>0</v>
      </c>
      <c r="AE897" s="345">
        <f t="shared" si="3197"/>
        <v>720</v>
      </c>
      <c r="AF897" s="346">
        <v>1100</v>
      </c>
      <c r="AG897" s="347">
        <f t="shared" si="3198"/>
        <v>380</v>
      </c>
      <c r="AH897" s="347">
        <v>0</v>
      </c>
      <c r="AI897" s="347">
        <f t="shared" si="3199"/>
        <v>700</v>
      </c>
      <c r="AJ897" s="348">
        <f t="shared" si="3200"/>
        <v>0.63636363636363635</v>
      </c>
      <c r="AL897"/>
    </row>
    <row r="898" spans="2:38" ht="15.75" thickBot="1" x14ac:dyDescent="0.3">
      <c r="B898" s="357" t="s">
        <v>1377</v>
      </c>
      <c r="C898" s="135">
        <v>2016</v>
      </c>
      <c r="D898" s="135">
        <v>4</v>
      </c>
      <c r="E898" s="136" t="s">
        <v>1032</v>
      </c>
      <c r="F898" s="137">
        <v>42489</v>
      </c>
      <c r="G898" s="137">
        <v>42497</v>
      </c>
      <c r="H898" s="138">
        <f t="shared" ca="1" si="3188"/>
        <v>0</v>
      </c>
      <c r="I898" s="139" t="s">
        <v>96</v>
      </c>
      <c r="J898" s="139" t="s">
        <v>1378</v>
      </c>
      <c r="K898" s="139" t="s">
        <v>1379</v>
      </c>
      <c r="L898" s="140" t="str">
        <f t="shared" ca="1" si="3189"/>
        <v>Completed</v>
      </c>
      <c r="M898" s="135" t="s">
        <v>82</v>
      </c>
      <c r="N898" s="135" t="s">
        <v>58</v>
      </c>
      <c r="O898" s="135" t="s">
        <v>59</v>
      </c>
      <c r="P898" s="135" t="s">
        <v>60</v>
      </c>
      <c r="Q898" s="135" t="s">
        <v>61</v>
      </c>
      <c r="R898" s="135" t="s">
        <v>62</v>
      </c>
      <c r="S898" s="141">
        <v>0.1</v>
      </c>
      <c r="T898" s="141">
        <v>1.8</v>
      </c>
      <c r="U898" s="142">
        <v>1500000</v>
      </c>
      <c r="V898" s="142">
        <v>221229</v>
      </c>
      <c r="W898" s="140">
        <f t="shared" si="3190"/>
        <v>1278771</v>
      </c>
      <c r="X898" s="140">
        <f t="shared" si="3191"/>
        <v>221229</v>
      </c>
      <c r="Y898" s="142"/>
      <c r="Z898" s="143">
        <f t="shared" si="3192"/>
        <v>0</v>
      </c>
      <c r="AA898" s="144" t="e">
        <f t="shared" si="3193"/>
        <v>#DIV/0!</v>
      </c>
      <c r="AB898" s="145">
        <f t="shared" si="3194"/>
        <v>150</v>
      </c>
      <c r="AC898" s="146">
        <f t="shared" si="3195"/>
        <v>22.122900000000001</v>
      </c>
      <c r="AD898" s="145">
        <f t="shared" si="3196"/>
        <v>-127.8771</v>
      </c>
      <c r="AE898" s="147">
        <f t="shared" si="3197"/>
        <v>2700</v>
      </c>
      <c r="AF898" s="288">
        <f>IF((SUMIF($K$10:$K$1048576,K898,$V$10:$V$1048576))&gt;(SUMIF($K$10:$K$1048576,K898,$U$10:$U$1048576)),AE898,(IF(P898="cpv",(V898*T898),(V898*T898/1000))))</f>
        <v>398.2122</v>
      </c>
      <c r="AG898" s="148">
        <f t="shared" si="3198"/>
        <v>-2301.7878000000001</v>
      </c>
      <c r="AH898" s="148">
        <v>0</v>
      </c>
      <c r="AI898" s="148">
        <f t="shared" si="3199"/>
        <v>376.08929999999998</v>
      </c>
      <c r="AJ898" s="349">
        <f t="shared" si="3200"/>
        <v>0.94444444444444442</v>
      </c>
      <c r="AL898"/>
    </row>
    <row r="899" spans="2:38" x14ac:dyDescent="0.25">
      <c r="B899" s="354" t="s">
        <v>1380</v>
      </c>
      <c r="C899" s="105">
        <v>2016</v>
      </c>
      <c r="D899" s="105">
        <v>4</v>
      </c>
      <c r="E899" s="106" t="s">
        <v>1032</v>
      </c>
      <c r="F899" s="107">
        <v>42489</v>
      </c>
      <c r="G899" s="107">
        <v>42491</v>
      </c>
      <c r="H899" s="108">
        <f t="shared" ca="1" si="3188"/>
        <v>0</v>
      </c>
      <c r="I899" s="109" t="s">
        <v>74</v>
      </c>
      <c r="J899" s="109" t="s">
        <v>362</v>
      </c>
      <c r="K899" s="109" t="s">
        <v>1382</v>
      </c>
      <c r="L899" s="110" t="str">
        <f t="shared" ca="1" si="3189"/>
        <v>Completed</v>
      </c>
      <c r="M899" s="105" t="s">
        <v>72</v>
      </c>
      <c r="N899" s="105" t="s">
        <v>58</v>
      </c>
      <c r="O899" s="105" t="s">
        <v>109</v>
      </c>
      <c r="P899" s="105" t="s">
        <v>110</v>
      </c>
      <c r="Q899" s="105" t="s">
        <v>101</v>
      </c>
      <c r="R899" s="105" t="s">
        <v>102</v>
      </c>
      <c r="S899" s="111">
        <v>0.02</v>
      </c>
      <c r="T899" s="111">
        <v>3.3000000000000002E-2</v>
      </c>
      <c r="U899" s="112">
        <v>20000</v>
      </c>
      <c r="V899" s="112">
        <v>23104</v>
      </c>
      <c r="W899" s="110">
        <f t="shared" si="3190"/>
        <v>0</v>
      </c>
      <c r="X899" s="110">
        <f t="shared" si="3191"/>
        <v>20000</v>
      </c>
      <c r="Y899" s="112"/>
      <c r="Z899" s="113">
        <f t="shared" si="3192"/>
        <v>0</v>
      </c>
      <c r="AA899" s="114" t="e">
        <f t="shared" si="3193"/>
        <v>#DIV/0!</v>
      </c>
      <c r="AB899" s="115">
        <f t="shared" si="3194"/>
        <v>400</v>
      </c>
      <c r="AC899" s="116">
        <f t="shared" si="3195"/>
        <v>400</v>
      </c>
      <c r="AD899" s="115">
        <f t="shared" si="3196"/>
        <v>0</v>
      </c>
      <c r="AE899" s="117">
        <f t="shared" si="3197"/>
        <v>660</v>
      </c>
      <c r="AF899" s="286">
        <f>IF((SUMIF($K$10:$K$1048576,K899,$V$10:$V$1048576))&gt;(SUMIF($K$10:$K$1048576,K899,$U$10:$U$1048576)),AE899,(IF(P899="cpv",(V899*T899),(V899*T899/1000))))</f>
        <v>762.43200000000002</v>
      </c>
      <c r="AG899" s="118">
        <f t="shared" si="3198"/>
        <v>102.43200000000002</v>
      </c>
      <c r="AH899" s="118">
        <v>0</v>
      </c>
      <c r="AI899" s="118">
        <f t="shared" si="3199"/>
        <v>362.43200000000002</v>
      </c>
      <c r="AJ899" s="335">
        <f t="shared" si="3200"/>
        <v>0.47536304877025098</v>
      </c>
      <c r="AL899"/>
    </row>
    <row r="900" spans="2:38" ht="15.75" thickBot="1" x14ac:dyDescent="0.3">
      <c r="B900" s="355" t="s">
        <v>1381</v>
      </c>
      <c r="C900" s="151">
        <v>2016</v>
      </c>
      <c r="D900" s="151">
        <v>4</v>
      </c>
      <c r="E900" s="337" t="s">
        <v>1032</v>
      </c>
      <c r="F900" s="153">
        <v>42489</v>
      </c>
      <c r="G900" s="153">
        <v>42496</v>
      </c>
      <c r="H900" s="338">
        <f t="shared" ref="H900:H902" ca="1" si="3201">IF($O$1&gt;G900,0,(G900-$O$1))</f>
        <v>0</v>
      </c>
      <c r="I900" s="150" t="s">
        <v>74</v>
      </c>
      <c r="J900" s="150" t="s">
        <v>362</v>
      </c>
      <c r="K900" s="150" t="s">
        <v>1382</v>
      </c>
      <c r="L900" s="339" t="str">
        <f t="shared" ref="L900:L902" ca="1" si="3202">IF(G900=0,$M$3,(IF(H900=0,$M$1,$M$2)))</f>
        <v>Completed</v>
      </c>
      <c r="M900" s="151" t="s">
        <v>93</v>
      </c>
      <c r="N900" s="151" t="s">
        <v>58</v>
      </c>
      <c r="O900" s="151" t="s">
        <v>109</v>
      </c>
      <c r="P900" s="151" t="s">
        <v>110</v>
      </c>
      <c r="Q900" s="151" t="s">
        <v>101</v>
      </c>
      <c r="R900" s="151" t="s">
        <v>102</v>
      </c>
      <c r="S900" s="152">
        <v>1.2E-2</v>
      </c>
      <c r="T900" s="152">
        <v>3.3000000000000002E-2</v>
      </c>
      <c r="U900" s="340">
        <v>40000</v>
      </c>
      <c r="V900" s="340">
        <v>4761</v>
      </c>
      <c r="W900" s="339">
        <f t="shared" ref="W900:W902" si="3203">IF(V900&gt;U900,0,U900-V900)</f>
        <v>35239</v>
      </c>
      <c r="X900" s="339">
        <f t="shared" ref="X900:X902" si="3204">IF(V900&gt;U900,U900,V900)</f>
        <v>4761</v>
      </c>
      <c r="Y900" s="340"/>
      <c r="Z900" s="341">
        <f t="shared" ref="Z900:Z902" si="3205">Y900/V900</f>
        <v>0</v>
      </c>
      <c r="AA900" s="342" t="e">
        <f t="shared" ref="AA900:AA902" si="3206">AF900/Y900</f>
        <v>#DIV/0!</v>
      </c>
      <c r="AB900" s="343">
        <f t="shared" ref="AB900:AB902" si="3207">IF(P900="cpv",(U900*S900),(U900/1000*S900))</f>
        <v>480</v>
      </c>
      <c r="AC900" s="344">
        <f t="shared" ref="AC900:AC902" si="3208">IF(P900="cpv",(IF(W900&gt;0,V900*S900,AB900)),(IF(W900&gt;0,V900/1000*S900,AB900)))</f>
        <v>57.131999999999998</v>
      </c>
      <c r="AD900" s="343">
        <f t="shared" ref="AD900:AD902" si="3209">AC900-AB900</f>
        <v>-422.86799999999999</v>
      </c>
      <c r="AE900" s="345">
        <f t="shared" ref="AE900:AE902" si="3210">IF(P900="cpv",(U900*T900),(U900/1000*T900))</f>
        <v>1320</v>
      </c>
      <c r="AF900" s="346">
        <v>213</v>
      </c>
      <c r="AG900" s="347">
        <f t="shared" ref="AG900:AG902" si="3211">AF900-AE900</f>
        <v>-1107</v>
      </c>
      <c r="AH900" s="347">
        <v>0</v>
      </c>
      <c r="AI900" s="347">
        <f t="shared" ref="AI900:AI902" si="3212">AF900-AC900-AH900</f>
        <v>155.86799999999999</v>
      </c>
      <c r="AJ900" s="348">
        <f t="shared" ref="AJ900:AJ902" si="3213">AI900/AF900</f>
        <v>0.73177464788732394</v>
      </c>
      <c r="AL900"/>
    </row>
    <row r="901" spans="2:38" ht="15.75" thickBot="1" x14ac:dyDescent="0.3">
      <c r="B901" s="357" t="s">
        <v>1383</v>
      </c>
      <c r="C901" s="135">
        <v>2016</v>
      </c>
      <c r="D901" s="135">
        <v>4</v>
      </c>
      <c r="E901" s="136" t="s">
        <v>1032</v>
      </c>
      <c r="F901" s="137">
        <v>42489</v>
      </c>
      <c r="G901" s="137">
        <v>42497</v>
      </c>
      <c r="H901" s="138">
        <f t="shared" ca="1" si="3201"/>
        <v>0</v>
      </c>
      <c r="I901" s="139" t="s">
        <v>74</v>
      </c>
      <c r="J901" s="139" t="s">
        <v>418</v>
      </c>
      <c r="K901" s="139" t="s">
        <v>1384</v>
      </c>
      <c r="L901" s="140" t="str">
        <f t="shared" ca="1" si="3202"/>
        <v>Completed</v>
      </c>
      <c r="M901" s="135" t="s">
        <v>82</v>
      </c>
      <c r="N901" s="135" t="s">
        <v>58</v>
      </c>
      <c r="O901" s="135" t="s">
        <v>78</v>
      </c>
      <c r="P901" s="135" t="s">
        <v>60</v>
      </c>
      <c r="Q901" s="135" t="s">
        <v>79</v>
      </c>
      <c r="R901" s="135" t="s">
        <v>79</v>
      </c>
      <c r="S901" s="141">
        <v>0.5</v>
      </c>
      <c r="T901" s="141">
        <v>4</v>
      </c>
      <c r="U901" s="142">
        <v>500000</v>
      </c>
      <c r="V901" s="142">
        <v>69935</v>
      </c>
      <c r="W901" s="140">
        <f t="shared" si="3203"/>
        <v>430065</v>
      </c>
      <c r="X901" s="140">
        <f t="shared" si="3204"/>
        <v>69935</v>
      </c>
      <c r="Y901" s="142"/>
      <c r="Z901" s="143">
        <f t="shared" si="3205"/>
        <v>0</v>
      </c>
      <c r="AA901" s="144" t="e">
        <f t="shared" si="3206"/>
        <v>#DIV/0!</v>
      </c>
      <c r="AB901" s="145">
        <f t="shared" si="3207"/>
        <v>250</v>
      </c>
      <c r="AC901" s="146">
        <f t="shared" si="3208"/>
        <v>34.967500000000001</v>
      </c>
      <c r="AD901" s="145">
        <f t="shared" si="3209"/>
        <v>-215.0325</v>
      </c>
      <c r="AE901" s="147">
        <f t="shared" si="3210"/>
        <v>2000</v>
      </c>
      <c r="AF901" s="288">
        <f>IF((SUMIF($K$10:$K$1048576,K901,$V$10:$V$1048576))&gt;(SUMIF($K$10:$K$1048576,K901,$U$10:$U$1048576)),AE901,(IF(P901="cpv",(V901*T901),(V901*T901/1000))))</f>
        <v>279.74</v>
      </c>
      <c r="AG901" s="148">
        <f t="shared" si="3211"/>
        <v>-1720.26</v>
      </c>
      <c r="AH901" s="148">
        <v>0</v>
      </c>
      <c r="AI901" s="148">
        <f t="shared" si="3212"/>
        <v>244.77250000000001</v>
      </c>
      <c r="AJ901" s="349">
        <f t="shared" si="3213"/>
        <v>0.875</v>
      </c>
      <c r="AL901"/>
    </row>
    <row r="902" spans="2:38" ht="15.75" thickBot="1" x14ac:dyDescent="0.3">
      <c r="B902" s="357" t="s">
        <v>1385</v>
      </c>
      <c r="C902" s="135">
        <v>2016</v>
      </c>
      <c r="D902" s="135">
        <v>4</v>
      </c>
      <c r="E902" s="136" t="s">
        <v>1032</v>
      </c>
      <c r="F902" s="137">
        <v>42489</v>
      </c>
      <c r="G902" s="137">
        <v>42497</v>
      </c>
      <c r="H902" s="138">
        <f t="shared" ca="1" si="3201"/>
        <v>0</v>
      </c>
      <c r="I902" s="139" t="s">
        <v>74</v>
      </c>
      <c r="J902" s="139" t="s">
        <v>418</v>
      </c>
      <c r="K902" s="139" t="s">
        <v>1386</v>
      </c>
      <c r="L902" s="140" t="str">
        <f t="shared" ca="1" si="3202"/>
        <v>Completed</v>
      </c>
      <c r="M902" s="135" t="s">
        <v>82</v>
      </c>
      <c r="N902" s="135" t="s">
        <v>58</v>
      </c>
      <c r="O902" s="135" t="s">
        <v>59</v>
      </c>
      <c r="P902" s="135" t="s">
        <v>60</v>
      </c>
      <c r="Q902" s="135" t="s">
        <v>61</v>
      </c>
      <c r="R902" s="135" t="s">
        <v>62</v>
      </c>
      <c r="S902" s="141">
        <v>0.1</v>
      </c>
      <c r="T902" s="141">
        <v>0.8</v>
      </c>
      <c r="U902" s="142">
        <v>1500000</v>
      </c>
      <c r="V902" s="142">
        <v>255744</v>
      </c>
      <c r="W902" s="140">
        <f t="shared" si="3203"/>
        <v>1244256</v>
      </c>
      <c r="X902" s="140">
        <f t="shared" si="3204"/>
        <v>255744</v>
      </c>
      <c r="Y902" s="142"/>
      <c r="Z902" s="143">
        <f t="shared" si="3205"/>
        <v>0</v>
      </c>
      <c r="AA902" s="144" t="e">
        <f t="shared" si="3206"/>
        <v>#DIV/0!</v>
      </c>
      <c r="AB902" s="145">
        <f t="shared" si="3207"/>
        <v>150</v>
      </c>
      <c r="AC902" s="146">
        <f t="shared" si="3208"/>
        <v>25.574400000000001</v>
      </c>
      <c r="AD902" s="145">
        <f t="shared" si="3209"/>
        <v>-124.4256</v>
      </c>
      <c r="AE902" s="147">
        <f t="shared" si="3210"/>
        <v>1200</v>
      </c>
      <c r="AF902" s="288">
        <f>IF((SUMIF($K$10:$K$1048576,K902,$V$10:$V$1048576))&gt;(SUMIF($K$10:$K$1048576,K902,$U$10:$U$1048576)),AE902,(IF(P902="cpv",(V902*T902),(V902*T902/1000))))</f>
        <v>204.59520000000001</v>
      </c>
      <c r="AG902" s="148">
        <f t="shared" si="3211"/>
        <v>-995.40480000000002</v>
      </c>
      <c r="AH902" s="148">
        <v>0</v>
      </c>
      <c r="AI902" s="148">
        <f t="shared" si="3212"/>
        <v>179.02080000000001</v>
      </c>
      <c r="AJ902" s="349">
        <f t="shared" si="3213"/>
        <v>0.875</v>
      </c>
      <c r="AL902"/>
    </row>
    <row r="903" spans="2:38" x14ac:dyDescent="0.25">
      <c r="B903" s="354" t="s">
        <v>1073</v>
      </c>
      <c r="C903" s="105">
        <v>2016</v>
      </c>
      <c r="D903" s="105">
        <v>4</v>
      </c>
      <c r="E903" s="106" t="s">
        <v>1032</v>
      </c>
      <c r="F903" s="107">
        <v>42461</v>
      </c>
      <c r="G903" s="107">
        <v>42490</v>
      </c>
      <c r="H903" s="108">
        <f t="shared" ref="H903" ca="1" si="3214">IF($O$1&gt;G903,0,(G903-$O$1))</f>
        <v>0</v>
      </c>
      <c r="I903" s="109" t="s">
        <v>54</v>
      </c>
      <c r="J903" s="380" t="s">
        <v>141</v>
      </c>
      <c r="K903" s="387" t="s">
        <v>1075</v>
      </c>
      <c r="L903" s="110" t="str">
        <f t="shared" ref="L903" ca="1" si="3215">IF(G903=0,$M$3,(IF(H903=0,$M$1,$M$2)))</f>
        <v>Completed</v>
      </c>
      <c r="M903" s="105" t="s">
        <v>82</v>
      </c>
      <c r="N903" s="105" t="s">
        <v>58</v>
      </c>
      <c r="O903" s="105" t="s">
        <v>59</v>
      </c>
      <c r="P903" s="105" t="s">
        <v>60</v>
      </c>
      <c r="Q903" s="105" t="s">
        <v>61</v>
      </c>
      <c r="R903" s="105" t="s">
        <v>62</v>
      </c>
      <c r="S903" s="111">
        <v>0.1</v>
      </c>
      <c r="T903" s="111">
        <v>1</v>
      </c>
      <c r="U903" s="112">
        <v>1000000</v>
      </c>
      <c r="V903" s="112">
        <v>1000529</v>
      </c>
      <c r="W903" s="110">
        <f t="shared" ref="W903" si="3216">IF(V903&gt;U903,0,U903-V903)</f>
        <v>0</v>
      </c>
      <c r="X903" s="110">
        <f t="shared" ref="X903" si="3217">IF(V903&gt;U903,U903,V903)</f>
        <v>1000000</v>
      </c>
      <c r="Y903" s="112"/>
      <c r="Z903" s="113">
        <f t="shared" ref="Z903" si="3218">Y903/V903</f>
        <v>0</v>
      </c>
      <c r="AA903" s="114" t="e">
        <f t="shared" ref="AA903" si="3219">AF903/Y903</f>
        <v>#DIV/0!</v>
      </c>
      <c r="AB903" s="115">
        <f t="shared" ref="AB903" si="3220">IF(P903="cpv",(U903*S903),(U903/1000*S903))</f>
        <v>100</v>
      </c>
      <c r="AC903" s="116">
        <f t="shared" ref="AC903" si="3221">IF(P903="cpv",(IF(W903&gt;0,V903*S903,AB903)),(IF(W903&gt;0,V903/1000*S903,AB903)))</f>
        <v>100</v>
      </c>
      <c r="AD903" s="115">
        <f t="shared" ref="AD903" si="3222">AC903-AB903</f>
        <v>0</v>
      </c>
      <c r="AE903" s="117">
        <f t="shared" ref="AE903" si="3223">IF(P903="cpv",(U903*T903),(U903/1000*T903))</f>
        <v>1000</v>
      </c>
      <c r="AF903" s="286">
        <f>IF((SUMIF($K$10:$K$1048576,K903,$V$10:$V$1048576))&gt;(SUMIF($K$10:$K$1048576,K903,$U$10:$U$1048576)),AE903,(IF(P903="cpv",(V903*T903),(V903*T903/1000))))</f>
        <v>1000</v>
      </c>
      <c r="AG903" s="118">
        <f t="shared" ref="AG903" si="3224">AF903-AE903</f>
        <v>0</v>
      </c>
      <c r="AH903" s="118">
        <v>0</v>
      </c>
      <c r="AI903" s="118">
        <f t="shared" ref="AI903" si="3225">AF903-AC903-AH903</f>
        <v>900</v>
      </c>
      <c r="AJ903" s="335">
        <f t="shared" ref="AJ903" si="3226">AI903/AF903</f>
        <v>0.9</v>
      </c>
      <c r="AL903"/>
    </row>
    <row r="904" spans="2:38" x14ac:dyDescent="0.25">
      <c r="B904" s="356" t="s">
        <v>1074</v>
      </c>
      <c r="C904" s="91">
        <v>2016</v>
      </c>
      <c r="D904" s="91">
        <v>4</v>
      </c>
      <c r="E904" s="92" t="s">
        <v>1032</v>
      </c>
      <c r="F904" s="93">
        <v>42461</v>
      </c>
      <c r="G904" s="93">
        <v>42490</v>
      </c>
      <c r="H904" s="94">
        <f t="shared" ref="H904:H907" ca="1" si="3227">IF($O$1&gt;G904,0,(G904-$O$1))</f>
        <v>0</v>
      </c>
      <c r="I904" s="90" t="s">
        <v>54</v>
      </c>
      <c r="J904" s="381" t="s">
        <v>141</v>
      </c>
      <c r="K904" s="388" t="s">
        <v>1075</v>
      </c>
      <c r="L904" s="95" t="str">
        <f t="shared" ref="L904:L907" ca="1" si="3228">IF(G904=0,$M$3,(IF(H904=0,$M$1,$M$2)))</f>
        <v>Completed</v>
      </c>
      <c r="M904" s="91" t="s">
        <v>57</v>
      </c>
      <c r="N904" s="91" t="s">
        <v>58</v>
      </c>
      <c r="O904" s="91" t="s">
        <v>59</v>
      </c>
      <c r="P904" s="91" t="s">
        <v>60</v>
      </c>
      <c r="Q904" s="91" t="s">
        <v>61</v>
      </c>
      <c r="R904" s="91" t="s">
        <v>62</v>
      </c>
      <c r="S904" s="96">
        <v>0.5</v>
      </c>
      <c r="T904" s="96">
        <v>1</v>
      </c>
      <c r="U904" s="97">
        <v>1000000</v>
      </c>
      <c r="V904" s="97">
        <v>1000007</v>
      </c>
      <c r="W904" s="95">
        <f t="shared" ref="W904:W907" si="3229">IF(V904&gt;U904,0,U904-V904)</f>
        <v>0</v>
      </c>
      <c r="X904" s="95">
        <f t="shared" ref="X904:X907" si="3230">IF(V904&gt;U904,U904,V904)</f>
        <v>1000000</v>
      </c>
      <c r="Y904" s="97"/>
      <c r="Z904" s="98">
        <f t="shared" ref="Z904:Z907" si="3231">Y904/V904</f>
        <v>0</v>
      </c>
      <c r="AA904" s="99" t="e">
        <f t="shared" ref="AA904:AA907" si="3232">AF904/Y904</f>
        <v>#DIV/0!</v>
      </c>
      <c r="AB904" s="100">
        <f t="shared" ref="AB904:AB907" si="3233">IF(P904="cpv",(U904*S904),(U904/1000*S904))</f>
        <v>500</v>
      </c>
      <c r="AC904" s="101">
        <f t="shared" ref="AC904:AC907" si="3234">IF(P904="cpv",(IF(W904&gt;0,V904*S904,AB904)),(IF(W904&gt;0,V904/1000*S904,AB904)))</f>
        <v>500</v>
      </c>
      <c r="AD904" s="100">
        <f t="shared" ref="AD904:AD907" si="3235">AC904-AB904</f>
        <v>0</v>
      </c>
      <c r="AE904" s="102">
        <f t="shared" ref="AE904:AE907" si="3236">IF(P904="cpv",(U904*T904),(U904/1000*T904))</f>
        <v>1000</v>
      </c>
      <c r="AF904" s="291">
        <v>1180</v>
      </c>
      <c r="AG904" s="103">
        <f t="shared" ref="AG904:AG907" si="3237">AF904-AE904</f>
        <v>180</v>
      </c>
      <c r="AH904" s="103">
        <v>0</v>
      </c>
      <c r="AI904" s="103">
        <f t="shared" ref="AI904:AI907" si="3238">AF904-AC904-AH904</f>
        <v>680</v>
      </c>
      <c r="AJ904" s="336">
        <f t="shared" ref="AJ904:AJ907" si="3239">AI904/AF904</f>
        <v>0.57627118644067798</v>
      </c>
      <c r="AL904"/>
    </row>
    <row r="905" spans="2:38" ht="15.75" thickBot="1" x14ac:dyDescent="0.3">
      <c r="B905" s="355" t="s">
        <v>1072</v>
      </c>
      <c r="C905" s="151">
        <v>2016</v>
      </c>
      <c r="D905" s="151">
        <v>4</v>
      </c>
      <c r="E905" s="337" t="s">
        <v>1032</v>
      </c>
      <c r="F905" s="153">
        <v>42461</v>
      </c>
      <c r="G905" s="153">
        <v>42490</v>
      </c>
      <c r="H905" s="338">
        <f t="shared" ca="1" si="3227"/>
        <v>0</v>
      </c>
      <c r="I905" s="150" t="s">
        <v>54</v>
      </c>
      <c r="J905" s="382" t="s">
        <v>141</v>
      </c>
      <c r="K905" s="389" t="s">
        <v>1075</v>
      </c>
      <c r="L905" s="339" t="str">
        <f t="shared" ca="1" si="3228"/>
        <v>Completed</v>
      </c>
      <c r="M905" s="151" t="s">
        <v>64</v>
      </c>
      <c r="N905" s="151" t="s">
        <v>58</v>
      </c>
      <c r="O905" s="151" t="s">
        <v>59</v>
      </c>
      <c r="P905" s="151" t="s">
        <v>60</v>
      </c>
      <c r="Q905" s="151" t="s">
        <v>61</v>
      </c>
      <c r="R905" s="151" t="s">
        <v>62</v>
      </c>
      <c r="S905" s="152">
        <v>0.2</v>
      </c>
      <c r="T905" s="152">
        <v>1</v>
      </c>
      <c r="U905" s="340">
        <v>1000000</v>
      </c>
      <c r="V905" s="340">
        <v>1000345</v>
      </c>
      <c r="W905" s="339">
        <f t="shared" si="3229"/>
        <v>0</v>
      </c>
      <c r="X905" s="339">
        <f t="shared" si="3230"/>
        <v>1000000</v>
      </c>
      <c r="Y905" s="340"/>
      <c r="Z905" s="341">
        <f t="shared" si="3231"/>
        <v>0</v>
      </c>
      <c r="AA905" s="342" t="e">
        <f t="shared" si="3232"/>
        <v>#DIV/0!</v>
      </c>
      <c r="AB905" s="343">
        <f t="shared" si="3233"/>
        <v>200</v>
      </c>
      <c r="AC905" s="344">
        <f t="shared" si="3234"/>
        <v>200</v>
      </c>
      <c r="AD905" s="343">
        <f t="shared" si="3235"/>
        <v>0</v>
      </c>
      <c r="AE905" s="345">
        <f t="shared" si="3236"/>
        <v>1000</v>
      </c>
      <c r="AF905" s="346">
        <f>IF((SUMIF($K$10:$K$1048576,K905,$V$10:$V$1048576))&gt;(SUMIF($K$10:$K$1048576,K905,$U$10:$U$1048576)),AE905,(IF(P905="cpv",(V905*T905),(V905*T905/1000))))</f>
        <v>1000</v>
      </c>
      <c r="AG905" s="347">
        <f t="shared" si="3237"/>
        <v>0</v>
      </c>
      <c r="AH905" s="347">
        <v>0</v>
      </c>
      <c r="AI905" s="347">
        <f t="shared" si="3238"/>
        <v>800</v>
      </c>
      <c r="AJ905" s="348">
        <f t="shared" si="3239"/>
        <v>0.8</v>
      </c>
      <c r="AL905"/>
    </row>
    <row r="906" spans="2:38" s="299" customFormat="1" ht="15.75" thickBot="1" x14ac:dyDescent="0.3">
      <c r="B906" s="283" t="s">
        <v>1387</v>
      </c>
      <c r="C906" s="391">
        <v>2016</v>
      </c>
      <c r="D906" s="391">
        <v>4</v>
      </c>
      <c r="E906" s="392" t="s">
        <v>1032</v>
      </c>
      <c r="F906" s="393">
        <v>42461</v>
      </c>
      <c r="G906" s="393">
        <v>42490</v>
      </c>
      <c r="H906" s="394">
        <f t="shared" ca="1" si="3227"/>
        <v>0</v>
      </c>
      <c r="I906" s="395" t="s">
        <v>74</v>
      </c>
      <c r="J906" s="395" t="s">
        <v>241</v>
      </c>
      <c r="K906" s="395" t="s">
        <v>1388</v>
      </c>
      <c r="L906" s="396" t="str">
        <f t="shared" ca="1" si="3228"/>
        <v>Completed</v>
      </c>
      <c r="M906" s="391" t="s">
        <v>830</v>
      </c>
      <c r="N906" s="391" t="s">
        <v>58</v>
      </c>
      <c r="O906" s="391" t="s">
        <v>109</v>
      </c>
      <c r="P906" s="391" t="s">
        <v>110</v>
      </c>
      <c r="Q906" s="391" t="s">
        <v>101</v>
      </c>
      <c r="R906" s="391" t="s">
        <v>102</v>
      </c>
      <c r="S906" s="397">
        <v>3.7999999999999999E-2</v>
      </c>
      <c r="T906" s="397">
        <v>0.03</v>
      </c>
      <c r="U906" s="398">
        <v>250000</v>
      </c>
      <c r="V906" s="398">
        <v>229461</v>
      </c>
      <c r="W906" s="396">
        <f t="shared" si="3229"/>
        <v>20539</v>
      </c>
      <c r="X906" s="396">
        <f t="shared" si="3230"/>
        <v>229461</v>
      </c>
      <c r="Y906" s="398">
        <v>13434</v>
      </c>
      <c r="Z906" s="399">
        <f t="shared" si="3231"/>
        <v>5.8545896688326118E-2</v>
      </c>
      <c r="AA906" s="400">
        <f t="shared" si="3232"/>
        <v>0.51615304451391986</v>
      </c>
      <c r="AB906" s="288">
        <f t="shared" si="3233"/>
        <v>9500</v>
      </c>
      <c r="AC906" s="146">
        <f t="shared" si="3234"/>
        <v>8719.518</v>
      </c>
      <c r="AD906" s="288">
        <f t="shared" si="3235"/>
        <v>-780.48199999999997</v>
      </c>
      <c r="AE906" s="288">
        <f t="shared" si="3236"/>
        <v>7500</v>
      </c>
      <c r="AF906" s="288">
        <v>6934</v>
      </c>
      <c r="AG906" s="400">
        <f t="shared" si="3237"/>
        <v>-566</v>
      </c>
      <c r="AH906" s="400">
        <v>0</v>
      </c>
      <c r="AI906" s="400">
        <f t="shared" si="3238"/>
        <v>-1785.518</v>
      </c>
      <c r="AJ906" s="401">
        <f t="shared" si="3239"/>
        <v>-0.25750187481972886</v>
      </c>
    </row>
    <row r="907" spans="2:38" ht="15.75" thickBot="1" x14ac:dyDescent="0.3">
      <c r="B907" s="357" t="s">
        <v>1396</v>
      </c>
      <c r="C907" s="135">
        <v>2016</v>
      </c>
      <c r="D907" s="135">
        <v>5</v>
      </c>
      <c r="E907" s="136" t="s">
        <v>1032</v>
      </c>
      <c r="F907" s="137">
        <v>42491</v>
      </c>
      <c r="G907" s="137">
        <v>42505</v>
      </c>
      <c r="H907" s="138">
        <f t="shared" ca="1" si="3227"/>
        <v>0</v>
      </c>
      <c r="I907" s="139" t="s">
        <v>54</v>
      </c>
      <c r="J907" s="139" t="s">
        <v>1310</v>
      </c>
      <c r="K907" s="139" t="s">
        <v>1397</v>
      </c>
      <c r="L907" s="140" t="str">
        <f t="shared" ca="1" si="3228"/>
        <v>Completed</v>
      </c>
      <c r="M907" s="135" t="s">
        <v>647</v>
      </c>
      <c r="N907" s="135" t="s">
        <v>58</v>
      </c>
      <c r="O907" s="135" t="s">
        <v>78</v>
      </c>
      <c r="P907" s="135" t="s">
        <v>60</v>
      </c>
      <c r="Q907" s="135" t="s">
        <v>61</v>
      </c>
      <c r="R907" s="135" t="s">
        <v>62</v>
      </c>
      <c r="S907" s="141">
        <v>5</v>
      </c>
      <c r="T907" s="141">
        <v>9</v>
      </c>
      <c r="U907" s="142">
        <v>1000000</v>
      </c>
      <c r="V907" s="142">
        <v>1067284</v>
      </c>
      <c r="W907" s="140">
        <f t="shared" si="3229"/>
        <v>0</v>
      </c>
      <c r="X907" s="140">
        <f t="shared" si="3230"/>
        <v>1000000</v>
      </c>
      <c r="Y907" s="142">
        <v>2200</v>
      </c>
      <c r="Z907" s="143">
        <f t="shared" si="3231"/>
        <v>2.0613070185630067E-3</v>
      </c>
      <c r="AA907" s="144">
        <f t="shared" si="3232"/>
        <v>4.0909090909090908</v>
      </c>
      <c r="AB907" s="145">
        <f t="shared" si="3233"/>
        <v>5000</v>
      </c>
      <c r="AC907" s="146">
        <f t="shared" si="3234"/>
        <v>5000</v>
      </c>
      <c r="AD907" s="145">
        <f t="shared" si="3235"/>
        <v>0</v>
      </c>
      <c r="AE907" s="147">
        <f t="shared" si="3236"/>
        <v>9000</v>
      </c>
      <c r="AF907" s="288">
        <v>9000</v>
      </c>
      <c r="AG907" s="148">
        <f t="shared" si="3237"/>
        <v>0</v>
      </c>
      <c r="AH907" s="148">
        <v>0</v>
      </c>
      <c r="AI907" s="148">
        <f t="shared" si="3238"/>
        <v>4000</v>
      </c>
      <c r="AJ907" s="349">
        <f t="shared" si="3239"/>
        <v>0.44444444444444442</v>
      </c>
    </row>
    <row r="908" spans="2:38" x14ac:dyDescent="0.25">
      <c r="B908" s="354" t="s">
        <v>1398</v>
      </c>
      <c r="C908" s="105">
        <v>2016</v>
      </c>
      <c r="D908" s="105">
        <v>5</v>
      </c>
      <c r="E908" s="106" t="s">
        <v>1032</v>
      </c>
      <c r="F908" s="107">
        <v>42491</v>
      </c>
      <c r="G908" s="107">
        <v>42521</v>
      </c>
      <c r="H908" s="108">
        <f t="shared" ref="H908:H909" ca="1" si="3240">IF($O$1&gt;G908,0,(G908-$O$1))</f>
        <v>0</v>
      </c>
      <c r="I908" s="109" t="s">
        <v>54</v>
      </c>
      <c r="J908" s="109" t="s">
        <v>1310</v>
      </c>
      <c r="K908" s="109" t="s">
        <v>1400</v>
      </c>
      <c r="L908" s="110" t="str">
        <f t="shared" ref="L908:L909" ca="1" si="3241">IF(G908=0,$M$3,(IF(H908=0,$M$1,$M$2)))</f>
        <v>Completed</v>
      </c>
      <c r="M908" s="105" t="s">
        <v>308</v>
      </c>
      <c r="N908" s="105" t="s">
        <v>58</v>
      </c>
      <c r="O908" s="105" t="s">
        <v>309</v>
      </c>
      <c r="P908" s="105" t="s">
        <v>60</v>
      </c>
      <c r="Q908" s="105" t="s">
        <v>61</v>
      </c>
      <c r="R908" s="105" t="s">
        <v>62</v>
      </c>
      <c r="S908" s="111">
        <v>3</v>
      </c>
      <c r="T908" s="111">
        <v>7.5</v>
      </c>
      <c r="U908" s="112">
        <v>750000</v>
      </c>
      <c r="V908" s="112">
        <v>875049</v>
      </c>
      <c r="W908" s="110">
        <f t="shared" ref="W908:W909" si="3242">IF(V908&gt;U908,0,U908-V908)</f>
        <v>0</v>
      </c>
      <c r="X908" s="110">
        <f t="shared" ref="X908:X909" si="3243">IF(V908&gt;U908,U908,V908)</f>
        <v>750000</v>
      </c>
      <c r="Y908" s="112">
        <v>57837</v>
      </c>
      <c r="Z908" s="113">
        <f t="shared" ref="Z908:Z909" si="3244">Y908/V908</f>
        <v>6.6095727210704766E-2</v>
      </c>
      <c r="AA908" s="114">
        <f t="shared" ref="AA908:AA909" si="3245">AF908/Y908</f>
        <v>9.724899285924235E-2</v>
      </c>
      <c r="AB908" s="115">
        <f t="shared" ref="AB908:AB909" si="3246">IF(P908="cpv",(U908*S908),(U908/1000*S908))</f>
        <v>2250</v>
      </c>
      <c r="AC908" s="116">
        <f t="shared" ref="AC908:AC909" si="3247">IF(P908="cpv",(IF(W908&gt;0,V908*S908,AB908)),(IF(W908&gt;0,V908/1000*S908,AB908)))</f>
        <v>2250</v>
      </c>
      <c r="AD908" s="115">
        <f t="shared" ref="AD908:AD909" si="3248">AC908-AB908</f>
        <v>0</v>
      </c>
      <c r="AE908" s="117">
        <f t="shared" ref="AE908:AE909" si="3249">IF(P908="cpv",(U908*T908),(U908/1000*T908))</f>
        <v>5625</v>
      </c>
      <c r="AF908" s="286">
        <v>5624.59</v>
      </c>
      <c r="AG908" s="118">
        <f t="shared" ref="AG908:AG909" si="3250">AF908-AE908</f>
        <v>-0.40999999999985448</v>
      </c>
      <c r="AH908" s="118">
        <v>0</v>
      </c>
      <c r="AI908" s="118">
        <f t="shared" ref="AI908:AI909" si="3251">AF908-AC908-AH908</f>
        <v>3374.59</v>
      </c>
      <c r="AJ908" s="335">
        <f t="shared" ref="AJ908:AJ909" si="3252">AI908/AF908</f>
        <v>0.59997084231917353</v>
      </c>
    </row>
    <row r="909" spans="2:38" ht="15.75" thickBot="1" x14ac:dyDescent="0.3">
      <c r="B909" s="355" t="s">
        <v>1399</v>
      </c>
      <c r="C909" s="151">
        <v>2016</v>
      </c>
      <c r="D909" s="151">
        <v>5</v>
      </c>
      <c r="E909" s="337" t="s">
        <v>1032</v>
      </c>
      <c r="F909" s="153">
        <v>42491</v>
      </c>
      <c r="G909" s="153">
        <v>42521</v>
      </c>
      <c r="H909" s="338">
        <f t="shared" ca="1" si="3240"/>
        <v>0</v>
      </c>
      <c r="I909" s="150" t="s">
        <v>54</v>
      </c>
      <c r="J909" s="150" t="s">
        <v>1310</v>
      </c>
      <c r="K909" s="150" t="s">
        <v>1400</v>
      </c>
      <c r="L909" s="339" t="str">
        <f t="shared" ca="1" si="3241"/>
        <v>Completed</v>
      </c>
      <c r="M909" s="151" t="s">
        <v>82</v>
      </c>
      <c r="N909" s="151" t="s">
        <v>58</v>
      </c>
      <c r="O909" s="151" t="s">
        <v>309</v>
      </c>
      <c r="P909" s="151" t="s">
        <v>60</v>
      </c>
      <c r="Q909" s="151" t="s">
        <v>61</v>
      </c>
      <c r="R909" s="151" t="s">
        <v>62</v>
      </c>
      <c r="S909" s="152">
        <v>2.5</v>
      </c>
      <c r="T909" s="152">
        <v>7.5</v>
      </c>
      <c r="U909" s="340">
        <v>850000</v>
      </c>
      <c r="V909" s="340">
        <v>1061900</v>
      </c>
      <c r="W909" s="339">
        <f t="shared" si="3242"/>
        <v>0</v>
      </c>
      <c r="X909" s="339">
        <f t="shared" si="3243"/>
        <v>850000</v>
      </c>
      <c r="Y909" s="340">
        <v>22207</v>
      </c>
      <c r="Z909" s="341">
        <f t="shared" si="3244"/>
        <v>2.0912515302759206E-2</v>
      </c>
      <c r="AA909" s="342">
        <f t="shared" si="3245"/>
        <v>0.21875985049759086</v>
      </c>
      <c r="AB909" s="343">
        <f t="shared" si="3246"/>
        <v>2125</v>
      </c>
      <c r="AC909" s="344">
        <f t="shared" si="3247"/>
        <v>2125</v>
      </c>
      <c r="AD909" s="343">
        <f t="shared" si="3248"/>
        <v>0</v>
      </c>
      <c r="AE909" s="345">
        <f t="shared" si="3249"/>
        <v>6375</v>
      </c>
      <c r="AF909" s="346">
        <v>4858</v>
      </c>
      <c r="AG909" s="347">
        <f t="shared" si="3250"/>
        <v>-1517</v>
      </c>
      <c r="AH909" s="347">
        <v>0</v>
      </c>
      <c r="AI909" s="347">
        <f t="shared" si="3251"/>
        <v>2733</v>
      </c>
      <c r="AJ909" s="348">
        <f t="shared" si="3252"/>
        <v>0.56257719226018943</v>
      </c>
    </row>
    <row r="910" spans="2:38" ht="15.75" thickBot="1" x14ac:dyDescent="0.3">
      <c r="B910" s="357" t="s">
        <v>1401</v>
      </c>
      <c r="C910" s="135">
        <v>2016</v>
      </c>
      <c r="D910" s="135">
        <v>5</v>
      </c>
      <c r="E910" s="136" t="s">
        <v>1032</v>
      </c>
      <c r="F910" s="137">
        <v>42491</v>
      </c>
      <c r="G910" s="137">
        <v>42521</v>
      </c>
      <c r="H910" s="138">
        <f t="shared" ref="H910:H914" ca="1" si="3253">IF($O$1&gt;G910,0,(G910-$O$1))</f>
        <v>0</v>
      </c>
      <c r="I910" s="139" t="s">
        <v>54</v>
      </c>
      <c r="J910" s="139" t="s">
        <v>1310</v>
      </c>
      <c r="K910" s="139" t="s">
        <v>1402</v>
      </c>
      <c r="L910" s="140" t="str">
        <f t="shared" ref="L910:L914" ca="1" si="3254">IF(G910=0,$M$3,(IF(H910=0,$M$1,$M$2)))</f>
        <v>Completed</v>
      </c>
      <c r="M910" s="135" t="s">
        <v>830</v>
      </c>
      <c r="N910" s="135" t="s">
        <v>58</v>
      </c>
      <c r="O910" s="135" t="s">
        <v>599</v>
      </c>
      <c r="P910" s="135" t="s">
        <v>110</v>
      </c>
      <c r="Q910" s="135" t="s">
        <v>101</v>
      </c>
      <c r="R910" s="135" t="s">
        <v>102</v>
      </c>
      <c r="S910" s="141">
        <v>3.7999999999999999E-2</v>
      </c>
      <c r="T910" s="141">
        <v>0.06</v>
      </c>
      <c r="U910" s="142">
        <v>100000</v>
      </c>
      <c r="V910" s="142">
        <v>146149</v>
      </c>
      <c r="W910" s="140">
        <f t="shared" ref="W910:W914" si="3255">IF(V910&gt;U910,0,U910-V910)</f>
        <v>0</v>
      </c>
      <c r="X910" s="140">
        <f t="shared" ref="X910:X914" si="3256">IF(V910&gt;U910,U910,V910)</f>
        <v>100000</v>
      </c>
      <c r="Y910" s="142">
        <v>5966</v>
      </c>
      <c r="Z910" s="143">
        <f t="shared" ref="Z910:Z914" si="3257">Y910/V910</f>
        <v>4.0821353550144032E-2</v>
      </c>
      <c r="AA910" s="144">
        <f t="shared" ref="AA910:AA914" si="3258">AF910/Y910</f>
        <v>1.0056989607777405</v>
      </c>
      <c r="AB910" s="145">
        <f t="shared" ref="AB910:AB914" si="3259">IF(P910="cpv",(U910*S910),(U910/1000*S910))</f>
        <v>3800</v>
      </c>
      <c r="AC910" s="146">
        <f t="shared" ref="AC910:AC913" si="3260">IF(P910="cpv",(IF(W910&gt;0,V910*S910,AB910)),(IF(W910&gt;0,V910/1000*S910,AB910)))</f>
        <v>3800</v>
      </c>
      <c r="AD910" s="145">
        <f t="shared" ref="AD910:AD914" si="3261">AC910-AB910</f>
        <v>0</v>
      </c>
      <c r="AE910" s="147">
        <f t="shared" ref="AE910:AE914" si="3262">IF(P910="cpv",(U910*T910),(U910/1000*T910))</f>
        <v>6000</v>
      </c>
      <c r="AF910" s="288">
        <v>6000</v>
      </c>
      <c r="AG910" s="148">
        <f t="shared" ref="AG910:AG914" si="3263">AF910-AE910</f>
        <v>0</v>
      </c>
      <c r="AH910" s="148">
        <v>0</v>
      </c>
      <c r="AI910" s="148">
        <f t="shared" ref="AI910:AI914" si="3264">AF910-AC910-AH910</f>
        <v>2200</v>
      </c>
      <c r="AJ910" s="349">
        <f t="shared" ref="AJ910:AJ914" si="3265">AI910/AF910</f>
        <v>0.36666666666666664</v>
      </c>
    </row>
    <row r="911" spans="2:38" x14ac:dyDescent="0.25">
      <c r="B911" s="354" t="s">
        <v>1403</v>
      </c>
      <c r="C911" s="105">
        <v>2016</v>
      </c>
      <c r="D911" s="105">
        <v>5</v>
      </c>
      <c r="E911" s="106" t="s">
        <v>1032</v>
      </c>
      <c r="F911" s="107">
        <v>42491</v>
      </c>
      <c r="G911" s="107">
        <v>42521</v>
      </c>
      <c r="H911" s="108">
        <f t="shared" ca="1" si="3253"/>
        <v>0</v>
      </c>
      <c r="I911" s="109" t="s">
        <v>54</v>
      </c>
      <c r="J911" s="109" t="s">
        <v>1310</v>
      </c>
      <c r="K911" s="109" t="s">
        <v>1406</v>
      </c>
      <c r="L911" s="110" t="str">
        <f t="shared" ca="1" si="3254"/>
        <v>Completed</v>
      </c>
      <c r="M911" s="105" t="s">
        <v>77</v>
      </c>
      <c r="N911" s="105" t="s">
        <v>58</v>
      </c>
      <c r="O911" s="105" t="s">
        <v>109</v>
      </c>
      <c r="P911" s="105" t="s">
        <v>110</v>
      </c>
      <c r="Q911" s="105" t="s">
        <v>101</v>
      </c>
      <c r="R911" s="105" t="s">
        <v>102</v>
      </c>
      <c r="S911" s="111">
        <v>0.01</v>
      </c>
      <c r="T911" s="111">
        <v>3.3000000000000002E-2</v>
      </c>
      <c r="U911" s="112">
        <v>100000</v>
      </c>
      <c r="V911" s="112">
        <v>100050</v>
      </c>
      <c r="W911" s="110">
        <f t="shared" si="3255"/>
        <v>0</v>
      </c>
      <c r="X911" s="110">
        <f t="shared" si="3256"/>
        <v>100000</v>
      </c>
      <c r="Y911" s="112">
        <v>5225</v>
      </c>
      <c r="Z911" s="113">
        <f t="shared" si="3257"/>
        <v>5.2223888055972015E-2</v>
      </c>
      <c r="AA911" s="114">
        <f t="shared" si="3258"/>
        <v>0.47961722488038278</v>
      </c>
      <c r="AB911" s="115">
        <f t="shared" si="3259"/>
        <v>1000</v>
      </c>
      <c r="AC911" s="116">
        <f t="shared" si="3260"/>
        <v>1000</v>
      </c>
      <c r="AD911" s="115">
        <f t="shared" si="3261"/>
        <v>0</v>
      </c>
      <c r="AE911" s="117">
        <f t="shared" si="3262"/>
        <v>3300</v>
      </c>
      <c r="AF911" s="286">
        <v>2506</v>
      </c>
      <c r="AG911" s="118">
        <f t="shared" si="3263"/>
        <v>-794</v>
      </c>
      <c r="AH911" s="118">
        <v>0</v>
      </c>
      <c r="AI911" s="118">
        <f t="shared" si="3264"/>
        <v>1506</v>
      </c>
      <c r="AJ911" s="335">
        <f t="shared" si="3265"/>
        <v>0.60095770151636074</v>
      </c>
    </row>
    <row r="912" spans="2:38" x14ac:dyDescent="0.25">
      <c r="B912" s="356" t="s">
        <v>1404</v>
      </c>
      <c r="C912" s="91">
        <v>2016</v>
      </c>
      <c r="D912" s="91">
        <v>5</v>
      </c>
      <c r="E912" s="92" t="s">
        <v>1032</v>
      </c>
      <c r="F912" s="93">
        <v>42491</v>
      </c>
      <c r="G912" s="93">
        <v>42521</v>
      </c>
      <c r="H912" s="94">
        <f t="shared" ca="1" si="3253"/>
        <v>0</v>
      </c>
      <c r="I912" s="90" t="s">
        <v>54</v>
      </c>
      <c r="J912" s="90" t="s">
        <v>1310</v>
      </c>
      <c r="K912" s="90" t="s">
        <v>1406</v>
      </c>
      <c r="L912" s="95" t="str">
        <f t="shared" ca="1" si="3254"/>
        <v>Completed</v>
      </c>
      <c r="M912" s="91" t="s">
        <v>57</v>
      </c>
      <c r="N912" s="91" t="s">
        <v>58</v>
      </c>
      <c r="O912" s="91" t="s">
        <v>109</v>
      </c>
      <c r="P912" s="91" t="s">
        <v>110</v>
      </c>
      <c r="Q912" s="91" t="s">
        <v>101</v>
      </c>
      <c r="R912" s="91" t="s">
        <v>102</v>
      </c>
      <c r="S912" s="96">
        <v>1.4999999999999999E-2</v>
      </c>
      <c r="T912" s="96">
        <v>3.3000000000000002E-2</v>
      </c>
      <c r="U912" s="97">
        <v>100000</v>
      </c>
      <c r="V912" s="97">
        <v>99544</v>
      </c>
      <c r="W912" s="95">
        <f t="shared" si="3255"/>
        <v>456</v>
      </c>
      <c r="X912" s="95">
        <f t="shared" si="3256"/>
        <v>99544</v>
      </c>
      <c r="Y912" s="97"/>
      <c r="Z912" s="98">
        <f t="shared" si="3257"/>
        <v>0</v>
      </c>
      <c r="AA912" s="99" t="e">
        <f t="shared" si="3258"/>
        <v>#DIV/0!</v>
      </c>
      <c r="AB912" s="100">
        <f t="shared" si="3259"/>
        <v>1500</v>
      </c>
      <c r="AC912" s="101">
        <f t="shared" si="3260"/>
        <v>1493.1599999999999</v>
      </c>
      <c r="AD912" s="100">
        <f t="shared" si="3261"/>
        <v>-6.8400000000001455</v>
      </c>
      <c r="AE912" s="102">
        <f t="shared" si="3262"/>
        <v>3300</v>
      </c>
      <c r="AF912" s="291">
        <v>3300</v>
      </c>
      <c r="AG912" s="103">
        <f t="shared" si="3263"/>
        <v>0</v>
      </c>
      <c r="AH912" s="103">
        <v>0</v>
      </c>
      <c r="AI912" s="103">
        <f t="shared" si="3264"/>
        <v>1806.8400000000001</v>
      </c>
      <c r="AJ912" s="336">
        <f t="shared" si="3265"/>
        <v>0.54752727272727275</v>
      </c>
    </row>
    <row r="913" spans="2:38" ht="15.75" thickBot="1" x14ac:dyDescent="0.3">
      <c r="B913" s="355" t="s">
        <v>1405</v>
      </c>
      <c r="C913" s="151">
        <v>2016</v>
      </c>
      <c r="D913" s="151">
        <v>5</v>
      </c>
      <c r="E913" s="337" t="s">
        <v>1032</v>
      </c>
      <c r="F913" s="153">
        <v>42491</v>
      </c>
      <c r="G913" s="153">
        <v>42521</v>
      </c>
      <c r="H913" s="338">
        <f t="shared" ca="1" si="3253"/>
        <v>0</v>
      </c>
      <c r="I913" s="150" t="s">
        <v>54</v>
      </c>
      <c r="J913" s="150" t="s">
        <v>1310</v>
      </c>
      <c r="K913" s="150" t="s">
        <v>1406</v>
      </c>
      <c r="L913" s="339" t="str">
        <f t="shared" ca="1" si="3254"/>
        <v>Completed</v>
      </c>
      <c r="M913" s="151" t="s">
        <v>134</v>
      </c>
      <c r="N913" s="151" t="s">
        <v>58</v>
      </c>
      <c r="O913" s="151" t="s">
        <v>109</v>
      </c>
      <c r="P913" s="151" t="s">
        <v>110</v>
      </c>
      <c r="Q913" s="151" t="s">
        <v>101</v>
      </c>
      <c r="R913" s="151" t="s">
        <v>102</v>
      </c>
      <c r="S913" s="152">
        <v>5.0000000000000001E-3</v>
      </c>
      <c r="T913" s="152">
        <v>3.3000000000000002E-2</v>
      </c>
      <c r="U913" s="340">
        <v>65000</v>
      </c>
      <c r="V913" s="340">
        <v>67125</v>
      </c>
      <c r="W913" s="339">
        <f t="shared" si="3255"/>
        <v>0</v>
      </c>
      <c r="X913" s="339">
        <f t="shared" si="3256"/>
        <v>65000</v>
      </c>
      <c r="Y913" s="340">
        <v>1005</v>
      </c>
      <c r="Z913" s="341">
        <f t="shared" si="3257"/>
        <v>1.4972067039106146E-2</v>
      </c>
      <c r="AA913" s="342">
        <f t="shared" si="3258"/>
        <v>2.1342487562189056</v>
      </c>
      <c r="AB913" s="343">
        <f t="shared" si="3259"/>
        <v>325</v>
      </c>
      <c r="AC913" s="344">
        <f t="shared" si="3260"/>
        <v>325</v>
      </c>
      <c r="AD913" s="343">
        <f t="shared" si="3261"/>
        <v>0</v>
      </c>
      <c r="AE913" s="345">
        <f t="shared" si="3262"/>
        <v>2145</v>
      </c>
      <c r="AF913" s="346">
        <v>2144.92</v>
      </c>
      <c r="AG913" s="347">
        <f t="shared" si="3263"/>
        <v>-7.999999999992724E-2</v>
      </c>
      <c r="AH913" s="347">
        <v>0</v>
      </c>
      <c r="AI913" s="347">
        <f t="shared" si="3264"/>
        <v>1819.92</v>
      </c>
      <c r="AJ913" s="348">
        <f t="shared" si="3265"/>
        <v>0.84847919735934207</v>
      </c>
    </row>
    <row r="914" spans="2:38" x14ac:dyDescent="0.25">
      <c r="B914" s="354" t="s">
        <v>1407</v>
      </c>
      <c r="C914" s="105">
        <v>2016</v>
      </c>
      <c r="D914" s="105">
        <v>5</v>
      </c>
      <c r="E914" s="106" t="s">
        <v>1032</v>
      </c>
      <c r="F914" s="107">
        <v>42491</v>
      </c>
      <c r="G914" s="107">
        <v>42497</v>
      </c>
      <c r="H914" s="108">
        <f t="shared" ca="1" si="3253"/>
        <v>0</v>
      </c>
      <c r="I914" s="109" t="s">
        <v>96</v>
      </c>
      <c r="J914" s="109" t="s">
        <v>1378</v>
      </c>
      <c r="K914" s="109" t="s">
        <v>1411</v>
      </c>
      <c r="L914" s="110" t="str">
        <f t="shared" ca="1" si="3254"/>
        <v>Completed</v>
      </c>
      <c r="M914" s="105" t="s">
        <v>82</v>
      </c>
      <c r="N914" s="105" t="s">
        <v>58</v>
      </c>
      <c r="O914" s="105" t="s">
        <v>59</v>
      </c>
      <c r="P914" s="105" t="s">
        <v>60</v>
      </c>
      <c r="Q914" s="105" t="s">
        <v>61</v>
      </c>
      <c r="R914" s="105" t="s">
        <v>62</v>
      </c>
      <c r="S914" s="111">
        <v>0.1</v>
      </c>
      <c r="T914" s="111">
        <v>1.8</v>
      </c>
      <c r="U914" s="112">
        <v>1500000</v>
      </c>
      <c r="V914" s="112">
        <v>1359687</v>
      </c>
      <c r="W914" s="110">
        <f t="shared" si="3255"/>
        <v>140313</v>
      </c>
      <c r="X914" s="110">
        <f t="shared" si="3256"/>
        <v>1359687</v>
      </c>
      <c r="Y914" s="112">
        <v>623</v>
      </c>
      <c r="Z914" s="113">
        <f t="shared" si="3257"/>
        <v>4.5819368722360368E-4</v>
      </c>
      <c r="AA914" s="114">
        <f t="shared" si="3258"/>
        <v>3.9281219903691809</v>
      </c>
      <c r="AB914" s="115">
        <f t="shared" si="3259"/>
        <v>150</v>
      </c>
      <c r="AC914" s="116">
        <v>0</v>
      </c>
      <c r="AD914" s="115">
        <f t="shared" si="3261"/>
        <v>-150</v>
      </c>
      <c r="AE914" s="117">
        <f t="shared" si="3262"/>
        <v>2700</v>
      </c>
      <c r="AF914" s="286">
        <v>2447.2199999999998</v>
      </c>
      <c r="AG914" s="118">
        <f t="shared" si="3263"/>
        <v>-252.7800000000002</v>
      </c>
      <c r="AH914" s="118">
        <v>0</v>
      </c>
      <c r="AI914" s="118">
        <f t="shared" si="3264"/>
        <v>2447.2199999999998</v>
      </c>
      <c r="AJ914" s="335">
        <f t="shared" si="3265"/>
        <v>1</v>
      </c>
    </row>
    <row r="915" spans="2:38" x14ac:dyDescent="0.25">
      <c r="B915" s="356" t="s">
        <v>1408</v>
      </c>
      <c r="C915" s="91">
        <v>2016</v>
      </c>
      <c r="D915" s="91">
        <v>5</v>
      </c>
      <c r="E915" s="92" t="s">
        <v>1032</v>
      </c>
      <c r="F915" s="93">
        <v>42491</v>
      </c>
      <c r="G915" s="93">
        <v>42497</v>
      </c>
      <c r="H915" s="94">
        <f t="shared" ref="H915:H927" ca="1" si="3266">IF($O$1&gt;G915,0,(G915-$O$1))</f>
        <v>0</v>
      </c>
      <c r="I915" s="90" t="s">
        <v>96</v>
      </c>
      <c r="J915" s="90" t="s">
        <v>1378</v>
      </c>
      <c r="K915" s="90" t="s">
        <v>1411</v>
      </c>
      <c r="L915" s="95" t="str">
        <f t="shared" ref="L915:L927" ca="1" si="3267">IF(G915=0,$M$3,(IF(H915=0,$M$1,$M$2)))</f>
        <v>Completed</v>
      </c>
      <c r="M915" s="91" t="s">
        <v>177</v>
      </c>
      <c r="N915" s="91" t="s">
        <v>58</v>
      </c>
      <c r="O915" s="91" t="s">
        <v>59</v>
      </c>
      <c r="P915" s="91" t="s">
        <v>60</v>
      </c>
      <c r="Q915" s="91" t="s">
        <v>61</v>
      </c>
      <c r="R915" s="91" t="s">
        <v>62</v>
      </c>
      <c r="S915" s="96"/>
      <c r="T915" s="96">
        <v>1.8</v>
      </c>
      <c r="U915" s="97">
        <v>400000</v>
      </c>
      <c r="V915" s="97">
        <v>0</v>
      </c>
      <c r="W915" s="95">
        <f t="shared" ref="W915:W927" si="3268">IF(V915&gt;U915,0,U915-V915)</f>
        <v>400000</v>
      </c>
      <c r="X915" s="95">
        <f t="shared" ref="X915:X927" si="3269">IF(V915&gt;U915,U915,V915)</f>
        <v>0</v>
      </c>
      <c r="Y915" s="97"/>
      <c r="Z915" s="98" t="e">
        <f t="shared" ref="Z915:Z927" si="3270">Y915/V915</f>
        <v>#DIV/0!</v>
      </c>
      <c r="AA915" s="99" t="e">
        <f t="shared" ref="AA915:AA927" si="3271">AF915/Y915</f>
        <v>#DIV/0!</v>
      </c>
      <c r="AB915" s="100">
        <f t="shared" ref="AB915:AB927" si="3272">IF(P915="cpv",(U915*S915),(U915/1000*S915))</f>
        <v>0</v>
      </c>
      <c r="AC915" s="101">
        <f t="shared" ref="AC915:AC927" si="3273">IF(P915="cpv",(IF(W915&gt;0,V915*S915,AB915)),(IF(W915&gt;0,V915/1000*S915,AB915)))</f>
        <v>0</v>
      </c>
      <c r="AD915" s="100">
        <f t="shared" ref="AD915:AD927" si="3274">AC915-AB915</f>
        <v>0</v>
      </c>
      <c r="AE915" s="102">
        <f t="shared" ref="AE915:AE927" si="3275">IF(P915="cpv",(U915*T915),(U915/1000*T915))</f>
        <v>720</v>
      </c>
      <c r="AF915" s="291">
        <v>106.94499999999994</v>
      </c>
      <c r="AG915" s="103">
        <f t="shared" ref="AG915:AG927" si="3276">AF915-AE915</f>
        <v>-613.05500000000006</v>
      </c>
      <c r="AH915" s="103">
        <v>0</v>
      </c>
      <c r="AI915" s="103">
        <f t="shared" ref="AI915:AI927" si="3277">AF915-AC915-AH915</f>
        <v>106.94499999999994</v>
      </c>
      <c r="AJ915" s="336">
        <f t="shared" ref="AJ915:AJ927" si="3278">AI915/AF915</f>
        <v>1</v>
      </c>
    </row>
    <row r="916" spans="2:38" x14ac:dyDescent="0.25">
      <c r="B916" s="356" t="s">
        <v>1409</v>
      </c>
      <c r="C916" s="91">
        <v>2016</v>
      </c>
      <c r="D916" s="91">
        <v>5</v>
      </c>
      <c r="E916" s="92" t="s">
        <v>1032</v>
      </c>
      <c r="F916" s="93">
        <v>42491</v>
      </c>
      <c r="G916" s="93">
        <v>42497</v>
      </c>
      <c r="H916" s="94">
        <f t="shared" ca="1" si="3266"/>
        <v>0</v>
      </c>
      <c r="I916" s="90" t="s">
        <v>96</v>
      </c>
      <c r="J916" s="90" t="s">
        <v>1378</v>
      </c>
      <c r="K916" s="90" t="s">
        <v>1411</v>
      </c>
      <c r="L916" s="95" t="str">
        <f t="shared" ca="1" si="3267"/>
        <v>Completed</v>
      </c>
      <c r="M916" s="91" t="s">
        <v>318</v>
      </c>
      <c r="N916" s="91" t="s">
        <v>58</v>
      </c>
      <c r="O916" s="91" t="s">
        <v>59</v>
      </c>
      <c r="P916" s="91" t="s">
        <v>60</v>
      </c>
      <c r="Q916" s="91" t="s">
        <v>61</v>
      </c>
      <c r="R916" s="91" t="s">
        <v>62</v>
      </c>
      <c r="S916" s="96">
        <v>0.17</v>
      </c>
      <c r="T916" s="96">
        <v>1.8</v>
      </c>
      <c r="U916" s="97">
        <v>800000</v>
      </c>
      <c r="V916" s="97">
        <v>800375</v>
      </c>
      <c r="W916" s="95">
        <f t="shared" si="3268"/>
        <v>0</v>
      </c>
      <c r="X916" s="95">
        <f t="shared" si="3269"/>
        <v>800000</v>
      </c>
      <c r="Y916" s="97">
        <v>806</v>
      </c>
      <c r="Z916" s="98">
        <f t="shared" si="3270"/>
        <v>1.007027955645791E-3</v>
      </c>
      <c r="AA916" s="99">
        <f t="shared" si="3271"/>
        <v>1.7874379652605459</v>
      </c>
      <c r="AB916" s="100">
        <f t="shared" si="3272"/>
        <v>136</v>
      </c>
      <c r="AC916" s="101">
        <f t="shared" si="3273"/>
        <v>136</v>
      </c>
      <c r="AD916" s="100">
        <f t="shared" si="3274"/>
        <v>0</v>
      </c>
      <c r="AE916" s="102">
        <f t="shared" si="3275"/>
        <v>1440</v>
      </c>
      <c r="AF916" s="291">
        <v>1440.675</v>
      </c>
      <c r="AG916" s="103">
        <f t="shared" si="3276"/>
        <v>0.67499999999995453</v>
      </c>
      <c r="AH916" s="103">
        <v>0</v>
      </c>
      <c r="AI916" s="103">
        <f t="shared" si="3277"/>
        <v>1304.675</v>
      </c>
      <c r="AJ916" s="336">
        <f t="shared" si="3278"/>
        <v>0.90559980564665865</v>
      </c>
    </row>
    <row r="917" spans="2:38" ht="15.75" thickBot="1" x14ac:dyDescent="0.3">
      <c r="B917" s="355" t="s">
        <v>1410</v>
      </c>
      <c r="C917" s="151">
        <v>2016</v>
      </c>
      <c r="D917" s="151">
        <v>5</v>
      </c>
      <c r="E917" s="337" t="s">
        <v>1032</v>
      </c>
      <c r="F917" s="153">
        <v>42491</v>
      </c>
      <c r="G917" s="153">
        <v>42497</v>
      </c>
      <c r="H917" s="338">
        <f t="shared" ca="1" si="3266"/>
        <v>0</v>
      </c>
      <c r="I917" s="150" t="s">
        <v>96</v>
      </c>
      <c r="J917" s="150" t="s">
        <v>1378</v>
      </c>
      <c r="K917" s="150" t="s">
        <v>1411</v>
      </c>
      <c r="L917" s="339" t="str">
        <f t="shared" ca="1" si="3267"/>
        <v>Completed</v>
      </c>
      <c r="M917" s="151" t="s">
        <v>1390</v>
      </c>
      <c r="N917" s="151" t="s">
        <v>58</v>
      </c>
      <c r="O917" s="151" t="s">
        <v>59</v>
      </c>
      <c r="P917" s="151" t="s">
        <v>60</v>
      </c>
      <c r="Q917" s="151" t="s">
        <v>61</v>
      </c>
      <c r="R917" s="151" t="s">
        <v>62</v>
      </c>
      <c r="S917" s="152"/>
      <c r="T917" s="152">
        <v>1.8</v>
      </c>
      <c r="U917" s="340">
        <v>0</v>
      </c>
      <c r="V917" s="340">
        <v>0</v>
      </c>
      <c r="W917" s="339">
        <f t="shared" si="3268"/>
        <v>0</v>
      </c>
      <c r="X917" s="339">
        <f t="shared" si="3269"/>
        <v>0</v>
      </c>
      <c r="Y917" s="340"/>
      <c r="Z917" s="341" t="e">
        <f t="shared" si="3270"/>
        <v>#DIV/0!</v>
      </c>
      <c r="AA917" s="342" t="e">
        <f t="shared" si="3271"/>
        <v>#DIV/0!</v>
      </c>
      <c r="AB917" s="343">
        <f t="shared" si="3272"/>
        <v>0</v>
      </c>
      <c r="AC917" s="344">
        <f t="shared" si="3273"/>
        <v>0</v>
      </c>
      <c r="AD917" s="343">
        <f t="shared" si="3274"/>
        <v>0</v>
      </c>
      <c r="AE917" s="345">
        <f t="shared" si="3275"/>
        <v>0</v>
      </c>
      <c r="AF917" s="291">
        <v>106.94499999999999</v>
      </c>
      <c r="AG917" s="347">
        <f t="shared" si="3276"/>
        <v>106.94499999999999</v>
      </c>
      <c r="AH917" s="347">
        <v>0</v>
      </c>
      <c r="AI917" s="347">
        <f t="shared" si="3277"/>
        <v>106.94499999999999</v>
      </c>
      <c r="AJ917" s="348">
        <f t="shared" si="3278"/>
        <v>1</v>
      </c>
    </row>
    <row r="918" spans="2:38" x14ac:dyDescent="0.25">
      <c r="B918" s="354" t="s">
        <v>1412</v>
      </c>
      <c r="C918" s="105">
        <v>2016</v>
      </c>
      <c r="D918" s="105">
        <v>5</v>
      </c>
      <c r="E918" s="106" t="s">
        <v>1032</v>
      </c>
      <c r="F918" s="107">
        <v>42491</v>
      </c>
      <c r="G918" s="107">
        <v>42497</v>
      </c>
      <c r="H918" s="108">
        <f t="shared" ca="1" si="3266"/>
        <v>0</v>
      </c>
      <c r="I918" s="109" t="s">
        <v>96</v>
      </c>
      <c r="J918" s="109" t="s">
        <v>1378</v>
      </c>
      <c r="K918" s="109" t="s">
        <v>1416</v>
      </c>
      <c r="L918" s="110" t="str">
        <f t="shared" ca="1" si="3267"/>
        <v>Completed</v>
      </c>
      <c r="M918" s="105" t="s">
        <v>82</v>
      </c>
      <c r="N918" s="105" t="s">
        <v>58</v>
      </c>
      <c r="O918" s="105" t="s">
        <v>78</v>
      </c>
      <c r="P918" s="105" t="s">
        <v>60</v>
      </c>
      <c r="Q918" s="105" t="s">
        <v>79</v>
      </c>
      <c r="R918" s="105" t="s">
        <v>79</v>
      </c>
      <c r="S918" s="111">
        <v>0.5</v>
      </c>
      <c r="T918" s="111">
        <v>6</v>
      </c>
      <c r="U918" s="112">
        <v>500000</v>
      </c>
      <c r="V918" s="112">
        <v>505475</v>
      </c>
      <c r="W918" s="110">
        <f t="shared" si="3268"/>
        <v>0</v>
      </c>
      <c r="X918" s="110">
        <f t="shared" si="3269"/>
        <v>500000</v>
      </c>
      <c r="Y918" s="112">
        <v>5057</v>
      </c>
      <c r="Z918" s="113">
        <f t="shared" si="3270"/>
        <v>1.0004451258717049E-2</v>
      </c>
      <c r="AA918" s="114">
        <f t="shared" si="3271"/>
        <v>0.59973304330630806</v>
      </c>
      <c r="AB918" s="115">
        <f t="shared" si="3272"/>
        <v>250</v>
      </c>
      <c r="AC918" s="116">
        <f t="shared" si="3273"/>
        <v>250</v>
      </c>
      <c r="AD918" s="115">
        <f t="shared" si="3274"/>
        <v>0</v>
      </c>
      <c r="AE918" s="117">
        <f t="shared" si="3275"/>
        <v>3000</v>
      </c>
      <c r="AF918" s="286">
        <v>3032.85</v>
      </c>
      <c r="AG918" s="118">
        <f t="shared" si="3276"/>
        <v>32.849999999999909</v>
      </c>
      <c r="AH918" s="118">
        <v>0</v>
      </c>
      <c r="AI918" s="118">
        <f t="shared" si="3277"/>
        <v>2782.85</v>
      </c>
      <c r="AJ918" s="335">
        <f t="shared" si="3278"/>
        <v>0.91756928301762364</v>
      </c>
    </row>
    <row r="919" spans="2:38" x14ac:dyDescent="0.25">
      <c r="B919" s="356" t="s">
        <v>1413</v>
      </c>
      <c r="C919" s="91">
        <v>2016</v>
      </c>
      <c r="D919" s="91">
        <v>5</v>
      </c>
      <c r="E919" s="92" t="s">
        <v>1032</v>
      </c>
      <c r="F919" s="93">
        <v>42491</v>
      </c>
      <c r="G919" s="93">
        <v>42497</v>
      </c>
      <c r="H919" s="94">
        <f t="shared" ca="1" si="3266"/>
        <v>0</v>
      </c>
      <c r="I919" s="90" t="s">
        <v>96</v>
      </c>
      <c r="J919" s="90" t="s">
        <v>1378</v>
      </c>
      <c r="K919" s="90" t="s">
        <v>1416</v>
      </c>
      <c r="L919" s="95" t="str">
        <f t="shared" ca="1" si="3267"/>
        <v>Completed</v>
      </c>
      <c r="M919" s="91" t="s">
        <v>77</v>
      </c>
      <c r="N919" s="91" t="s">
        <v>58</v>
      </c>
      <c r="O919" s="91" t="s">
        <v>78</v>
      </c>
      <c r="P919" s="91" t="s">
        <v>60</v>
      </c>
      <c r="Q919" s="91" t="s">
        <v>79</v>
      </c>
      <c r="R919" s="91" t="s">
        <v>79</v>
      </c>
      <c r="S919" s="96">
        <v>1.5</v>
      </c>
      <c r="T919" s="96">
        <v>6</v>
      </c>
      <c r="U919" s="97">
        <v>500000</v>
      </c>
      <c r="V919" s="97">
        <v>342302</v>
      </c>
      <c r="W919" s="95">
        <f t="shared" si="3268"/>
        <v>157698</v>
      </c>
      <c r="X919" s="95">
        <f t="shared" si="3269"/>
        <v>342302</v>
      </c>
      <c r="Y919" s="97">
        <v>2402</v>
      </c>
      <c r="Z919" s="98">
        <f t="shared" si="3270"/>
        <v>7.0171953421247907E-3</v>
      </c>
      <c r="AA919" s="99">
        <f t="shared" si="3271"/>
        <v>0.85504246461282263</v>
      </c>
      <c r="AB919" s="100">
        <f t="shared" si="3272"/>
        <v>750</v>
      </c>
      <c r="AC919" s="101">
        <f t="shared" si="3273"/>
        <v>513.45299999999997</v>
      </c>
      <c r="AD919" s="100">
        <f t="shared" si="3274"/>
        <v>-236.54700000000003</v>
      </c>
      <c r="AE919" s="102">
        <f t="shared" si="3275"/>
        <v>3000</v>
      </c>
      <c r="AF919" s="291">
        <v>2053.8119999999999</v>
      </c>
      <c r="AG919" s="103">
        <f t="shared" si="3276"/>
        <v>-946.1880000000001</v>
      </c>
      <c r="AH919" s="103">
        <v>0</v>
      </c>
      <c r="AI919" s="103">
        <f t="shared" si="3277"/>
        <v>1540.3589999999999</v>
      </c>
      <c r="AJ919" s="336">
        <f t="shared" si="3278"/>
        <v>0.75</v>
      </c>
    </row>
    <row r="920" spans="2:38" x14ac:dyDescent="0.25">
      <c r="B920" s="356" t="s">
        <v>1414</v>
      </c>
      <c r="C920" s="91">
        <v>2016</v>
      </c>
      <c r="D920" s="91">
        <v>5</v>
      </c>
      <c r="E920" s="92" t="s">
        <v>1032</v>
      </c>
      <c r="F920" s="93">
        <v>42491</v>
      </c>
      <c r="G920" s="93">
        <v>42497</v>
      </c>
      <c r="H920" s="94">
        <f t="shared" ca="1" si="3266"/>
        <v>0</v>
      </c>
      <c r="I920" s="90" t="s">
        <v>96</v>
      </c>
      <c r="J920" s="90" t="s">
        <v>1378</v>
      </c>
      <c r="K920" s="90" t="s">
        <v>1416</v>
      </c>
      <c r="L920" s="95" t="str">
        <f t="shared" ca="1" si="3267"/>
        <v>Completed</v>
      </c>
      <c r="M920" s="91" t="s">
        <v>64</v>
      </c>
      <c r="N920" s="91" t="s">
        <v>58</v>
      </c>
      <c r="O920" s="91" t="s">
        <v>78</v>
      </c>
      <c r="P920" s="91" t="s">
        <v>60</v>
      </c>
      <c r="Q920" s="91" t="s">
        <v>79</v>
      </c>
      <c r="R920" s="91" t="s">
        <v>79</v>
      </c>
      <c r="S920" s="96">
        <v>2.5</v>
      </c>
      <c r="T920" s="96">
        <v>6</v>
      </c>
      <c r="U920" s="97">
        <v>333333</v>
      </c>
      <c r="V920" s="97">
        <v>330628</v>
      </c>
      <c r="W920" s="95">
        <f t="shared" si="3268"/>
        <v>2705</v>
      </c>
      <c r="X920" s="95">
        <f t="shared" si="3269"/>
        <v>330628</v>
      </c>
      <c r="Y920" s="97">
        <v>5161</v>
      </c>
      <c r="Z920" s="98">
        <f t="shared" si="3270"/>
        <v>1.5609688229672018E-2</v>
      </c>
      <c r="AA920" s="99">
        <f t="shared" si="3271"/>
        <v>0.38437667118775432</v>
      </c>
      <c r="AB920" s="100">
        <f t="shared" si="3272"/>
        <v>833.3325000000001</v>
      </c>
      <c r="AC920" s="101">
        <f t="shared" si="3273"/>
        <v>826.56999999999994</v>
      </c>
      <c r="AD920" s="100">
        <f t="shared" si="3274"/>
        <v>-6.7625000000001592</v>
      </c>
      <c r="AE920" s="102">
        <f t="shared" si="3275"/>
        <v>1999.998</v>
      </c>
      <c r="AF920" s="291">
        <v>1983.768</v>
      </c>
      <c r="AG920" s="103">
        <f t="shared" si="3276"/>
        <v>-16.230000000000018</v>
      </c>
      <c r="AH920" s="103">
        <v>0</v>
      </c>
      <c r="AI920" s="103">
        <f t="shared" si="3277"/>
        <v>1157.1980000000001</v>
      </c>
      <c r="AJ920" s="336">
        <f t="shared" si="3278"/>
        <v>0.58333333333333337</v>
      </c>
    </row>
    <row r="921" spans="2:38" ht="15.75" thickBot="1" x14ac:dyDescent="0.3">
      <c r="B921" s="355" t="s">
        <v>1415</v>
      </c>
      <c r="C921" s="151">
        <v>2016</v>
      </c>
      <c r="D921" s="151">
        <v>5</v>
      </c>
      <c r="E921" s="337" t="s">
        <v>1032</v>
      </c>
      <c r="F921" s="153">
        <v>42491</v>
      </c>
      <c r="G921" s="153">
        <v>42497</v>
      </c>
      <c r="H921" s="338">
        <f t="shared" ca="1" si="3266"/>
        <v>0</v>
      </c>
      <c r="I921" s="150" t="s">
        <v>96</v>
      </c>
      <c r="J921" s="150" t="s">
        <v>1378</v>
      </c>
      <c r="K921" s="150" t="s">
        <v>1416</v>
      </c>
      <c r="L921" s="339" t="str">
        <f t="shared" ca="1" si="3267"/>
        <v>Completed</v>
      </c>
      <c r="M921" s="151" t="s">
        <v>1395</v>
      </c>
      <c r="N921" s="151" t="s">
        <v>58</v>
      </c>
      <c r="O921" s="151" t="s">
        <v>78</v>
      </c>
      <c r="P921" s="151" t="s">
        <v>42</v>
      </c>
      <c r="Q921" s="151" t="s">
        <v>79</v>
      </c>
      <c r="R921" s="151" t="s">
        <v>79</v>
      </c>
      <c r="S921" s="152">
        <v>0.2</v>
      </c>
      <c r="T921" s="152">
        <v>6</v>
      </c>
      <c r="U921" s="340">
        <v>2500</v>
      </c>
      <c r="V921" s="340">
        <v>2657</v>
      </c>
      <c r="W921" s="339">
        <f t="shared" si="3268"/>
        <v>0</v>
      </c>
      <c r="X921" s="339">
        <f t="shared" si="3269"/>
        <v>2500</v>
      </c>
      <c r="Y921" s="340"/>
      <c r="Z921" s="341">
        <f t="shared" si="3270"/>
        <v>0</v>
      </c>
      <c r="AA921" s="342" t="e">
        <f t="shared" si="3271"/>
        <v>#DIV/0!</v>
      </c>
      <c r="AB921" s="343">
        <f t="shared" si="3272"/>
        <v>0.5</v>
      </c>
      <c r="AC921" s="344">
        <v>500</v>
      </c>
      <c r="AD921" s="343">
        <f t="shared" si="3274"/>
        <v>499.5</v>
      </c>
      <c r="AE921" s="345">
        <f t="shared" si="3275"/>
        <v>15</v>
      </c>
      <c r="AF921" s="346">
        <v>929.57200000000012</v>
      </c>
      <c r="AG921" s="347">
        <f t="shared" si="3276"/>
        <v>914.57200000000012</v>
      </c>
      <c r="AH921" s="347">
        <v>0</v>
      </c>
      <c r="AI921" s="347">
        <f t="shared" si="3277"/>
        <v>429.57200000000012</v>
      </c>
      <c r="AJ921" s="348">
        <f t="shared" si="3278"/>
        <v>0.46211805002732448</v>
      </c>
    </row>
    <row r="922" spans="2:38" ht="15.75" thickBot="1" x14ac:dyDescent="0.3">
      <c r="B922" s="357" t="s">
        <v>1417</v>
      </c>
      <c r="C922" s="135">
        <v>2016</v>
      </c>
      <c r="D922" s="135">
        <v>5</v>
      </c>
      <c r="E922" s="136" t="s">
        <v>1032</v>
      </c>
      <c r="F922" s="137">
        <v>42491</v>
      </c>
      <c r="G922" s="137">
        <v>42503</v>
      </c>
      <c r="H922" s="138">
        <f t="shared" ca="1" si="3266"/>
        <v>0</v>
      </c>
      <c r="I922" s="139" t="s">
        <v>96</v>
      </c>
      <c r="J922" s="139" t="s">
        <v>636</v>
      </c>
      <c r="K922" s="139" t="s">
        <v>1418</v>
      </c>
      <c r="L922" s="140" t="str">
        <f t="shared" ca="1" si="3267"/>
        <v>Completed</v>
      </c>
      <c r="M922" s="135" t="s">
        <v>99</v>
      </c>
      <c r="N922" s="135" t="s">
        <v>58</v>
      </c>
      <c r="O922" s="135" t="s">
        <v>124</v>
      </c>
      <c r="P922" s="135" t="s">
        <v>110</v>
      </c>
      <c r="Q922" s="135" t="s">
        <v>101</v>
      </c>
      <c r="R922" s="135" t="s">
        <v>102</v>
      </c>
      <c r="S922" s="141">
        <v>3.6999999999999998E-2</v>
      </c>
      <c r="T922" s="141">
        <v>0.06</v>
      </c>
      <c r="U922" s="142">
        <v>67000</v>
      </c>
      <c r="V922" s="142">
        <v>67323</v>
      </c>
      <c r="W922" s="140">
        <f t="shared" si="3268"/>
        <v>0</v>
      </c>
      <c r="X922" s="140">
        <f t="shared" si="3269"/>
        <v>67000</v>
      </c>
      <c r="Y922" s="142"/>
      <c r="Z922" s="143">
        <f t="shared" si="3270"/>
        <v>0</v>
      </c>
      <c r="AA922" s="144" t="e">
        <f t="shared" si="3271"/>
        <v>#DIV/0!</v>
      </c>
      <c r="AB922" s="145">
        <f t="shared" si="3272"/>
        <v>2479</v>
      </c>
      <c r="AC922" s="146">
        <f t="shared" si="3273"/>
        <v>2479</v>
      </c>
      <c r="AD922" s="145">
        <f t="shared" si="3274"/>
        <v>0</v>
      </c>
      <c r="AE922" s="147">
        <f t="shared" si="3275"/>
        <v>4020</v>
      </c>
      <c r="AF922" s="288">
        <v>3980</v>
      </c>
      <c r="AG922" s="148">
        <f t="shared" si="3276"/>
        <v>-40</v>
      </c>
      <c r="AH922" s="148">
        <v>0</v>
      </c>
      <c r="AI922" s="148">
        <f t="shared" si="3277"/>
        <v>1501</v>
      </c>
      <c r="AJ922" s="349">
        <f t="shared" si="3278"/>
        <v>0.37713567839195977</v>
      </c>
    </row>
    <row r="923" spans="2:38" ht="15.75" thickBot="1" x14ac:dyDescent="0.3">
      <c r="B923" s="354" t="s">
        <v>1419</v>
      </c>
      <c r="C923" s="105">
        <v>2016</v>
      </c>
      <c r="D923" s="105">
        <v>5</v>
      </c>
      <c r="E923" s="106" t="s">
        <v>1032</v>
      </c>
      <c r="F923" s="107">
        <v>42491</v>
      </c>
      <c r="G923" s="107">
        <v>42503</v>
      </c>
      <c r="H923" s="108">
        <f t="shared" ca="1" si="3266"/>
        <v>0</v>
      </c>
      <c r="I923" s="109" t="s">
        <v>96</v>
      </c>
      <c r="J923" s="109" t="s">
        <v>636</v>
      </c>
      <c r="K923" s="109" t="s">
        <v>1421</v>
      </c>
      <c r="L923" s="110" t="str">
        <f t="shared" ca="1" si="3267"/>
        <v>Completed</v>
      </c>
      <c r="M923" s="105" t="s">
        <v>77</v>
      </c>
      <c r="N923" s="105" t="s">
        <v>58</v>
      </c>
      <c r="O923" s="105" t="s">
        <v>78</v>
      </c>
      <c r="P923" s="105" t="s">
        <v>60</v>
      </c>
      <c r="Q923" s="105" t="s">
        <v>79</v>
      </c>
      <c r="R923" s="105" t="s">
        <v>79</v>
      </c>
      <c r="S923" s="96">
        <v>1.5</v>
      </c>
      <c r="T923" s="111">
        <v>4.25</v>
      </c>
      <c r="U923" s="112">
        <v>700000</v>
      </c>
      <c r="V923" s="112">
        <v>701987</v>
      </c>
      <c r="W923" s="110">
        <f t="shared" si="3268"/>
        <v>0</v>
      </c>
      <c r="X923" s="110">
        <f t="shared" si="3269"/>
        <v>700000</v>
      </c>
      <c r="Y923" s="112">
        <v>3321</v>
      </c>
      <c r="Z923" s="113">
        <f t="shared" si="3270"/>
        <v>4.7308568392292168E-3</v>
      </c>
      <c r="AA923" s="114">
        <f t="shared" si="3271"/>
        <v>0.15266485998193316</v>
      </c>
      <c r="AB923" s="115">
        <f t="shared" si="3272"/>
        <v>1050</v>
      </c>
      <c r="AC923" s="116">
        <f t="shared" si="3273"/>
        <v>1050</v>
      </c>
      <c r="AD923" s="115">
        <f t="shared" si="3274"/>
        <v>0</v>
      </c>
      <c r="AE923" s="117">
        <f t="shared" si="3275"/>
        <v>2975</v>
      </c>
      <c r="AF923" s="286">
        <v>507</v>
      </c>
      <c r="AG923" s="118">
        <f t="shared" si="3276"/>
        <v>-2468</v>
      </c>
      <c r="AH923" s="118">
        <v>0</v>
      </c>
      <c r="AI923" s="118">
        <f t="shared" si="3277"/>
        <v>-543</v>
      </c>
      <c r="AJ923" s="335">
        <f t="shared" si="3278"/>
        <v>-1.0710059171597632</v>
      </c>
    </row>
    <row r="924" spans="2:38" ht="15.75" thickBot="1" x14ac:dyDescent="0.3">
      <c r="B924" s="355" t="s">
        <v>1420</v>
      </c>
      <c r="C924" s="151">
        <v>2016</v>
      </c>
      <c r="D924" s="151">
        <v>5</v>
      </c>
      <c r="E924" s="337" t="s">
        <v>1032</v>
      </c>
      <c r="F924" s="153">
        <v>42491</v>
      </c>
      <c r="G924" s="153">
        <v>42503</v>
      </c>
      <c r="H924" s="338">
        <f t="shared" ca="1" si="3266"/>
        <v>0</v>
      </c>
      <c r="I924" s="150" t="s">
        <v>96</v>
      </c>
      <c r="J924" s="150" t="s">
        <v>636</v>
      </c>
      <c r="K924" s="150" t="s">
        <v>1421</v>
      </c>
      <c r="L924" s="339" t="str">
        <f t="shared" ca="1" si="3267"/>
        <v>Completed</v>
      </c>
      <c r="M924" s="151" t="s">
        <v>82</v>
      </c>
      <c r="N924" s="151" t="s">
        <v>58</v>
      </c>
      <c r="O924" s="151" t="s">
        <v>78</v>
      </c>
      <c r="P924" s="151" t="s">
        <v>60</v>
      </c>
      <c r="Q924" s="151" t="s">
        <v>79</v>
      </c>
      <c r="R924" s="151" t="s">
        <v>79</v>
      </c>
      <c r="S924" s="111">
        <v>0.5</v>
      </c>
      <c r="T924" s="152">
        <v>4.25</v>
      </c>
      <c r="U924" s="340">
        <v>300000</v>
      </c>
      <c r="V924" s="340">
        <v>300727</v>
      </c>
      <c r="W924" s="339">
        <f t="shared" si="3268"/>
        <v>0</v>
      </c>
      <c r="X924" s="339">
        <f t="shared" si="3269"/>
        <v>300000</v>
      </c>
      <c r="Y924" s="340">
        <v>2454</v>
      </c>
      <c r="Z924" s="341">
        <f t="shared" si="3270"/>
        <v>8.1602250546176439E-3</v>
      </c>
      <c r="AA924" s="342">
        <f t="shared" si="3271"/>
        <v>0.50937245313773427</v>
      </c>
      <c r="AB924" s="343">
        <f t="shared" si="3272"/>
        <v>150</v>
      </c>
      <c r="AC924" s="344">
        <f t="shared" si="3273"/>
        <v>150</v>
      </c>
      <c r="AD924" s="343">
        <f t="shared" si="3274"/>
        <v>0</v>
      </c>
      <c r="AE924" s="345">
        <f t="shared" si="3275"/>
        <v>1275</v>
      </c>
      <c r="AF924" s="346">
        <v>1250</v>
      </c>
      <c r="AG924" s="347">
        <f t="shared" si="3276"/>
        <v>-25</v>
      </c>
      <c r="AH924" s="347">
        <v>0</v>
      </c>
      <c r="AI924" s="347">
        <f t="shared" si="3277"/>
        <v>1100</v>
      </c>
      <c r="AJ924" s="348">
        <f t="shared" si="3278"/>
        <v>0.88</v>
      </c>
    </row>
    <row r="925" spans="2:38" x14ac:dyDescent="0.25">
      <c r="B925" s="354" t="s">
        <v>1422</v>
      </c>
      <c r="C925" s="105">
        <v>2016</v>
      </c>
      <c r="D925" s="105">
        <v>5</v>
      </c>
      <c r="E925" s="106" t="s">
        <v>1032</v>
      </c>
      <c r="F925" s="107">
        <v>42491</v>
      </c>
      <c r="G925" s="107">
        <v>42505</v>
      </c>
      <c r="H925" s="108">
        <f t="shared" ca="1" si="3266"/>
        <v>0</v>
      </c>
      <c r="I925" s="109" t="s">
        <v>84</v>
      </c>
      <c r="J925" s="109" t="s">
        <v>1133</v>
      </c>
      <c r="K925" s="109" t="s">
        <v>1424</v>
      </c>
      <c r="L925" s="110" t="str">
        <f t="shared" ca="1" si="3267"/>
        <v>Completed</v>
      </c>
      <c r="M925" s="105" t="s">
        <v>82</v>
      </c>
      <c r="N925" s="105" t="s">
        <v>58</v>
      </c>
      <c r="O925" s="105" t="s">
        <v>78</v>
      </c>
      <c r="P925" s="105" t="s">
        <v>60</v>
      </c>
      <c r="Q925" s="105" t="s">
        <v>79</v>
      </c>
      <c r="R925" s="105" t="s">
        <v>79</v>
      </c>
      <c r="S925" s="111">
        <v>0.5</v>
      </c>
      <c r="T925" s="111">
        <v>4.25</v>
      </c>
      <c r="U925" s="112">
        <v>700000</v>
      </c>
      <c r="V925" s="112">
        <v>704618</v>
      </c>
      <c r="W925" s="110">
        <f t="shared" si="3268"/>
        <v>0</v>
      </c>
      <c r="X925" s="110">
        <f t="shared" si="3269"/>
        <v>700000</v>
      </c>
      <c r="Y925" s="112">
        <v>8104</v>
      </c>
      <c r="Z925" s="113">
        <f t="shared" si="3270"/>
        <v>1.1501267353374452E-2</v>
      </c>
      <c r="AA925" s="114">
        <f t="shared" si="3271"/>
        <v>0.2622161895360316</v>
      </c>
      <c r="AB925" s="115">
        <f t="shared" si="3272"/>
        <v>350</v>
      </c>
      <c r="AC925" s="116">
        <f t="shared" si="3273"/>
        <v>350</v>
      </c>
      <c r="AD925" s="115">
        <f t="shared" si="3274"/>
        <v>0</v>
      </c>
      <c r="AE925" s="117">
        <f t="shared" si="3275"/>
        <v>2975</v>
      </c>
      <c r="AF925" s="286">
        <v>2125</v>
      </c>
      <c r="AG925" s="118">
        <f t="shared" si="3276"/>
        <v>-850</v>
      </c>
      <c r="AH925" s="118">
        <v>0</v>
      </c>
      <c r="AI925" s="118">
        <f t="shared" si="3277"/>
        <v>1775</v>
      </c>
      <c r="AJ925" s="335">
        <f t="shared" si="3278"/>
        <v>0.83529411764705885</v>
      </c>
    </row>
    <row r="926" spans="2:38" ht="15.75" thickBot="1" x14ac:dyDescent="0.3">
      <c r="B926" s="355" t="s">
        <v>1423</v>
      </c>
      <c r="C926" s="151">
        <v>2016</v>
      </c>
      <c r="D926" s="151">
        <v>5</v>
      </c>
      <c r="E926" s="337" t="s">
        <v>1032</v>
      </c>
      <c r="F926" s="153">
        <v>42491</v>
      </c>
      <c r="G926" s="153">
        <v>42505</v>
      </c>
      <c r="H926" s="338">
        <f t="shared" ca="1" si="3266"/>
        <v>0</v>
      </c>
      <c r="I926" s="150" t="s">
        <v>84</v>
      </c>
      <c r="J926" s="150" t="s">
        <v>1133</v>
      </c>
      <c r="K926" s="150" t="s">
        <v>1424</v>
      </c>
      <c r="L926" s="339" t="str">
        <f t="shared" ca="1" si="3267"/>
        <v>Completed</v>
      </c>
      <c r="M926" s="151" t="s">
        <v>77</v>
      </c>
      <c r="N926" s="151" t="s">
        <v>58</v>
      </c>
      <c r="O926" s="151" t="s">
        <v>78</v>
      </c>
      <c r="P926" s="151" t="s">
        <v>60</v>
      </c>
      <c r="Q926" s="151" t="s">
        <v>79</v>
      </c>
      <c r="R926" s="151" t="s">
        <v>79</v>
      </c>
      <c r="S926" s="96">
        <v>1.5</v>
      </c>
      <c r="T926" s="152">
        <v>4.25</v>
      </c>
      <c r="U926" s="340">
        <v>500000</v>
      </c>
      <c r="V926" s="340">
        <v>500162</v>
      </c>
      <c r="W926" s="339">
        <f t="shared" si="3268"/>
        <v>0</v>
      </c>
      <c r="X926" s="339">
        <f t="shared" si="3269"/>
        <v>500000</v>
      </c>
      <c r="Y926" s="340">
        <v>3851</v>
      </c>
      <c r="Z926" s="341">
        <f t="shared" si="3270"/>
        <v>7.6995053602632747E-3</v>
      </c>
      <c r="AA926" s="342">
        <f t="shared" si="3271"/>
        <v>0.55180472604518305</v>
      </c>
      <c r="AB926" s="343">
        <f t="shared" si="3272"/>
        <v>750</v>
      </c>
      <c r="AC926" s="344">
        <v>60</v>
      </c>
      <c r="AD926" s="343">
        <f t="shared" si="3274"/>
        <v>-690</v>
      </c>
      <c r="AE926" s="345">
        <f t="shared" si="3275"/>
        <v>2125</v>
      </c>
      <c r="AF926" s="346">
        <v>2125</v>
      </c>
      <c r="AG926" s="347">
        <f t="shared" si="3276"/>
        <v>0</v>
      </c>
      <c r="AH926" s="347">
        <v>0</v>
      </c>
      <c r="AI926" s="347">
        <f t="shared" si="3277"/>
        <v>2065</v>
      </c>
      <c r="AJ926" s="348">
        <f t="shared" si="3278"/>
        <v>0.97176470588235297</v>
      </c>
    </row>
    <row r="927" spans="2:38" ht="15.75" thickBot="1" x14ac:dyDescent="0.3">
      <c r="B927" s="354" t="s">
        <v>1425</v>
      </c>
      <c r="C927" s="105">
        <v>2016</v>
      </c>
      <c r="D927" s="105">
        <v>5</v>
      </c>
      <c r="E927" s="106" t="s">
        <v>1032</v>
      </c>
      <c r="F927" s="107">
        <v>42491</v>
      </c>
      <c r="G927" s="107">
        <v>42505</v>
      </c>
      <c r="H927" s="108">
        <f t="shared" ca="1" si="3266"/>
        <v>0</v>
      </c>
      <c r="I927" s="109" t="s">
        <v>84</v>
      </c>
      <c r="J927" s="109" t="s">
        <v>1133</v>
      </c>
      <c r="K927" s="109" t="s">
        <v>1427</v>
      </c>
      <c r="L927" s="110" t="str">
        <f t="shared" ca="1" si="3267"/>
        <v>Completed</v>
      </c>
      <c r="M927" s="105" t="s">
        <v>134</v>
      </c>
      <c r="N927" s="105" t="s">
        <v>58</v>
      </c>
      <c r="O927" s="105" t="s">
        <v>109</v>
      </c>
      <c r="P927" s="105" t="s">
        <v>110</v>
      </c>
      <c r="Q927" s="105" t="s">
        <v>101</v>
      </c>
      <c r="R927" s="105" t="s">
        <v>102</v>
      </c>
      <c r="S927" s="152">
        <v>5.0000000000000001E-3</v>
      </c>
      <c r="T927" s="111">
        <v>0.04</v>
      </c>
      <c r="U927" s="112">
        <v>65000</v>
      </c>
      <c r="V927" s="112">
        <v>67098</v>
      </c>
      <c r="W927" s="110">
        <f t="shared" si="3268"/>
        <v>0</v>
      </c>
      <c r="X927" s="110">
        <f t="shared" si="3269"/>
        <v>65000</v>
      </c>
      <c r="Y927" s="112">
        <v>3560</v>
      </c>
      <c r="Z927" s="113">
        <f t="shared" si="3270"/>
        <v>5.3056723002175919E-2</v>
      </c>
      <c r="AA927" s="114">
        <f t="shared" si="3271"/>
        <v>0.68414606741573014</v>
      </c>
      <c r="AB927" s="115">
        <f t="shared" si="3272"/>
        <v>325</v>
      </c>
      <c r="AC927" s="116">
        <f t="shared" si="3273"/>
        <v>325</v>
      </c>
      <c r="AD927" s="115">
        <f t="shared" si="3274"/>
        <v>0</v>
      </c>
      <c r="AE927" s="117">
        <f t="shared" si="3275"/>
        <v>2600</v>
      </c>
      <c r="AF927" s="286">
        <v>2435.5599999999995</v>
      </c>
      <c r="AG927" s="118">
        <f t="shared" si="3276"/>
        <v>-164.44000000000051</v>
      </c>
      <c r="AH927" s="118">
        <v>0</v>
      </c>
      <c r="AI927" s="118">
        <f t="shared" si="3277"/>
        <v>2110.5599999999995</v>
      </c>
      <c r="AJ927" s="335">
        <f t="shared" si="3278"/>
        <v>0.8665604624809079</v>
      </c>
      <c r="AL927" s="424"/>
    </row>
    <row r="928" spans="2:38" ht="15.75" thickBot="1" x14ac:dyDescent="0.3">
      <c r="B928" s="355" t="s">
        <v>1426</v>
      </c>
      <c r="C928" s="151">
        <v>2016</v>
      </c>
      <c r="D928" s="151">
        <v>5</v>
      </c>
      <c r="E928" s="337" t="s">
        <v>1032</v>
      </c>
      <c r="F928" s="153">
        <v>42491</v>
      </c>
      <c r="G928" s="153">
        <v>42505</v>
      </c>
      <c r="H928" s="338">
        <f t="shared" ref="H928:H933" ca="1" si="3279">IF($O$1&gt;G928,0,(G928-$O$1))</f>
        <v>0</v>
      </c>
      <c r="I928" s="150" t="s">
        <v>84</v>
      </c>
      <c r="J928" s="150" t="s">
        <v>1133</v>
      </c>
      <c r="K928" s="150" t="s">
        <v>1427</v>
      </c>
      <c r="L928" s="339" t="str">
        <f t="shared" ref="L928:L933" ca="1" si="3280">IF(G928=0,$M$3,(IF(H928=0,$M$1,$M$2)))</f>
        <v>Completed</v>
      </c>
      <c r="M928" s="151" t="s">
        <v>77</v>
      </c>
      <c r="N928" s="151" t="s">
        <v>58</v>
      </c>
      <c r="O928" s="151" t="s">
        <v>109</v>
      </c>
      <c r="P928" s="151" t="s">
        <v>110</v>
      </c>
      <c r="Q928" s="151" t="s">
        <v>101</v>
      </c>
      <c r="R928" s="151" t="s">
        <v>102</v>
      </c>
      <c r="S928" s="111">
        <v>0.01</v>
      </c>
      <c r="T928" s="152">
        <v>0.04</v>
      </c>
      <c r="U928" s="340">
        <v>60000</v>
      </c>
      <c r="V928" s="340">
        <v>51536</v>
      </c>
      <c r="W928" s="339">
        <f t="shared" ref="W928:W933" si="3281">IF(V928&gt;U928,0,U928-V928)</f>
        <v>8464</v>
      </c>
      <c r="X928" s="339">
        <f t="shared" ref="X928:X933" si="3282">IF(V928&gt;U928,U928,V928)</f>
        <v>51536</v>
      </c>
      <c r="Y928" s="340">
        <v>860</v>
      </c>
      <c r="Z928" s="341">
        <f t="shared" ref="Z928:Z933" si="3283">Y928/V928</f>
        <v>1.6687364172617198E-2</v>
      </c>
      <c r="AA928" s="342">
        <f t="shared" ref="AA928:AA933" si="3284">AF928/Y928</f>
        <v>2.3969302325581396</v>
      </c>
      <c r="AB928" s="343">
        <f t="shared" ref="AB928:AB933" si="3285">IF(P928="cpv",(U928*S928),(U928/1000*S928))</f>
        <v>600</v>
      </c>
      <c r="AC928" s="344">
        <f t="shared" ref="AC928:AC933" si="3286">IF(P928="cpv",(IF(W928&gt;0,V928*S928,AB928)),(IF(W928&gt;0,V928/1000*S928,AB928)))</f>
        <v>515.36</v>
      </c>
      <c r="AD928" s="343">
        <f t="shared" ref="AD928:AD933" si="3287">AC928-AB928</f>
        <v>-84.639999999999986</v>
      </c>
      <c r="AE928" s="345">
        <f t="shared" ref="AE928:AE933" si="3288">IF(P928="cpv",(U928*T928),(U928/1000*T928))</f>
        <v>2400</v>
      </c>
      <c r="AF928" s="346">
        <v>2061.36</v>
      </c>
      <c r="AG928" s="347">
        <f t="shared" ref="AG928:AG933" si="3289">AF928-AE928</f>
        <v>-338.63999999999987</v>
      </c>
      <c r="AH928" s="347">
        <v>0</v>
      </c>
      <c r="AI928" s="347">
        <f t="shared" ref="AI928:AI933" si="3290">AF928-AC928-AH928</f>
        <v>1546</v>
      </c>
      <c r="AJ928" s="348">
        <f t="shared" ref="AJ928:AJ933" si="3291">AI928/AF928</f>
        <v>0.7499902976675592</v>
      </c>
    </row>
    <row r="929" spans="2:38" ht="15.75" thickBot="1" x14ac:dyDescent="0.3">
      <c r="B929" s="357" t="s">
        <v>1428</v>
      </c>
      <c r="C929" s="135">
        <v>2016</v>
      </c>
      <c r="D929" s="135">
        <v>5</v>
      </c>
      <c r="E929" s="136" t="s">
        <v>1032</v>
      </c>
      <c r="F929" s="137">
        <v>42491</v>
      </c>
      <c r="G929" s="137">
        <v>42493</v>
      </c>
      <c r="H929" s="138">
        <f t="shared" ca="1" si="3279"/>
        <v>0</v>
      </c>
      <c r="I929" s="139" t="s">
        <v>54</v>
      </c>
      <c r="J929" s="139" t="s">
        <v>1429</v>
      </c>
      <c r="K929" s="139" t="s">
        <v>1430</v>
      </c>
      <c r="L929" s="140" t="str">
        <f t="shared" ca="1" si="3280"/>
        <v>Completed</v>
      </c>
      <c r="M929" s="135" t="s">
        <v>308</v>
      </c>
      <c r="N929" s="135" t="s">
        <v>58</v>
      </c>
      <c r="O929" s="135" t="s">
        <v>309</v>
      </c>
      <c r="P929" s="135" t="s">
        <v>110</v>
      </c>
      <c r="Q929" s="135" t="s">
        <v>101</v>
      </c>
      <c r="R929" s="135" t="s">
        <v>102</v>
      </c>
      <c r="S929" s="141">
        <v>2.5000000000000001E-2</v>
      </c>
      <c r="T929" s="141">
        <v>0.05</v>
      </c>
      <c r="U929" s="142">
        <v>23000</v>
      </c>
      <c r="V929" s="142">
        <v>25181</v>
      </c>
      <c r="W929" s="140">
        <f t="shared" si="3281"/>
        <v>0</v>
      </c>
      <c r="X929" s="140">
        <f t="shared" si="3282"/>
        <v>23000</v>
      </c>
      <c r="Y929" s="142">
        <v>581</v>
      </c>
      <c r="Z929" s="143">
        <f t="shared" si="3283"/>
        <v>2.3072951828759781E-2</v>
      </c>
      <c r="AA929" s="144">
        <f t="shared" si="3284"/>
        <v>1.9665232358003442</v>
      </c>
      <c r="AB929" s="145">
        <f t="shared" si="3285"/>
        <v>575</v>
      </c>
      <c r="AC929" s="146">
        <f t="shared" si="3286"/>
        <v>575</v>
      </c>
      <c r="AD929" s="145">
        <f t="shared" si="3287"/>
        <v>0</v>
      </c>
      <c r="AE929" s="147">
        <f t="shared" si="3288"/>
        <v>1150</v>
      </c>
      <c r="AF929" s="288">
        <v>1142.55</v>
      </c>
      <c r="AG929" s="148">
        <f t="shared" si="3289"/>
        <v>-7.4500000000000455</v>
      </c>
      <c r="AH929" s="148">
        <v>0</v>
      </c>
      <c r="AI929" s="148">
        <f t="shared" si="3290"/>
        <v>567.54999999999995</v>
      </c>
      <c r="AJ929" s="349">
        <f t="shared" si="3291"/>
        <v>0.496739748807492</v>
      </c>
    </row>
    <row r="930" spans="2:38" x14ac:dyDescent="0.25">
      <c r="B930" s="354" t="s">
        <v>1431</v>
      </c>
      <c r="C930" s="105">
        <v>2016</v>
      </c>
      <c r="D930" s="105">
        <v>5</v>
      </c>
      <c r="E930" s="106" t="s">
        <v>1032</v>
      </c>
      <c r="F930" s="107">
        <v>42491</v>
      </c>
      <c r="G930" s="107">
        <v>42497</v>
      </c>
      <c r="H930" s="108">
        <f t="shared" ca="1" si="3279"/>
        <v>0</v>
      </c>
      <c r="I930" s="109" t="s">
        <v>74</v>
      </c>
      <c r="J930" s="109" t="s">
        <v>362</v>
      </c>
      <c r="K930" s="109" t="s">
        <v>1434</v>
      </c>
      <c r="L930" s="110" t="str">
        <f t="shared" ca="1" si="3280"/>
        <v>Completed</v>
      </c>
      <c r="M930" s="105" t="s">
        <v>77</v>
      </c>
      <c r="N930" s="105" t="s">
        <v>58</v>
      </c>
      <c r="O930" s="105" t="s">
        <v>109</v>
      </c>
      <c r="P930" s="105" t="s">
        <v>110</v>
      </c>
      <c r="Q930" s="105" t="s">
        <v>101</v>
      </c>
      <c r="R930" s="105" t="s">
        <v>102</v>
      </c>
      <c r="S930" s="111">
        <v>0.01</v>
      </c>
      <c r="T930" s="111">
        <v>3.5000000000000003E-2</v>
      </c>
      <c r="U930" s="112">
        <v>65000</v>
      </c>
      <c r="V930" s="112">
        <v>53746</v>
      </c>
      <c r="W930" s="110">
        <f t="shared" si="3281"/>
        <v>11254</v>
      </c>
      <c r="X930" s="110">
        <f t="shared" si="3282"/>
        <v>53746</v>
      </c>
      <c r="Y930" s="112">
        <v>5722</v>
      </c>
      <c r="Z930" s="113">
        <f t="shared" si="3283"/>
        <v>0.10646373683622967</v>
      </c>
      <c r="AA930" s="114">
        <f t="shared" si="3284"/>
        <v>0.12577245718280322</v>
      </c>
      <c r="AB930" s="115">
        <f t="shared" si="3285"/>
        <v>650</v>
      </c>
      <c r="AC930" s="116">
        <f t="shared" si="3286"/>
        <v>537.46</v>
      </c>
      <c r="AD930" s="115">
        <f t="shared" si="3287"/>
        <v>-112.53999999999996</v>
      </c>
      <c r="AE930" s="117">
        <f t="shared" si="3288"/>
        <v>2275</v>
      </c>
      <c r="AF930" s="286">
        <v>719.67</v>
      </c>
      <c r="AG930" s="118">
        <f t="shared" si="3289"/>
        <v>-1555.33</v>
      </c>
      <c r="AH930" s="118">
        <v>0</v>
      </c>
      <c r="AI930" s="118">
        <f t="shared" si="3290"/>
        <v>182.20999999999992</v>
      </c>
      <c r="AJ930" s="335">
        <f t="shared" si="3291"/>
        <v>0.25318548779301614</v>
      </c>
      <c r="AL930" s="424"/>
    </row>
    <row r="931" spans="2:38" x14ac:dyDescent="0.25">
      <c r="B931" s="356" t="s">
        <v>1432</v>
      </c>
      <c r="C931" s="91">
        <v>2016</v>
      </c>
      <c r="D931" s="91">
        <v>5</v>
      </c>
      <c r="E931" s="92" t="s">
        <v>1032</v>
      </c>
      <c r="F931" s="93">
        <v>42491</v>
      </c>
      <c r="G931" s="93">
        <v>42497</v>
      </c>
      <c r="H931" s="94">
        <f t="shared" ca="1" si="3279"/>
        <v>0</v>
      </c>
      <c r="I931" s="90" t="s">
        <v>74</v>
      </c>
      <c r="J931" s="90" t="s">
        <v>362</v>
      </c>
      <c r="K931" s="90" t="s">
        <v>1434</v>
      </c>
      <c r="L931" s="95" t="str">
        <f t="shared" ca="1" si="3280"/>
        <v>Completed</v>
      </c>
      <c r="M931" s="91" t="s">
        <v>255</v>
      </c>
      <c r="N931" s="91" t="s">
        <v>58</v>
      </c>
      <c r="O931" s="91" t="s">
        <v>109</v>
      </c>
      <c r="P931" s="91" t="s">
        <v>110</v>
      </c>
      <c r="Q931" s="91" t="s">
        <v>101</v>
      </c>
      <c r="R931" s="91" t="s">
        <v>102</v>
      </c>
      <c r="S931" s="96">
        <v>1.4999999999999999E-2</v>
      </c>
      <c r="T931" s="96">
        <v>3.5000000000000003E-2</v>
      </c>
      <c r="U931" s="97">
        <v>20000</v>
      </c>
      <c r="V931" s="97">
        <v>3002</v>
      </c>
      <c r="W931" s="95">
        <f t="shared" si="3281"/>
        <v>16998</v>
      </c>
      <c r="X931" s="95">
        <f t="shared" si="3282"/>
        <v>3002</v>
      </c>
      <c r="Y931" s="97"/>
      <c r="Z931" s="98">
        <f t="shared" si="3283"/>
        <v>0</v>
      </c>
      <c r="AA931" s="99" t="e">
        <f t="shared" si="3284"/>
        <v>#DIV/0!</v>
      </c>
      <c r="AB931" s="100">
        <f t="shared" si="3285"/>
        <v>300</v>
      </c>
      <c r="AC931" s="101">
        <f t="shared" si="3286"/>
        <v>45.03</v>
      </c>
      <c r="AD931" s="100">
        <f t="shared" si="3287"/>
        <v>-254.97</v>
      </c>
      <c r="AE931" s="102">
        <f t="shared" si="3288"/>
        <v>700.00000000000011</v>
      </c>
      <c r="AF931" s="291">
        <v>105.07000000000001</v>
      </c>
      <c r="AG931" s="103">
        <f t="shared" si="3289"/>
        <v>-594.93000000000006</v>
      </c>
      <c r="AH931" s="103">
        <v>0</v>
      </c>
      <c r="AI931" s="103">
        <f t="shared" si="3290"/>
        <v>60.040000000000006</v>
      </c>
      <c r="AJ931" s="336">
        <f t="shared" si="3291"/>
        <v>0.5714285714285714</v>
      </c>
    </row>
    <row r="932" spans="2:38" ht="15.75" thickBot="1" x14ac:dyDescent="0.3">
      <c r="B932" s="355" t="s">
        <v>1433</v>
      </c>
      <c r="C932" s="151">
        <v>2016</v>
      </c>
      <c r="D932" s="151">
        <v>5</v>
      </c>
      <c r="E932" s="337" t="s">
        <v>1032</v>
      </c>
      <c r="F932" s="153">
        <v>42491</v>
      </c>
      <c r="G932" s="153">
        <v>42497</v>
      </c>
      <c r="H932" s="338">
        <f t="shared" ca="1" si="3279"/>
        <v>0</v>
      </c>
      <c r="I932" s="150" t="s">
        <v>74</v>
      </c>
      <c r="J932" s="150" t="s">
        <v>362</v>
      </c>
      <c r="K932" s="150" t="s">
        <v>1434</v>
      </c>
      <c r="L932" s="339" t="str">
        <f t="shared" ca="1" si="3280"/>
        <v>Completed</v>
      </c>
      <c r="M932" s="151" t="s">
        <v>93</v>
      </c>
      <c r="N932" s="151" t="s">
        <v>58</v>
      </c>
      <c r="O932" s="151" t="s">
        <v>109</v>
      </c>
      <c r="P932" s="151" t="s">
        <v>110</v>
      </c>
      <c r="Q932" s="151" t="s">
        <v>101</v>
      </c>
      <c r="R932" s="151" t="s">
        <v>102</v>
      </c>
      <c r="S932" s="152">
        <v>1.2E-2</v>
      </c>
      <c r="T932" s="152">
        <v>3.5000000000000003E-2</v>
      </c>
      <c r="U932" s="340">
        <v>36000</v>
      </c>
      <c r="V932" s="340">
        <v>40000</v>
      </c>
      <c r="W932" s="339">
        <f t="shared" si="3281"/>
        <v>0</v>
      </c>
      <c r="X932" s="339">
        <f t="shared" si="3282"/>
        <v>36000</v>
      </c>
      <c r="Y932" s="340"/>
      <c r="Z932" s="341">
        <f t="shared" si="3283"/>
        <v>0</v>
      </c>
      <c r="AA932" s="342" t="e">
        <f t="shared" si="3284"/>
        <v>#DIV/0!</v>
      </c>
      <c r="AB932" s="343">
        <f t="shared" si="3285"/>
        <v>432</v>
      </c>
      <c r="AC932" s="344">
        <f t="shared" si="3286"/>
        <v>432</v>
      </c>
      <c r="AD932" s="343">
        <f t="shared" si="3287"/>
        <v>0</v>
      </c>
      <c r="AE932" s="345">
        <f t="shared" si="3288"/>
        <v>1260.0000000000002</v>
      </c>
      <c r="AF932" s="346">
        <v>1400</v>
      </c>
      <c r="AG932" s="347">
        <f t="shared" si="3289"/>
        <v>139.99999999999977</v>
      </c>
      <c r="AH932" s="347">
        <v>0</v>
      </c>
      <c r="AI932" s="347">
        <f t="shared" si="3290"/>
        <v>968</v>
      </c>
      <c r="AJ932" s="348">
        <f t="shared" si="3291"/>
        <v>0.69142857142857139</v>
      </c>
    </row>
    <row r="933" spans="2:38" x14ac:dyDescent="0.25">
      <c r="B933" s="354" t="s">
        <v>1435</v>
      </c>
      <c r="C933" s="105">
        <v>2016</v>
      </c>
      <c r="D933" s="105">
        <v>5</v>
      </c>
      <c r="E933" s="106" t="s">
        <v>1032</v>
      </c>
      <c r="F933" s="107">
        <v>42491</v>
      </c>
      <c r="G933" s="107">
        <v>42497</v>
      </c>
      <c r="H933" s="108">
        <f t="shared" ca="1" si="3279"/>
        <v>0</v>
      </c>
      <c r="I933" s="109" t="s">
        <v>74</v>
      </c>
      <c r="J933" s="109" t="s">
        <v>418</v>
      </c>
      <c r="K933" s="109" t="s">
        <v>1438</v>
      </c>
      <c r="L933" s="110" t="str">
        <f t="shared" ca="1" si="3280"/>
        <v>Completed</v>
      </c>
      <c r="M933" s="105" t="s">
        <v>64</v>
      </c>
      <c r="N933" s="105" t="s">
        <v>58</v>
      </c>
      <c r="O933" s="105" t="s">
        <v>109</v>
      </c>
      <c r="P933" s="105" t="s">
        <v>110</v>
      </c>
      <c r="Q933" s="105" t="s">
        <v>101</v>
      </c>
      <c r="R933" s="105" t="s">
        <v>102</v>
      </c>
      <c r="S933" s="111">
        <v>6.0000000000000001E-3</v>
      </c>
      <c r="T933" s="111">
        <v>3.2500000000000001E-2</v>
      </c>
      <c r="U933" s="112">
        <v>20000</v>
      </c>
      <c r="V933" s="112">
        <v>20059</v>
      </c>
      <c r="W933" s="110">
        <f t="shared" si="3281"/>
        <v>0</v>
      </c>
      <c r="X933" s="110">
        <f t="shared" si="3282"/>
        <v>20000</v>
      </c>
      <c r="Y933" s="112">
        <v>493</v>
      </c>
      <c r="Z933" s="113">
        <f t="shared" si="3283"/>
        <v>2.4577496385662295E-2</v>
      </c>
      <c r="AA933" s="114">
        <f t="shared" si="3284"/>
        <v>0.86206896551724133</v>
      </c>
      <c r="AB933" s="115">
        <f t="shared" si="3285"/>
        <v>120</v>
      </c>
      <c r="AC933" s="116">
        <f t="shared" si="3286"/>
        <v>120</v>
      </c>
      <c r="AD933" s="115">
        <f t="shared" si="3287"/>
        <v>0</v>
      </c>
      <c r="AE933" s="117">
        <f t="shared" si="3288"/>
        <v>650</v>
      </c>
      <c r="AF933" s="286">
        <v>425</v>
      </c>
      <c r="AG933" s="118">
        <f t="shared" si="3289"/>
        <v>-225</v>
      </c>
      <c r="AH933" s="118">
        <v>0</v>
      </c>
      <c r="AI933" s="118">
        <f t="shared" si="3290"/>
        <v>305</v>
      </c>
      <c r="AJ933" s="335">
        <f t="shared" si="3291"/>
        <v>0.71764705882352942</v>
      </c>
      <c r="AL933" s="424"/>
    </row>
    <row r="934" spans="2:38" x14ac:dyDescent="0.25">
      <c r="B934" s="356" t="s">
        <v>1436</v>
      </c>
      <c r="C934" s="91">
        <v>2016</v>
      </c>
      <c r="D934" s="91">
        <v>5</v>
      </c>
      <c r="E934" s="92" t="s">
        <v>1032</v>
      </c>
      <c r="F934" s="93">
        <v>42491</v>
      </c>
      <c r="G934" s="93">
        <v>42497</v>
      </c>
      <c r="H934" s="94">
        <f t="shared" ref="H934:H939" ca="1" si="3292">IF($O$1&gt;G934,0,(G934-$O$1))</f>
        <v>0</v>
      </c>
      <c r="I934" s="90" t="s">
        <v>74</v>
      </c>
      <c r="J934" s="90" t="s">
        <v>418</v>
      </c>
      <c r="K934" s="90" t="s">
        <v>1438</v>
      </c>
      <c r="L934" s="95" t="str">
        <f t="shared" ref="L934:L939" ca="1" si="3293">IF(G934=0,$M$3,(IF(H934=0,$M$1,$M$2)))</f>
        <v>Completed</v>
      </c>
      <c r="M934" s="91" t="s">
        <v>57</v>
      </c>
      <c r="N934" s="91" t="s">
        <v>58</v>
      </c>
      <c r="O934" s="91" t="s">
        <v>109</v>
      </c>
      <c r="P934" s="91" t="s">
        <v>110</v>
      </c>
      <c r="Q934" s="91" t="s">
        <v>101</v>
      </c>
      <c r="R934" s="91" t="s">
        <v>102</v>
      </c>
      <c r="S934" s="96">
        <v>1.4999999999999999E-2</v>
      </c>
      <c r="T934" s="96">
        <v>3.2500000000000001E-2</v>
      </c>
      <c r="U934" s="97">
        <v>60000</v>
      </c>
      <c r="V934" s="97">
        <v>62035</v>
      </c>
      <c r="W934" s="95">
        <f t="shared" ref="W934:W939" si="3294">IF(V934&gt;U934,0,U934-V934)</f>
        <v>0</v>
      </c>
      <c r="X934" s="95">
        <f t="shared" ref="X934:X939" si="3295">IF(V934&gt;U934,U934,V934)</f>
        <v>60000</v>
      </c>
      <c r="Y934" s="97"/>
      <c r="Z934" s="98">
        <f t="shared" ref="Z934:Z939" si="3296">Y934/V934</f>
        <v>0</v>
      </c>
      <c r="AA934" s="99" t="e">
        <f t="shared" ref="AA934:AA939" si="3297">AF934/Y934</f>
        <v>#DIV/0!</v>
      </c>
      <c r="AB934" s="100">
        <f t="shared" ref="AB934:AB939" si="3298">IF(P934="cpv",(U934*S934),(U934/1000*S934))</f>
        <v>900</v>
      </c>
      <c r="AC934" s="101">
        <v>1332.42</v>
      </c>
      <c r="AD934" s="100">
        <f t="shared" ref="AD934:AD939" si="3299">AC934-AB934</f>
        <v>432.42000000000007</v>
      </c>
      <c r="AE934" s="102">
        <f t="shared" ref="AE934:AE939" si="3300">IF(P934="cpv",(U934*T934),(U934/1000*T934))</f>
        <v>1950</v>
      </c>
      <c r="AF934" s="291">
        <v>1950</v>
      </c>
      <c r="AG934" s="103">
        <f t="shared" ref="AG934:AG939" si="3301">AF934-AE934</f>
        <v>0</v>
      </c>
      <c r="AH934" s="103">
        <v>0</v>
      </c>
      <c r="AI934" s="103">
        <f t="shared" ref="AI934:AI939" si="3302">AF934-AC934-AH934</f>
        <v>617.57999999999993</v>
      </c>
      <c r="AJ934" s="336">
        <f t="shared" ref="AJ934:AJ939" si="3303">AI934/AF934</f>
        <v>0.31670769230769225</v>
      </c>
    </row>
    <row r="935" spans="2:38" ht="15.75" thickBot="1" x14ac:dyDescent="0.3">
      <c r="B935" s="355" t="s">
        <v>1437</v>
      </c>
      <c r="C935" s="151">
        <v>2016</v>
      </c>
      <c r="D935" s="151">
        <v>5</v>
      </c>
      <c r="E935" s="337" t="s">
        <v>1032</v>
      </c>
      <c r="F935" s="153">
        <v>42491</v>
      </c>
      <c r="G935" s="153">
        <v>42497</v>
      </c>
      <c r="H935" s="338">
        <f t="shared" ca="1" si="3292"/>
        <v>0</v>
      </c>
      <c r="I935" s="150" t="s">
        <v>74</v>
      </c>
      <c r="J935" s="150" t="s">
        <v>418</v>
      </c>
      <c r="K935" s="150" t="s">
        <v>1438</v>
      </c>
      <c r="L935" s="339" t="str">
        <f t="shared" ca="1" si="3293"/>
        <v>Completed</v>
      </c>
      <c r="M935" s="151" t="s">
        <v>134</v>
      </c>
      <c r="N935" s="151" t="s">
        <v>58</v>
      </c>
      <c r="O935" s="151" t="s">
        <v>109</v>
      </c>
      <c r="P935" s="151" t="s">
        <v>110</v>
      </c>
      <c r="Q935" s="151" t="s">
        <v>101</v>
      </c>
      <c r="R935" s="151" t="s">
        <v>102</v>
      </c>
      <c r="S935" s="152">
        <v>5.0000000000000001E-3</v>
      </c>
      <c r="T935" s="152">
        <v>3.2500000000000001E-2</v>
      </c>
      <c r="U935" s="340">
        <v>50000</v>
      </c>
      <c r="V935" s="340">
        <v>52122</v>
      </c>
      <c r="W935" s="339">
        <f t="shared" si="3294"/>
        <v>0</v>
      </c>
      <c r="X935" s="339">
        <f t="shared" si="3295"/>
        <v>50000</v>
      </c>
      <c r="Y935" s="340">
        <v>282</v>
      </c>
      <c r="Z935" s="341">
        <f t="shared" si="3296"/>
        <v>5.410383331414758E-3</v>
      </c>
      <c r="AA935" s="342">
        <f t="shared" si="3297"/>
        <v>5.7624113475177303</v>
      </c>
      <c r="AB935" s="343">
        <f t="shared" si="3298"/>
        <v>250</v>
      </c>
      <c r="AC935" s="344">
        <f t="shared" ref="AC935:AC939" si="3304">IF(P935="cpv",(IF(W935&gt;0,V935*S935,AB935)),(IF(W935&gt;0,V935/1000*S935,AB935)))</f>
        <v>250</v>
      </c>
      <c r="AD935" s="343">
        <f t="shared" si="3299"/>
        <v>0</v>
      </c>
      <c r="AE935" s="345">
        <f t="shared" si="3300"/>
        <v>1625</v>
      </c>
      <c r="AF935" s="346">
        <v>1625</v>
      </c>
      <c r="AG935" s="347">
        <f t="shared" si="3301"/>
        <v>0</v>
      </c>
      <c r="AH935" s="347">
        <v>0</v>
      </c>
      <c r="AI935" s="347">
        <f t="shared" si="3302"/>
        <v>1375</v>
      </c>
      <c r="AJ935" s="348">
        <f t="shared" si="3303"/>
        <v>0.84615384615384615</v>
      </c>
    </row>
    <row r="936" spans="2:38" x14ac:dyDescent="0.25">
      <c r="B936" s="354" t="s">
        <v>1439</v>
      </c>
      <c r="C936" s="105">
        <v>2016</v>
      </c>
      <c r="D936" s="105">
        <v>5</v>
      </c>
      <c r="E936" s="106" t="s">
        <v>1032</v>
      </c>
      <c r="F936" s="107">
        <v>42491</v>
      </c>
      <c r="G936" s="107">
        <v>42497</v>
      </c>
      <c r="H936" s="108">
        <f t="shared" ca="1" si="3292"/>
        <v>0</v>
      </c>
      <c r="I936" s="109" t="s">
        <v>74</v>
      </c>
      <c r="J936" s="109" t="s">
        <v>418</v>
      </c>
      <c r="K936" s="109" t="s">
        <v>1444</v>
      </c>
      <c r="L936" s="110" t="str">
        <f t="shared" ca="1" si="3293"/>
        <v>Completed</v>
      </c>
      <c r="M936" s="105" t="s">
        <v>188</v>
      </c>
      <c r="N936" s="105" t="s">
        <v>58</v>
      </c>
      <c r="O936" s="105" t="s">
        <v>59</v>
      </c>
      <c r="P936" s="105" t="s">
        <v>60</v>
      </c>
      <c r="Q936" s="105" t="s">
        <v>61</v>
      </c>
      <c r="R936" s="105" t="s">
        <v>62</v>
      </c>
      <c r="S936" s="111">
        <v>0.15</v>
      </c>
      <c r="T936" s="111">
        <v>0.8</v>
      </c>
      <c r="U936" s="112">
        <v>600000</v>
      </c>
      <c r="V936" s="112">
        <v>600325</v>
      </c>
      <c r="W936" s="110">
        <f t="shared" si="3294"/>
        <v>0</v>
      </c>
      <c r="X936" s="110">
        <f t="shared" si="3295"/>
        <v>600000</v>
      </c>
      <c r="Y936" s="112">
        <v>403</v>
      </c>
      <c r="Z936" s="113">
        <f t="shared" si="3296"/>
        <v>6.7130304418440011E-4</v>
      </c>
      <c r="AA936" s="114">
        <f t="shared" si="3297"/>
        <v>2.2997766749379651</v>
      </c>
      <c r="AB936" s="115">
        <f t="shared" si="3298"/>
        <v>90</v>
      </c>
      <c r="AC936" s="116">
        <f t="shared" si="3304"/>
        <v>90</v>
      </c>
      <c r="AD936" s="115">
        <f t="shared" si="3299"/>
        <v>0</v>
      </c>
      <c r="AE936" s="117">
        <f t="shared" si="3300"/>
        <v>480</v>
      </c>
      <c r="AF936" s="286">
        <v>926.81</v>
      </c>
      <c r="AG936" s="118">
        <f t="shared" si="3301"/>
        <v>446.80999999999995</v>
      </c>
      <c r="AH936" s="118">
        <v>0</v>
      </c>
      <c r="AI936" s="118">
        <f t="shared" si="3302"/>
        <v>836.81</v>
      </c>
      <c r="AJ936" s="335">
        <f t="shared" si="3303"/>
        <v>0.90289271803282223</v>
      </c>
      <c r="AL936" s="424"/>
    </row>
    <row r="937" spans="2:38" x14ac:dyDescent="0.25">
      <c r="B937" s="356" t="s">
        <v>1440</v>
      </c>
      <c r="C937" s="91">
        <v>2016</v>
      </c>
      <c r="D937" s="91">
        <v>5</v>
      </c>
      <c r="E937" s="92" t="s">
        <v>1032</v>
      </c>
      <c r="F937" s="93">
        <v>42491</v>
      </c>
      <c r="G937" s="93">
        <v>42497</v>
      </c>
      <c r="H937" s="94">
        <f t="shared" ca="1" si="3292"/>
        <v>0</v>
      </c>
      <c r="I937" s="90" t="s">
        <v>74</v>
      </c>
      <c r="J937" s="90" t="s">
        <v>418</v>
      </c>
      <c r="K937" s="90" t="s">
        <v>1444</v>
      </c>
      <c r="L937" s="95" t="str">
        <f t="shared" ca="1" si="3293"/>
        <v>Completed</v>
      </c>
      <c r="M937" s="91" t="s">
        <v>93</v>
      </c>
      <c r="N937" s="91" t="s">
        <v>58</v>
      </c>
      <c r="O937" s="91" t="s">
        <v>59</v>
      </c>
      <c r="P937" s="91" t="s">
        <v>60</v>
      </c>
      <c r="Q937" s="91" t="s">
        <v>61</v>
      </c>
      <c r="R937" s="91" t="s">
        <v>62</v>
      </c>
      <c r="S937" s="96">
        <v>0.1</v>
      </c>
      <c r="T937" s="96">
        <v>0.8</v>
      </c>
      <c r="U937" s="97">
        <v>600000</v>
      </c>
      <c r="V937" s="97">
        <v>551229</v>
      </c>
      <c r="W937" s="95">
        <f t="shared" si="3294"/>
        <v>48771</v>
      </c>
      <c r="X937" s="95">
        <f t="shared" si="3295"/>
        <v>551229</v>
      </c>
      <c r="Y937" s="97"/>
      <c r="Z937" s="98">
        <f t="shared" si="3296"/>
        <v>0</v>
      </c>
      <c r="AA937" s="99" t="e">
        <f t="shared" si="3297"/>
        <v>#DIV/0!</v>
      </c>
      <c r="AB937" s="100">
        <f t="shared" si="3298"/>
        <v>60</v>
      </c>
      <c r="AC937" s="101">
        <f t="shared" si="3304"/>
        <v>55.122900000000008</v>
      </c>
      <c r="AD937" s="100">
        <f t="shared" si="3299"/>
        <v>-4.8770999999999916</v>
      </c>
      <c r="AE937" s="102">
        <f t="shared" si="3300"/>
        <v>480</v>
      </c>
      <c r="AF937" s="291">
        <v>440.98320000000001</v>
      </c>
      <c r="AG937" s="103">
        <f t="shared" si="3301"/>
        <v>-39.016799999999989</v>
      </c>
      <c r="AH937" s="103">
        <v>0</v>
      </c>
      <c r="AI937" s="103">
        <f t="shared" si="3302"/>
        <v>385.8603</v>
      </c>
      <c r="AJ937" s="336">
        <f t="shared" si="3303"/>
        <v>0.875</v>
      </c>
    </row>
    <row r="938" spans="2:38" x14ac:dyDescent="0.25">
      <c r="B938" s="356" t="s">
        <v>1441</v>
      </c>
      <c r="C938" s="91">
        <v>2016</v>
      </c>
      <c r="D938" s="91">
        <v>5</v>
      </c>
      <c r="E938" s="92" t="s">
        <v>1032</v>
      </c>
      <c r="F938" s="93">
        <v>42491</v>
      </c>
      <c r="G938" s="93">
        <v>42497</v>
      </c>
      <c r="H938" s="94">
        <f t="shared" ca="1" si="3292"/>
        <v>0</v>
      </c>
      <c r="I938" s="90" t="s">
        <v>74</v>
      </c>
      <c r="J938" s="90" t="s">
        <v>418</v>
      </c>
      <c r="K938" s="90" t="s">
        <v>1444</v>
      </c>
      <c r="L938" s="95" t="str">
        <f t="shared" ca="1" si="3293"/>
        <v>Completed</v>
      </c>
      <c r="M938" s="91" t="s">
        <v>72</v>
      </c>
      <c r="N938" s="91" t="s">
        <v>58</v>
      </c>
      <c r="O938" s="91" t="s">
        <v>59</v>
      </c>
      <c r="P938" s="91" t="s">
        <v>60</v>
      </c>
      <c r="Q938" s="91" t="s">
        <v>61</v>
      </c>
      <c r="R938" s="91" t="s">
        <v>62</v>
      </c>
      <c r="S938" s="96">
        <v>0.2</v>
      </c>
      <c r="T938" s="96">
        <v>0.8</v>
      </c>
      <c r="U938" s="97">
        <v>400000</v>
      </c>
      <c r="V938" s="97">
        <v>510234</v>
      </c>
      <c r="W938" s="95">
        <f t="shared" si="3294"/>
        <v>0</v>
      </c>
      <c r="X938" s="95">
        <f t="shared" si="3295"/>
        <v>400000</v>
      </c>
      <c r="Y938" s="97"/>
      <c r="Z938" s="98">
        <f t="shared" si="3296"/>
        <v>0</v>
      </c>
      <c r="AA938" s="99" t="e">
        <f t="shared" si="3297"/>
        <v>#DIV/0!</v>
      </c>
      <c r="AB938" s="100">
        <f t="shared" si="3298"/>
        <v>80</v>
      </c>
      <c r="AC938" s="101">
        <f t="shared" si="3304"/>
        <v>80</v>
      </c>
      <c r="AD938" s="100">
        <f t="shared" si="3299"/>
        <v>0</v>
      </c>
      <c r="AE938" s="102">
        <f t="shared" si="3300"/>
        <v>320</v>
      </c>
      <c r="AF938" s="291">
        <v>408.24</v>
      </c>
      <c r="AG938" s="103">
        <f t="shared" si="3301"/>
        <v>88.240000000000009</v>
      </c>
      <c r="AH938" s="103">
        <v>0</v>
      </c>
      <c r="AI938" s="103">
        <f t="shared" si="3302"/>
        <v>328.24</v>
      </c>
      <c r="AJ938" s="336">
        <f t="shared" si="3303"/>
        <v>0.80403684107387807</v>
      </c>
    </row>
    <row r="939" spans="2:38" x14ac:dyDescent="0.25">
      <c r="B939" s="356" t="s">
        <v>1442</v>
      </c>
      <c r="C939" s="91">
        <v>2016</v>
      </c>
      <c r="D939" s="91">
        <v>5</v>
      </c>
      <c r="E939" s="92" t="s">
        <v>1032</v>
      </c>
      <c r="F939" s="93">
        <v>42491</v>
      </c>
      <c r="G939" s="93">
        <v>42497</v>
      </c>
      <c r="H939" s="94">
        <f t="shared" ca="1" si="3292"/>
        <v>0</v>
      </c>
      <c r="I939" s="90" t="s">
        <v>74</v>
      </c>
      <c r="J939" s="90" t="s">
        <v>418</v>
      </c>
      <c r="K939" s="90" t="s">
        <v>1444</v>
      </c>
      <c r="L939" s="95" t="str">
        <f t="shared" ca="1" si="3293"/>
        <v>Completed</v>
      </c>
      <c r="M939" s="91" t="s">
        <v>64</v>
      </c>
      <c r="N939" s="91" t="s">
        <v>58</v>
      </c>
      <c r="O939" s="91" t="s">
        <v>59</v>
      </c>
      <c r="P939" s="91" t="s">
        <v>60</v>
      </c>
      <c r="Q939" s="91" t="s">
        <v>61</v>
      </c>
      <c r="R939" s="91" t="s">
        <v>62</v>
      </c>
      <c r="S939" s="96">
        <v>0.2</v>
      </c>
      <c r="T939" s="96">
        <v>0.8</v>
      </c>
      <c r="U939" s="97">
        <v>2000000</v>
      </c>
      <c r="V939" s="97">
        <v>1972061</v>
      </c>
      <c r="W939" s="95">
        <f t="shared" si="3294"/>
        <v>27939</v>
      </c>
      <c r="X939" s="95">
        <f t="shared" si="3295"/>
        <v>1972061</v>
      </c>
      <c r="Y939" s="97">
        <v>831</v>
      </c>
      <c r="Z939" s="98">
        <f t="shared" si="3296"/>
        <v>4.2138655954354355E-4</v>
      </c>
      <c r="AA939" s="99">
        <f t="shared" si="3297"/>
        <v>1.8989169675090252</v>
      </c>
      <c r="AB939" s="100">
        <f t="shared" si="3298"/>
        <v>400</v>
      </c>
      <c r="AC939" s="101">
        <f t="shared" si="3304"/>
        <v>394.41219999999998</v>
      </c>
      <c r="AD939" s="100">
        <f t="shared" si="3299"/>
        <v>-5.5878000000000156</v>
      </c>
      <c r="AE939" s="102">
        <f t="shared" si="3300"/>
        <v>1600</v>
      </c>
      <c r="AF939" s="291">
        <v>1578</v>
      </c>
      <c r="AG939" s="103">
        <f t="shared" si="3301"/>
        <v>-22</v>
      </c>
      <c r="AH939" s="103">
        <v>0</v>
      </c>
      <c r="AI939" s="103">
        <f t="shared" si="3302"/>
        <v>1183.5878</v>
      </c>
      <c r="AJ939" s="336">
        <f t="shared" si="3303"/>
        <v>0.75005564005069714</v>
      </c>
    </row>
    <row r="940" spans="2:38" ht="15.75" thickBot="1" x14ac:dyDescent="0.3">
      <c r="B940" s="355" t="s">
        <v>1443</v>
      </c>
      <c r="C940" s="151">
        <v>2016</v>
      </c>
      <c r="D940" s="151">
        <v>5</v>
      </c>
      <c r="E940" s="337" t="s">
        <v>1032</v>
      </c>
      <c r="F940" s="153">
        <v>42491</v>
      </c>
      <c r="G940" s="153">
        <v>42497</v>
      </c>
      <c r="H940" s="338">
        <f t="shared" ref="H940:H946" ca="1" si="3305">IF($O$1&gt;G940,0,(G940-$O$1))</f>
        <v>0</v>
      </c>
      <c r="I940" s="150" t="s">
        <v>74</v>
      </c>
      <c r="J940" s="150" t="s">
        <v>418</v>
      </c>
      <c r="K940" s="150" t="s">
        <v>1444</v>
      </c>
      <c r="L940" s="339" t="str">
        <f t="shared" ref="L940:L946" ca="1" si="3306">IF(G940=0,$M$3,(IF(H940=0,$M$1,$M$2)))</f>
        <v>Completed</v>
      </c>
      <c r="M940" s="151" t="s">
        <v>57</v>
      </c>
      <c r="N940" s="151" t="s">
        <v>58</v>
      </c>
      <c r="O940" s="151" t="s">
        <v>59</v>
      </c>
      <c r="P940" s="151" t="s">
        <v>60</v>
      </c>
      <c r="Q940" s="151" t="s">
        <v>61</v>
      </c>
      <c r="R940" s="151" t="s">
        <v>62</v>
      </c>
      <c r="S940" s="152">
        <v>0.5</v>
      </c>
      <c r="T940" s="152">
        <v>0.8</v>
      </c>
      <c r="U940" s="340">
        <v>600000</v>
      </c>
      <c r="V940" s="340">
        <v>551708</v>
      </c>
      <c r="W940" s="339">
        <f t="shared" ref="W940:W946" si="3307">IF(V940&gt;U940,0,U940-V940)</f>
        <v>48292</v>
      </c>
      <c r="X940" s="339">
        <f t="shared" ref="X940:X946" si="3308">IF(V940&gt;U940,U940,V940)</f>
        <v>551708</v>
      </c>
      <c r="Y940" s="340"/>
      <c r="Z940" s="341">
        <f t="shared" ref="Z940:Z946" si="3309">Y940/V940</f>
        <v>0</v>
      </c>
      <c r="AA940" s="342" t="e">
        <f t="shared" ref="AA940:AA946" si="3310">AF940/Y940</f>
        <v>#DIV/0!</v>
      </c>
      <c r="AB940" s="343">
        <f t="shared" ref="AB940:AB946" si="3311">IF(P940="cpv",(U940*S940),(U940/1000*S940))</f>
        <v>300</v>
      </c>
      <c r="AC940" s="344">
        <f t="shared" ref="AC940:AC946" si="3312">IF(P940="cpv",(IF(W940&gt;0,V940*S940,AB940)),(IF(W940&gt;0,V940/1000*S940,AB940)))</f>
        <v>275.85399999999998</v>
      </c>
      <c r="AD940" s="343">
        <f t="shared" ref="AD940:AD946" si="3313">AC940-AB940</f>
        <v>-24.146000000000015</v>
      </c>
      <c r="AE940" s="345">
        <f t="shared" ref="AE940:AE946" si="3314">IF(P940="cpv",(U940*T940),(U940/1000*T940))</f>
        <v>480</v>
      </c>
      <c r="AF940" s="346">
        <v>441.3664</v>
      </c>
      <c r="AG940" s="347">
        <f t="shared" ref="AG940:AG946" si="3315">AF940-AE940</f>
        <v>-38.633600000000001</v>
      </c>
      <c r="AH940" s="347">
        <v>0</v>
      </c>
      <c r="AI940" s="347">
        <f t="shared" ref="AI940:AI946" si="3316">AF940-AC940-AH940</f>
        <v>165.51240000000001</v>
      </c>
      <c r="AJ940" s="348">
        <f t="shared" ref="AJ940:AJ946" si="3317">AI940/AF940</f>
        <v>0.37500000000000006</v>
      </c>
    </row>
    <row r="941" spans="2:38" ht="15.75" thickBot="1" x14ac:dyDescent="0.3">
      <c r="B941" s="357" t="s">
        <v>1445</v>
      </c>
      <c r="C941" s="135">
        <v>2016</v>
      </c>
      <c r="D941" s="135">
        <v>5</v>
      </c>
      <c r="E941" s="136" t="s">
        <v>1032</v>
      </c>
      <c r="F941" s="137">
        <v>42491</v>
      </c>
      <c r="G941" s="137">
        <v>42497</v>
      </c>
      <c r="H941" s="138">
        <f t="shared" ca="1" si="3305"/>
        <v>0</v>
      </c>
      <c r="I941" s="139" t="s">
        <v>74</v>
      </c>
      <c r="J941" s="139" t="s">
        <v>418</v>
      </c>
      <c r="K941" s="139" t="s">
        <v>1446</v>
      </c>
      <c r="L941" s="140" t="str">
        <f t="shared" ca="1" si="3306"/>
        <v>Completed</v>
      </c>
      <c r="M941" s="135" t="s">
        <v>77</v>
      </c>
      <c r="N941" s="135" t="s">
        <v>58</v>
      </c>
      <c r="O941" s="135" t="s">
        <v>78</v>
      </c>
      <c r="P941" s="135" t="s">
        <v>60</v>
      </c>
      <c r="Q941" s="135" t="s">
        <v>79</v>
      </c>
      <c r="R941" s="135" t="s">
        <v>79</v>
      </c>
      <c r="S941" s="96">
        <v>1.5</v>
      </c>
      <c r="T941" s="141">
        <v>4</v>
      </c>
      <c r="U941" s="142">
        <v>750000</v>
      </c>
      <c r="V941" s="142">
        <v>707814</v>
      </c>
      <c r="W941" s="140">
        <f t="shared" si="3307"/>
        <v>42186</v>
      </c>
      <c r="X941" s="140">
        <f t="shared" si="3308"/>
        <v>707814</v>
      </c>
      <c r="Y941" s="142">
        <v>3103</v>
      </c>
      <c r="Z941" s="143">
        <f t="shared" si="3309"/>
        <v>4.3839200693967621E-3</v>
      </c>
      <c r="AA941" s="144">
        <f t="shared" si="3310"/>
        <v>1.2579825974863035</v>
      </c>
      <c r="AB941" s="145">
        <f t="shared" si="3311"/>
        <v>1125</v>
      </c>
      <c r="AC941" s="146">
        <v>134</v>
      </c>
      <c r="AD941" s="145">
        <f t="shared" si="3313"/>
        <v>-991</v>
      </c>
      <c r="AE941" s="147">
        <f t="shared" si="3314"/>
        <v>3000</v>
      </c>
      <c r="AF941" s="288">
        <v>3903.52</v>
      </c>
      <c r="AG941" s="148">
        <f t="shared" si="3315"/>
        <v>903.52</v>
      </c>
      <c r="AH941" s="148">
        <v>0</v>
      </c>
      <c r="AI941" s="148">
        <f t="shared" si="3316"/>
        <v>3769.52</v>
      </c>
      <c r="AJ941" s="349">
        <f t="shared" si="3317"/>
        <v>0.96567200885354754</v>
      </c>
    </row>
    <row r="942" spans="2:38" x14ac:dyDescent="0.25">
      <c r="B942" s="354" t="s">
        <v>1447</v>
      </c>
      <c r="C942" s="105">
        <v>2016</v>
      </c>
      <c r="D942" s="105">
        <v>5</v>
      </c>
      <c r="E942" s="106" t="s">
        <v>1032</v>
      </c>
      <c r="F942" s="107">
        <v>42491</v>
      </c>
      <c r="G942" s="107">
        <v>42519</v>
      </c>
      <c r="H942" s="108">
        <f t="shared" ca="1" si="3305"/>
        <v>0</v>
      </c>
      <c r="I942" s="109" t="s">
        <v>74</v>
      </c>
      <c r="J942" s="109" t="s">
        <v>631</v>
      </c>
      <c r="K942" s="109" t="s">
        <v>1450</v>
      </c>
      <c r="L942" s="110" t="str">
        <f t="shared" ca="1" si="3306"/>
        <v>Completed</v>
      </c>
      <c r="M942" s="105" t="s">
        <v>77</v>
      </c>
      <c r="N942" s="105" t="s">
        <v>58</v>
      </c>
      <c r="O942" s="105" t="s">
        <v>109</v>
      </c>
      <c r="P942" s="105" t="s">
        <v>110</v>
      </c>
      <c r="Q942" s="105" t="s">
        <v>101</v>
      </c>
      <c r="R942" s="105" t="s">
        <v>102</v>
      </c>
      <c r="S942" s="111">
        <v>0.01</v>
      </c>
      <c r="T942" s="111">
        <v>0.04</v>
      </c>
      <c r="U942" s="112">
        <v>125000</v>
      </c>
      <c r="V942" s="112">
        <v>125240</v>
      </c>
      <c r="W942" s="110">
        <f t="shared" si="3307"/>
        <v>0</v>
      </c>
      <c r="X942" s="110">
        <f t="shared" si="3308"/>
        <v>125000</v>
      </c>
      <c r="Y942" s="112">
        <v>6485</v>
      </c>
      <c r="Z942" s="113">
        <f t="shared" si="3309"/>
        <v>5.1780581283934847E-2</v>
      </c>
      <c r="AA942" s="114">
        <f t="shared" si="3310"/>
        <v>0.61680801850424061</v>
      </c>
      <c r="AB942" s="115">
        <f t="shared" si="3311"/>
        <v>1250</v>
      </c>
      <c r="AC942" s="116">
        <v>250</v>
      </c>
      <c r="AD942" s="115">
        <f t="shared" si="3313"/>
        <v>-1000</v>
      </c>
      <c r="AE942" s="117">
        <f t="shared" si="3314"/>
        <v>5000</v>
      </c>
      <c r="AF942" s="286">
        <v>4000</v>
      </c>
      <c r="AG942" s="118">
        <f t="shared" si="3315"/>
        <v>-1000</v>
      </c>
      <c r="AH942" s="118">
        <v>0</v>
      </c>
      <c r="AI942" s="118">
        <f t="shared" si="3316"/>
        <v>3750</v>
      </c>
      <c r="AJ942" s="335">
        <f t="shared" si="3317"/>
        <v>0.9375</v>
      </c>
    </row>
    <row r="943" spans="2:38" x14ac:dyDescent="0.25">
      <c r="B943" s="356" t="s">
        <v>1448</v>
      </c>
      <c r="C943" s="91">
        <v>2016</v>
      </c>
      <c r="D943" s="91">
        <v>5</v>
      </c>
      <c r="E943" s="92" t="s">
        <v>1032</v>
      </c>
      <c r="F943" s="93">
        <v>42491</v>
      </c>
      <c r="G943" s="93">
        <v>42519</v>
      </c>
      <c r="H943" s="94">
        <f t="shared" ca="1" si="3305"/>
        <v>0</v>
      </c>
      <c r="I943" s="90" t="s">
        <v>74</v>
      </c>
      <c r="J943" s="90" t="s">
        <v>631</v>
      </c>
      <c r="K943" s="90" t="s">
        <v>1450</v>
      </c>
      <c r="L943" s="95" t="str">
        <f t="shared" ca="1" si="3306"/>
        <v>Completed</v>
      </c>
      <c r="M943" s="91" t="s">
        <v>57</v>
      </c>
      <c r="N943" s="91" t="s">
        <v>58</v>
      </c>
      <c r="O943" s="91" t="s">
        <v>109</v>
      </c>
      <c r="P943" s="91" t="s">
        <v>110</v>
      </c>
      <c r="Q943" s="91" t="s">
        <v>101</v>
      </c>
      <c r="R943" s="91" t="s">
        <v>102</v>
      </c>
      <c r="S943" s="96">
        <v>1.4999999999999999E-2</v>
      </c>
      <c r="T943" s="96">
        <v>0.04</v>
      </c>
      <c r="U943" s="97">
        <v>100000</v>
      </c>
      <c r="V943" s="97">
        <v>99325</v>
      </c>
      <c r="W943" s="95">
        <f t="shared" si="3307"/>
        <v>675</v>
      </c>
      <c r="X943" s="95">
        <f t="shared" si="3308"/>
        <v>99325</v>
      </c>
      <c r="Y943" s="97"/>
      <c r="Z943" s="98">
        <f t="shared" si="3309"/>
        <v>0</v>
      </c>
      <c r="AA943" s="99" t="e">
        <f t="shared" si="3310"/>
        <v>#DIV/0!</v>
      </c>
      <c r="AB943" s="100">
        <f t="shared" si="3311"/>
        <v>1500</v>
      </c>
      <c r="AC943" s="101">
        <f t="shared" si="3312"/>
        <v>1489.875</v>
      </c>
      <c r="AD943" s="100">
        <f t="shared" si="3313"/>
        <v>-10.125</v>
      </c>
      <c r="AE943" s="102">
        <f t="shared" si="3314"/>
        <v>4000</v>
      </c>
      <c r="AF943" s="291">
        <v>4000</v>
      </c>
      <c r="AG943" s="103">
        <f t="shared" si="3315"/>
        <v>0</v>
      </c>
      <c r="AH943" s="103">
        <v>0</v>
      </c>
      <c r="AI943" s="103">
        <f t="shared" si="3316"/>
        <v>2510.125</v>
      </c>
      <c r="AJ943" s="336">
        <f t="shared" si="3317"/>
        <v>0.62753124999999998</v>
      </c>
    </row>
    <row r="944" spans="2:38" ht="15.75" thickBot="1" x14ac:dyDescent="0.3">
      <c r="B944" s="355" t="s">
        <v>1449</v>
      </c>
      <c r="C944" s="151">
        <v>2016</v>
      </c>
      <c r="D944" s="151">
        <v>5</v>
      </c>
      <c r="E944" s="337" t="s">
        <v>1032</v>
      </c>
      <c r="F944" s="153">
        <v>42491</v>
      </c>
      <c r="G944" s="153">
        <v>42519</v>
      </c>
      <c r="H944" s="338">
        <f t="shared" ca="1" si="3305"/>
        <v>0</v>
      </c>
      <c r="I944" s="150" t="s">
        <v>74</v>
      </c>
      <c r="J944" s="150" t="s">
        <v>631</v>
      </c>
      <c r="K944" s="150" t="s">
        <v>1450</v>
      </c>
      <c r="L944" s="339" t="str">
        <f t="shared" ca="1" si="3306"/>
        <v>Completed</v>
      </c>
      <c r="M944" s="151" t="s">
        <v>134</v>
      </c>
      <c r="N944" s="151" t="s">
        <v>58</v>
      </c>
      <c r="O944" s="151" t="s">
        <v>109</v>
      </c>
      <c r="P944" s="151" t="s">
        <v>110</v>
      </c>
      <c r="Q944" s="151" t="s">
        <v>101</v>
      </c>
      <c r="R944" s="151" t="s">
        <v>102</v>
      </c>
      <c r="S944" s="152">
        <v>5.0000000000000001E-3</v>
      </c>
      <c r="T944" s="152">
        <v>0.04</v>
      </c>
      <c r="U944" s="340">
        <v>50000</v>
      </c>
      <c r="V944" s="340">
        <v>50959</v>
      </c>
      <c r="W944" s="339">
        <f t="shared" si="3307"/>
        <v>0</v>
      </c>
      <c r="X944" s="339">
        <f t="shared" si="3308"/>
        <v>50000</v>
      </c>
      <c r="Y944" s="340">
        <v>646</v>
      </c>
      <c r="Z944" s="341">
        <f t="shared" si="3309"/>
        <v>1.2676857866127671E-2</v>
      </c>
      <c r="AA944" s="342">
        <f t="shared" si="3310"/>
        <v>3.0959752321981426</v>
      </c>
      <c r="AB944" s="343">
        <f t="shared" si="3311"/>
        <v>250</v>
      </c>
      <c r="AC944" s="344">
        <f t="shared" si="3312"/>
        <v>250</v>
      </c>
      <c r="AD944" s="343">
        <f t="shared" si="3313"/>
        <v>0</v>
      </c>
      <c r="AE944" s="345">
        <f t="shared" si="3314"/>
        <v>2000</v>
      </c>
      <c r="AF944" s="346">
        <v>2000</v>
      </c>
      <c r="AG944" s="347">
        <f t="shared" si="3315"/>
        <v>0</v>
      </c>
      <c r="AH944" s="347">
        <v>0</v>
      </c>
      <c r="AI944" s="347">
        <f t="shared" si="3316"/>
        <v>1750</v>
      </c>
      <c r="AJ944" s="348">
        <f t="shared" si="3317"/>
        <v>0.875</v>
      </c>
    </row>
    <row r="945" spans="2:38" ht="15.75" thickBot="1" x14ac:dyDescent="0.3">
      <c r="B945" s="357" t="s">
        <v>1451</v>
      </c>
      <c r="C945" s="135">
        <v>2016</v>
      </c>
      <c r="D945" s="135">
        <v>5</v>
      </c>
      <c r="E945" s="136" t="s">
        <v>1032</v>
      </c>
      <c r="F945" s="137">
        <v>42491</v>
      </c>
      <c r="G945" s="137">
        <v>42504</v>
      </c>
      <c r="H945" s="138">
        <f t="shared" ca="1" si="3305"/>
        <v>0</v>
      </c>
      <c r="I945" s="139" t="s">
        <v>74</v>
      </c>
      <c r="J945" s="139" t="s">
        <v>152</v>
      </c>
      <c r="K945" s="139" t="s">
        <v>1452</v>
      </c>
      <c r="L945" s="140" t="str">
        <f t="shared" ca="1" si="3306"/>
        <v>Completed</v>
      </c>
      <c r="M945" s="135" t="s">
        <v>99</v>
      </c>
      <c r="N945" s="135" t="s">
        <v>58</v>
      </c>
      <c r="O945" s="135" t="s">
        <v>124</v>
      </c>
      <c r="P945" s="135" t="s">
        <v>110</v>
      </c>
      <c r="Q945" s="135" t="s">
        <v>101</v>
      </c>
      <c r="R945" s="135" t="s">
        <v>102</v>
      </c>
      <c r="S945" s="141">
        <v>3.6999999999999998E-2</v>
      </c>
      <c r="T945" s="141">
        <v>5.5E-2</v>
      </c>
      <c r="U945" s="142">
        <v>121000</v>
      </c>
      <c r="V945" s="142">
        <v>125802</v>
      </c>
      <c r="W945" s="140">
        <f t="shared" si="3307"/>
        <v>0</v>
      </c>
      <c r="X945" s="140">
        <f t="shared" si="3308"/>
        <v>121000</v>
      </c>
      <c r="Y945" s="142">
        <v>8589</v>
      </c>
      <c r="Z945" s="143">
        <f t="shared" si="3309"/>
        <v>6.8273954309152479E-2</v>
      </c>
      <c r="AA945" s="144">
        <f t="shared" si="3310"/>
        <v>0.7547467691232973</v>
      </c>
      <c r="AB945" s="145">
        <f t="shared" si="3311"/>
        <v>4477</v>
      </c>
      <c r="AC945" s="146">
        <f t="shared" si="3312"/>
        <v>4477</v>
      </c>
      <c r="AD945" s="145">
        <f t="shared" si="3313"/>
        <v>0</v>
      </c>
      <c r="AE945" s="147">
        <f t="shared" si="3314"/>
        <v>6655</v>
      </c>
      <c r="AF945" s="288">
        <v>6482.52</v>
      </c>
      <c r="AG945" s="148">
        <f t="shared" si="3315"/>
        <v>-172.47999999999956</v>
      </c>
      <c r="AH945" s="148">
        <v>0</v>
      </c>
      <c r="AI945" s="148">
        <f t="shared" si="3316"/>
        <v>2005.5200000000004</v>
      </c>
      <c r="AJ945" s="349">
        <f t="shared" si="3317"/>
        <v>0.30937351523790135</v>
      </c>
    </row>
    <row r="946" spans="2:38" x14ac:dyDescent="0.25">
      <c r="B946" s="403" t="s">
        <v>1453</v>
      </c>
      <c r="C946" s="352">
        <v>2016</v>
      </c>
      <c r="D946" s="352">
        <v>5</v>
      </c>
      <c r="E946" s="404" t="s">
        <v>1032</v>
      </c>
      <c r="F946" s="405">
        <v>42491</v>
      </c>
      <c r="G946" s="405">
        <v>42498</v>
      </c>
      <c r="H946" s="406">
        <f t="shared" ca="1" si="3305"/>
        <v>0</v>
      </c>
      <c r="I946" s="407" t="s">
        <v>74</v>
      </c>
      <c r="J946" s="407" t="s">
        <v>1284</v>
      </c>
      <c r="K946" s="407" t="s">
        <v>1454</v>
      </c>
      <c r="L946" s="408" t="str">
        <f t="shared" ca="1" si="3306"/>
        <v>Completed</v>
      </c>
      <c r="M946" s="352" t="s">
        <v>82</v>
      </c>
      <c r="N946" s="352" t="s">
        <v>58</v>
      </c>
      <c r="O946" s="352" t="s">
        <v>59</v>
      </c>
      <c r="P946" s="352" t="s">
        <v>60</v>
      </c>
      <c r="Q946" s="352" t="s">
        <v>61</v>
      </c>
      <c r="R946" s="352" t="s">
        <v>62</v>
      </c>
      <c r="S946" s="402">
        <v>0.1</v>
      </c>
      <c r="T946" s="402">
        <v>1.5</v>
      </c>
      <c r="U946" s="409">
        <v>1500000</v>
      </c>
      <c r="V946" s="409">
        <v>1789246</v>
      </c>
      <c r="W946" s="408">
        <f t="shared" si="3307"/>
        <v>0</v>
      </c>
      <c r="X946" s="408">
        <f t="shared" si="3308"/>
        <v>1500000</v>
      </c>
      <c r="Y946" s="409">
        <v>503</v>
      </c>
      <c r="Z946" s="410">
        <f t="shared" si="3309"/>
        <v>2.8112400418947423E-4</v>
      </c>
      <c r="AA946" s="411">
        <f t="shared" si="3310"/>
        <v>2.982107355864811</v>
      </c>
      <c r="AB946" s="412">
        <f t="shared" si="3311"/>
        <v>150</v>
      </c>
      <c r="AC946" s="353">
        <f t="shared" si="3312"/>
        <v>150</v>
      </c>
      <c r="AD946" s="412">
        <f t="shared" si="3313"/>
        <v>0</v>
      </c>
      <c r="AE946" s="413">
        <f t="shared" si="3314"/>
        <v>2250</v>
      </c>
      <c r="AF946" s="414">
        <v>1500</v>
      </c>
      <c r="AG946" s="415">
        <f t="shared" si="3315"/>
        <v>-750</v>
      </c>
      <c r="AH946" s="415">
        <v>0</v>
      </c>
      <c r="AI946" s="415">
        <f t="shared" si="3316"/>
        <v>1350</v>
      </c>
      <c r="AJ946" s="416">
        <f t="shared" si="3317"/>
        <v>0.9</v>
      </c>
    </row>
    <row r="947" spans="2:38" s="421" customFormat="1" ht="15.75" thickBot="1" x14ac:dyDescent="0.3">
      <c r="B947" s="417" t="s">
        <v>1776</v>
      </c>
      <c r="C947" s="75">
        <v>2016</v>
      </c>
      <c r="D947" s="75">
        <v>5</v>
      </c>
      <c r="E947" s="76" t="s">
        <v>1032</v>
      </c>
      <c r="F947" s="77">
        <v>42491</v>
      </c>
      <c r="G947" s="77">
        <v>42498</v>
      </c>
      <c r="H947" s="78">
        <f t="shared" ref="H947" ca="1" si="3318">IF($O$1&gt;G947,0,(G947-$O$1))</f>
        <v>0</v>
      </c>
      <c r="I947" s="74" t="s">
        <v>74</v>
      </c>
      <c r="J947" s="74" t="s">
        <v>1284</v>
      </c>
      <c r="K947" s="74" t="s">
        <v>1454</v>
      </c>
      <c r="L947" s="79" t="str">
        <f t="shared" ref="L947" ca="1" si="3319">IF(G947=0,$M$3,(IF(H947=0,$M$1,$M$2)))</f>
        <v>Completed</v>
      </c>
      <c r="M947" s="75" t="s">
        <v>177</v>
      </c>
      <c r="N947" s="75" t="s">
        <v>58</v>
      </c>
      <c r="O947" s="75" t="s">
        <v>59</v>
      </c>
      <c r="P947" s="75" t="s">
        <v>60</v>
      </c>
      <c r="Q947" s="75" t="s">
        <v>61</v>
      </c>
      <c r="R947" s="75" t="s">
        <v>62</v>
      </c>
      <c r="S947" s="80">
        <v>0.1</v>
      </c>
      <c r="T947" s="80"/>
      <c r="U947" s="81">
        <v>200000</v>
      </c>
      <c r="V947" s="81">
        <v>200136</v>
      </c>
      <c r="W947" s="79">
        <f t="shared" ref="W947" si="3320">IF(V947&gt;U947,0,U947-V947)</f>
        <v>0</v>
      </c>
      <c r="X947" s="79">
        <f t="shared" ref="X947" si="3321">IF(V947&gt;U947,U947,V947)</f>
        <v>200000</v>
      </c>
      <c r="Y947" s="81">
        <v>21</v>
      </c>
      <c r="Z947" s="82">
        <f t="shared" ref="Z947" si="3322">Y947/V947</f>
        <v>1.0492864851900707E-4</v>
      </c>
      <c r="AA947" s="83">
        <f t="shared" ref="AA947" si="3323">AF947/Y947</f>
        <v>0</v>
      </c>
      <c r="AB947" s="84">
        <f t="shared" ref="AB947" si="3324">IF(P947="cpv",(U947*S947),(U947/1000*S947))</f>
        <v>20</v>
      </c>
      <c r="AC947" s="418">
        <f t="shared" ref="AC947" si="3325">IF(P947="cpv",(IF(W947&gt;0,V947*S947,AB947)),(IF(W947&gt;0,V947/1000*S947,AB947)))</f>
        <v>20</v>
      </c>
      <c r="AD947" s="84">
        <f t="shared" ref="AD947" si="3326">AC947-AB947</f>
        <v>0</v>
      </c>
      <c r="AE947" s="86">
        <f t="shared" ref="AE947" si="3327">IF(P947="cpv",(U947*T947),(U947/1000*T947))</f>
        <v>0</v>
      </c>
      <c r="AF947" s="419">
        <v>0</v>
      </c>
      <c r="AG947" s="88">
        <f t="shared" ref="AG947" si="3328">AF947-AE947</f>
        <v>0</v>
      </c>
      <c r="AH947" s="88">
        <v>0</v>
      </c>
      <c r="AI947" s="88">
        <f t="shared" ref="AI947" si="3329">AF947-AC947-AH947</f>
        <v>-20</v>
      </c>
      <c r="AJ947" s="420" t="e">
        <f t="shared" ref="AJ947" si="3330">AI947/AF947</f>
        <v>#DIV/0!</v>
      </c>
      <c r="AL947" s="425"/>
    </row>
    <row r="948" spans="2:38" s="422" customFormat="1" ht="15.75" thickBot="1" x14ac:dyDescent="0.3">
      <c r="B948" s="357" t="s">
        <v>1455</v>
      </c>
      <c r="C948" s="135">
        <v>2016</v>
      </c>
      <c r="D948" s="135">
        <v>5</v>
      </c>
      <c r="E948" s="136" t="s">
        <v>1032</v>
      </c>
      <c r="F948" s="137">
        <v>42491</v>
      </c>
      <c r="G948" s="137">
        <v>42521</v>
      </c>
      <c r="H948" s="138">
        <f t="shared" ref="H948:H955" ca="1" si="3331">IF($O$1&gt;G948,0,(G948-$O$1))</f>
        <v>0</v>
      </c>
      <c r="I948" s="139" t="s">
        <v>74</v>
      </c>
      <c r="J948" s="139" t="s">
        <v>953</v>
      </c>
      <c r="K948" s="139" t="s">
        <v>1456</v>
      </c>
      <c r="L948" s="140" t="str">
        <f t="shared" ref="L948:L955" ca="1" si="3332">IF(G948=0,$M$3,(IF(H948=0,$M$1,$M$2)))</f>
        <v>Completed</v>
      </c>
      <c r="M948" s="135" t="s">
        <v>57</v>
      </c>
      <c r="N948" s="135" t="s">
        <v>58</v>
      </c>
      <c r="O948" s="135" t="s">
        <v>59</v>
      </c>
      <c r="P948" s="135" t="s">
        <v>60</v>
      </c>
      <c r="Q948" s="135" t="s">
        <v>61</v>
      </c>
      <c r="R948" s="135" t="s">
        <v>62</v>
      </c>
      <c r="S948" s="141">
        <v>0.5</v>
      </c>
      <c r="T948" s="141">
        <v>8</v>
      </c>
      <c r="U948" s="142">
        <v>400000</v>
      </c>
      <c r="V948" s="142">
        <v>400604</v>
      </c>
      <c r="W948" s="140">
        <f t="shared" ref="W948:W955" si="3333">IF(V948&gt;U948,0,U948-V948)</f>
        <v>0</v>
      </c>
      <c r="X948" s="140">
        <f t="shared" ref="X948:X955" si="3334">IF(V948&gt;U948,U948,V948)</f>
        <v>400000</v>
      </c>
      <c r="Y948" s="142"/>
      <c r="Z948" s="143">
        <f t="shared" ref="Z948:Z955" si="3335">Y948/V948</f>
        <v>0</v>
      </c>
      <c r="AA948" s="144" t="e">
        <f t="shared" ref="AA948:AA955" si="3336">AF948/Y948</f>
        <v>#DIV/0!</v>
      </c>
      <c r="AB948" s="145">
        <f t="shared" ref="AB948:AB955" si="3337">IF(P948="cpv",(U948*S948),(U948/1000*S948))</f>
        <v>200</v>
      </c>
      <c r="AC948" s="146">
        <f t="shared" ref="AC948:AC955" si="3338">IF(P948="cpv",(IF(W948&gt;0,V948*S948,AB948)),(IF(W948&gt;0,V948/1000*S948,AB948)))</f>
        <v>200</v>
      </c>
      <c r="AD948" s="145">
        <f t="shared" ref="AD948:AD955" si="3339">AC948-AB948</f>
        <v>0</v>
      </c>
      <c r="AE948" s="147">
        <f t="shared" ref="AE948:AE955" si="3340">IF(P948="cpv",(U948*T948),(U948/1000*T948))</f>
        <v>3200</v>
      </c>
      <c r="AF948" s="288">
        <v>2880</v>
      </c>
      <c r="AG948" s="148">
        <f t="shared" ref="AG948:AG955" si="3341">AF948-AE948</f>
        <v>-320</v>
      </c>
      <c r="AH948" s="148">
        <v>0</v>
      </c>
      <c r="AI948" s="148">
        <f t="shared" ref="AI948:AI955" si="3342">AF948-AC948-AH948</f>
        <v>2680</v>
      </c>
      <c r="AJ948" s="349">
        <f t="shared" ref="AJ948:AJ955" si="3343">AI948/AF948</f>
        <v>0.93055555555555558</v>
      </c>
      <c r="AL948" s="426"/>
    </row>
    <row r="949" spans="2:38" ht="15.75" thickBot="1" x14ac:dyDescent="0.3">
      <c r="B949" s="354" t="s">
        <v>1457</v>
      </c>
      <c r="C949" s="105">
        <v>2016</v>
      </c>
      <c r="D949" s="105">
        <v>5</v>
      </c>
      <c r="E949" s="106" t="s">
        <v>1032</v>
      </c>
      <c r="F949" s="107">
        <v>42491</v>
      </c>
      <c r="G949" s="107">
        <v>42521</v>
      </c>
      <c r="H949" s="108">
        <f t="shared" ca="1" si="3331"/>
        <v>0</v>
      </c>
      <c r="I949" s="109" t="s">
        <v>74</v>
      </c>
      <c r="J949" s="109" t="s">
        <v>953</v>
      </c>
      <c r="K949" s="109" t="s">
        <v>1460</v>
      </c>
      <c r="L949" s="110" t="str">
        <f t="shared" ca="1" si="3332"/>
        <v>Completed</v>
      </c>
      <c r="M949" s="105" t="s">
        <v>134</v>
      </c>
      <c r="N949" s="105" t="s">
        <v>58</v>
      </c>
      <c r="O949" s="105" t="s">
        <v>109</v>
      </c>
      <c r="P949" s="105" t="s">
        <v>110</v>
      </c>
      <c r="Q949" s="105" t="s">
        <v>101</v>
      </c>
      <c r="R949" s="105" t="s">
        <v>102</v>
      </c>
      <c r="S949" s="152">
        <v>5.0000000000000001E-3</v>
      </c>
      <c r="T949" s="111">
        <v>3.2500000000000001E-2</v>
      </c>
      <c r="U949" s="112">
        <v>400000</v>
      </c>
      <c r="V949" s="112">
        <v>402495</v>
      </c>
      <c r="W949" s="110">
        <f t="shared" si="3333"/>
        <v>0</v>
      </c>
      <c r="X949" s="110">
        <f t="shared" si="3334"/>
        <v>400000</v>
      </c>
      <c r="Y949" s="112">
        <v>31949</v>
      </c>
      <c r="Z949" s="113">
        <f t="shared" si="3335"/>
        <v>7.9377383569982238E-2</v>
      </c>
      <c r="AA949" s="114">
        <f t="shared" si="3336"/>
        <v>0.30033490876083757</v>
      </c>
      <c r="AB949" s="115">
        <f t="shared" si="3337"/>
        <v>2000</v>
      </c>
      <c r="AC949" s="116">
        <f t="shared" si="3338"/>
        <v>2000</v>
      </c>
      <c r="AD949" s="115">
        <f t="shared" si="3339"/>
        <v>0</v>
      </c>
      <c r="AE949" s="117">
        <f t="shared" si="3340"/>
        <v>13000</v>
      </c>
      <c r="AF949" s="286">
        <v>9595.4</v>
      </c>
      <c r="AG949" s="118">
        <f t="shared" si="3341"/>
        <v>-3404.6000000000004</v>
      </c>
      <c r="AH949" s="118">
        <v>0</v>
      </c>
      <c r="AI949" s="118">
        <f t="shared" si="3342"/>
        <v>7595.4</v>
      </c>
      <c r="AJ949" s="335">
        <f t="shared" si="3343"/>
        <v>0.79156679242136851</v>
      </c>
      <c r="AL949" s="424"/>
    </row>
    <row r="950" spans="2:38" ht="15.75" thickBot="1" x14ac:dyDescent="0.3">
      <c r="B950" s="356" t="s">
        <v>1458</v>
      </c>
      <c r="C950" s="91">
        <v>2016</v>
      </c>
      <c r="D950" s="91">
        <v>5</v>
      </c>
      <c r="E950" s="92" t="s">
        <v>1032</v>
      </c>
      <c r="F950" s="93">
        <v>42491</v>
      </c>
      <c r="G950" s="93">
        <v>42521</v>
      </c>
      <c r="H950" s="94">
        <f t="shared" ca="1" si="3331"/>
        <v>0</v>
      </c>
      <c r="I950" s="90" t="s">
        <v>74</v>
      </c>
      <c r="J950" s="90" t="s">
        <v>953</v>
      </c>
      <c r="K950" s="90" t="s">
        <v>1460</v>
      </c>
      <c r="L950" s="95" t="str">
        <f t="shared" ca="1" si="3332"/>
        <v>Completed</v>
      </c>
      <c r="M950" s="91" t="s">
        <v>57</v>
      </c>
      <c r="N950" s="91" t="s">
        <v>58</v>
      </c>
      <c r="O950" s="91" t="s">
        <v>109</v>
      </c>
      <c r="P950" s="91" t="s">
        <v>110</v>
      </c>
      <c r="Q950" s="91" t="s">
        <v>101</v>
      </c>
      <c r="R950" s="91" t="s">
        <v>102</v>
      </c>
      <c r="S950" s="96">
        <v>1.4999999999999999E-2</v>
      </c>
      <c r="T950" s="96">
        <v>3.2500000000000001E-2</v>
      </c>
      <c r="U950" s="97">
        <v>150000</v>
      </c>
      <c r="V950" s="97">
        <v>150018</v>
      </c>
      <c r="W950" s="95">
        <f t="shared" si="3333"/>
        <v>0</v>
      </c>
      <c r="X950" s="95">
        <f t="shared" si="3334"/>
        <v>150000</v>
      </c>
      <c r="Y950" s="97"/>
      <c r="Z950" s="98">
        <f t="shared" si="3335"/>
        <v>0</v>
      </c>
      <c r="AA950" s="99" t="e">
        <f t="shared" si="3336"/>
        <v>#DIV/0!</v>
      </c>
      <c r="AB950" s="100">
        <f t="shared" si="3337"/>
        <v>2250</v>
      </c>
      <c r="AC950" s="101">
        <f t="shared" si="3338"/>
        <v>2250</v>
      </c>
      <c r="AD950" s="100">
        <f t="shared" si="3339"/>
        <v>0</v>
      </c>
      <c r="AE950" s="102">
        <f t="shared" si="3340"/>
        <v>4875</v>
      </c>
      <c r="AF950" s="291">
        <v>4875</v>
      </c>
      <c r="AG950" s="103">
        <f t="shared" si="3341"/>
        <v>0</v>
      </c>
      <c r="AH950" s="103">
        <v>0</v>
      </c>
      <c r="AI950" s="103">
        <f t="shared" si="3342"/>
        <v>2625</v>
      </c>
      <c r="AJ950" s="336">
        <f t="shared" si="3343"/>
        <v>0.53846153846153844</v>
      </c>
    </row>
    <row r="951" spans="2:38" ht="15.75" thickBot="1" x14ac:dyDescent="0.3">
      <c r="B951" s="355" t="s">
        <v>1459</v>
      </c>
      <c r="C951" s="151">
        <v>2016</v>
      </c>
      <c r="D951" s="151">
        <v>5</v>
      </c>
      <c r="E951" s="337" t="s">
        <v>1032</v>
      </c>
      <c r="F951" s="153">
        <v>42491</v>
      </c>
      <c r="G951" s="153">
        <v>42521</v>
      </c>
      <c r="H951" s="338">
        <f t="shared" ca="1" si="3331"/>
        <v>0</v>
      </c>
      <c r="I951" s="150" t="s">
        <v>74</v>
      </c>
      <c r="J951" s="150" t="s">
        <v>953</v>
      </c>
      <c r="K951" s="150" t="s">
        <v>1460</v>
      </c>
      <c r="L951" s="339" t="str">
        <f t="shared" ca="1" si="3332"/>
        <v>Completed</v>
      </c>
      <c r="M951" s="151" t="s">
        <v>64</v>
      </c>
      <c r="N951" s="151" t="s">
        <v>58</v>
      </c>
      <c r="O951" s="151" t="s">
        <v>109</v>
      </c>
      <c r="P951" s="151" t="s">
        <v>110</v>
      </c>
      <c r="Q951" s="151" t="s">
        <v>101</v>
      </c>
      <c r="R951" s="151" t="s">
        <v>102</v>
      </c>
      <c r="S951" s="111">
        <v>6.0000000000000001E-3</v>
      </c>
      <c r="T951" s="152">
        <v>3.2500000000000001E-2</v>
      </c>
      <c r="U951" s="340">
        <v>100000</v>
      </c>
      <c r="V951" s="340">
        <v>97942</v>
      </c>
      <c r="W951" s="339">
        <f t="shared" si="3333"/>
        <v>2058</v>
      </c>
      <c r="X951" s="339">
        <f t="shared" si="3334"/>
        <v>97942</v>
      </c>
      <c r="Y951" s="340">
        <v>2102</v>
      </c>
      <c r="Z951" s="341">
        <f t="shared" si="3335"/>
        <v>2.1461681403279493E-2</v>
      </c>
      <c r="AA951" s="342">
        <f t="shared" si="3336"/>
        <v>1.5461465271170314</v>
      </c>
      <c r="AB951" s="343">
        <f t="shared" si="3337"/>
        <v>600</v>
      </c>
      <c r="AC951" s="344">
        <f t="shared" si="3338"/>
        <v>587.65200000000004</v>
      </c>
      <c r="AD951" s="343">
        <f t="shared" si="3339"/>
        <v>-12.347999999999956</v>
      </c>
      <c r="AE951" s="345">
        <f t="shared" si="3340"/>
        <v>3250</v>
      </c>
      <c r="AF951" s="346">
        <v>3250</v>
      </c>
      <c r="AG951" s="347">
        <f t="shared" si="3341"/>
        <v>0</v>
      </c>
      <c r="AH951" s="347">
        <v>0</v>
      </c>
      <c r="AI951" s="347">
        <f t="shared" si="3342"/>
        <v>2662.348</v>
      </c>
      <c r="AJ951" s="348">
        <f t="shared" si="3343"/>
        <v>0.81918400000000002</v>
      </c>
    </row>
    <row r="952" spans="2:38" ht="15.75" thickBot="1" x14ac:dyDescent="0.3">
      <c r="B952" s="357" t="s">
        <v>1461</v>
      </c>
      <c r="C952" s="135">
        <v>2016</v>
      </c>
      <c r="D952" s="135">
        <v>5</v>
      </c>
      <c r="E952" s="136" t="s">
        <v>1032</v>
      </c>
      <c r="F952" s="137">
        <v>42491</v>
      </c>
      <c r="G952" s="137">
        <v>42521</v>
      </c>
      <c r="H952" s="138">
        <f t="shared" ca="1" si="3331"/>
        <v>0</v>
      </c>
      <c r="I952" s="139" t="s">
        <v>74</v>
      </c>
      <c r="J952" s="139" t="s">
        <v>953</v>
      </c>
      <c r="K952" s="139" t="s">
        <v>1462</v>
      </c>
      <c r="L952" s="140" t="str">
        <f t="shared" ca="1" si="3332"/>
        <v>Completed</v>
      </c>
      <c r="M952" s="135" t="s">
        <v>830</v>
      </c>
      <c r="N952" s="135" t="s">
        <v>58</v>
      </c>
      <c r="O952" s="135" t="s">
        <v>599</v>
      </c>
      <c r="P952" s="135" t="s">
        <v>110</v>
      </c>
      <c r="Q952" s="135" t="s">
        <v>101</v>
      </c>
      <c r="R952" s="135" t="s">
        <v>102</v>
      </c>
      <c r="S952" s="141">
        <v>3.7999999999999999E-2</v>
      </c>
      <c r="T952" s="141">
        <v>0.06</v>
      </c>
      <c r="U952" s="142">
        <v>100000</v>
      </c>
      <c r="V952" s="142">
        <v>117294</v>
      </c>
      <c r="W952" s="140">
        <f t="shared" si="3333"/>
        <v>0</v>
      </c>
      <c r="X952" s="140">
        <f t="shared" si="3334"/>
        <v>100000</v>
      </c>
      <c r="Y952" s="142">
        <v>12423</v>
      </c>
      <c r="Z952" s="143">
        <f t="shared" si="3335"/>
        <v>0.10591334595119956</v>
      </c>
      <c r="AA952" s="144">
        <f t="shared" si="3336"/>
        <v>0.48297512678097076</v>
      </c>
      <c r="AB952" s="145">
        <f t="shared" si="3337"/>
        <v>3800</v>
      </c>
      <c r="AC952" s="146">
        <f t="shared" si="3338"/>
        <v>3800</v>
      </c>
      <c r="AD952" s="145">
        <f t="shared" si="3339"/>
        <v>0</v>
      </c>
      <c r="AE952" s="147">
        <f t="shared" si="3340"/>
        <v>6000</v>
      </c>
      <c r="AF952" s="288">
        <v>6000</v>
      </c>
      <c r="AG952" s="148">
        <f t="shared" si="3341"/>
        <v>0</v>
      </c>
      <c r="AH952" s="148">
        <v>0</v>
      </c>
      <c r="AI952" s="148">
        <f t="shared" si="3342"/>
        <v>2200</v>
      </c>
      <c r="AJ952" s="349">
        <f t="shared" si="3343"/>
        <v>0.36666666666666664</v>
      </c>
    </row>
    <row r="953" spans="2:38" x14ac:dyDescent="0.25">
      <c r="B953" s="354" t="s">
        <v>1463</v>
      </c>
      <c r="C953" s="105">
        <v>2016</v>
      </c>
      <c r="D953" s="105">
        <v>5</v>
      </c>
      <c r="E953" s="106" t="s">
        <v>1032</v>
      </c>
      <c r="F953" s="107">
        <v>42491</v>
      </c>
      <c r="G953" s="107">
        <v>42521</v>
      </c>
      <c r="H953" s="108">
        <f t="shared" ca="1" si="3331"/>
        <v>0</v>
      </c>
      <c r="I953" s="109" t="s">
        <v>74</v>
      </c>
      <c r="J953" s="109" t="s">
        <v>953</v>
      </c>
      <c r="K953" s="109" t="s">
        <v>1468</v>
      </c>
      <c r="L953" s="110" t="str">
        <f t="shared" ca="1" si="3332"/>
        <v>Completed</v>
      </c>
      <c r="M953" s="105" t="s">
        <v>318</v>
      </c>
      <c r="N953" s="105" t="s">
        <v>58</v>
      </c>
      <c r="O953" s="105" t="s">
        <v>59</v>
      </c>
      <c r="P953" s="105" t="s">
        <v>60</v>
      </c>
      <c r="Q953" s="105" t="s">
        <v>61</v>
      </c>
      <c r="R953" s="105" t="s">
        <v>62</v>
      </c>
      <c r="S953" s="111">
        <v>1.25</v>
      </c>
      <c r="T953" s="111">
        <v>3</v>
      </c>
      <c r="U953" s="112">
        <v>1000000</v>
      </c>
      <c r="V953" s="112">
        <v>1036181</v>
      </c>
      <c r="W953" s="110">
        <f t="shared" si="3333"/>
        <v>0</v>
      </c>
      <c r="X953" s="110">
        <f t="shared" si="3334"/>
        <v>1000000</v>
      </c>
      <c r="Y953" s="112">
        <v>7355</v>
      </c>
      <c r="Z953" s="113">
        <f t="shared" si="3335"/>
        <v>7.098180723252019E-3</v>
      </c>
      <c r="AA953" s="114">
        <f t="shared" si="3336"/>
        <v>0.42264350781781101</v>
      </c>
      <c r="AB953" s="115">
        <f t="shared" si="3337"/>
        <v>1250</v>
      </c>
      <c r="AC953" s="116">
        <f t="shared" si="3338"/>
        <v>1250</v>
      </c>
      <c r="AD953" s="115">
        <f t="shared" si="3339"/>
        <v>0</v>
      </c>
      <c r="AE953" s="117">
        <f t="shared" si="3340"/>
        <v>3000</v>
      </c>
      <c r="AF953" s="286">
        <v>3108.5430000000001</v>
      </c>
      <c r="AG953" s="118">
        <f t="shared" si="3341"/>
        <v>108.54300000000012</v>
      </c>
      <c r="AH953" s="118">
        <v>0</v>
      </c>
      <c r="AI953" s="118">
        <f t="shared" si="3342"/>
        <v>1858.5430000000001</v>
      </c>
      <c r="AJ953" s="335">
        <f t="shared" si="3343"/>
        <v>0.59788235195717099</v>
      </c>
      <c r="AL953" s="424"/>
    </row>
    <row r="954" spans="2:38" ht="15.75" thickBot="1" x14ac:dyDescent="0.3">
      <c r="B954" s="356" t="s">
        <v>1464</v>
      </c>
      <c r="C954" s="91">
        <v>2016</v>
      </c>
      <c r="D954" s="91">
        <v>5</v>
      </c>
      <c r="E954" s="92" t="s">
        <v>1032</v>
      </c>
      <c r="F954" s="93">
        <v>42491</v>
      </c>
      <c r="G954" s="93">
        <v>42521</v>
      </c>
      <c r="H954" s="94">
        <f t="shared" ca="1" si="3331"/>
        <v>0</v>
      </c>
      <c r="I954" s="90" t="s">
        <v>74</v>
      </c>
      <c r="J954" s="90" t="s">
        <v>953</v>
      </c>
      <c r="K954" s="90" t="s">
        <v>1468</v>
      </c>
      <c r="L954" s="95" t="str">
        <f t="shared" ca="1" si="3332"/>
        <v>Completed</v>
      </c>
      <c r="M954" s="91" t="s">
        <v>64</v>
      </c>
      <c r="N954" s="91" t="s">
        <v>58</v>
      </c>
      <c r="O954" s="91" t="s">
        <v>59</v>
      </c>
      <c r="P954" s="91" t="s">
        <v>60</v>
      </c>
      <c r="Q954" s="91" t="s">
        <v>61</v>
      </c>
      <c r="R954" s="91" t="s">
        <v>62</v>
      </c>
      <c r="S954" s="96">
        <v>0.2</v>
      </c>
      <c r="T954" s="96">
        <v>3</v>
      </c>
      <c r="U954" s="97">
        <v>2500000</v>
      </c>
      <c r="V954" s="97">
        <v>2467247</v>
      </c>
      <c r="W954" s="95">
        <f t="shared" si="3333"/>
        <v>32753</v>
      </c>
      <c r="X954" s="95">
        <f t="shared" si="3334"/>
        <v>2467247</v>
      </c>
      <c r="Y954" s="97">
        <v>361</v>
      </c>
      <c r="Z954" s="98">
        <f t="shared" si="3335"/>
        <v>1.4631692732831371E-4</v>
      </c>
      <c r="AA954" s="99">
        <f t="shared" si="3336"/>
        <v>0.31301939058171746</v>
      </c>
      <c r="AB954" s="100">
        <f t="shared" si="3337"/>
        <v>500</v>
      </c>
      <c r="AC954" s="101">
        <f t="shared" si="3338"/>
        <v>493.44939999999997</v>
      </c>
      <c r="AD954" s="100">
        <f t="shared" si="3339"/>
        <v>-6.5506000000000313</v>
      </c>
      <c r="AE954" s="102">
        <f t="shared" si="3340"/>
        <v>7500</v>
      </c>
      <c r="AF954" s="291">
        <v>113</v>
      </c>
      <c r="AG954" s="103">
        <f t="shared" si="3341"/>
        <v>-7387</v>
      </c>
      <c r="AH954" s="103">
        <v>0</v>
      </c>
      <c r="AI954" s="103">
        <f t="shared" si="3342"/>
        <v>-380.44939999999997</v>
      </c>
      <c r="AJ954" s="336">
        <f t="shared" si="3343"/>
        <v>-3.3668088495575219</v>
      </c>
    </row>
    <row r="955" spans="2:38" ht="15.75" thickBot="1" x14ac:dyDescent="0.3">
      <c r="B955" s="356" t="s">
        <v>1465</v>
      </c>
      <c r="C955" s="91">
        <v>2016</v>
      </c>
      <c r="D955" s="91">
        <v>5</v>
      </c>
      <c r="E955" s="92" t="s">
        <v>1032</v>
      </c>
      <c r="F955" s="93">
        <v>42491</v>
      </c>
      <c r="G955" s="93">
        <v>42521</v>
      </c>
      <c r="H955" s="94">
        <f t="shared" ca="1" si="3331"/>
        <v>0</v>
      </c>
      <c r="I955" s="90" t="s">
        <v>74</v>
      </c>
      <c r="J955" s="90" t="s">
        <v>953</v>
      </c>
      <c r="K955" s="90" t="s">
        <v>1468</v>
      </c>
      <c r="L955" s="95" t="str">
        <f t="shared" ca="1" si="3332"/>
        <v>Completed</v>
      </c>
      <c r="M955" s="91" t="s">
        <v>82</v>
      </c>
      <c r="N955" s="91" t="s">
        <v>58</v>
      </c>
      <c r="O955" s="91" t="s">
        <v>59</v>
      </c>
      <c r="P955" s="91" t="s">
        <v>60</v>
      </c>
      <c r="Q955" s="91" t="s">
        <v>61</v>
      </c>
      <c r="R955" s="91" t="s">
        <v>62</v>
      </c>
      <c r="S955" s="111">
        <v>0.1</v>
      </c>
      <c r="T955" s="96">
        <v>3</v>
      </c>
      <c r="U955" s="97">
        <v>2500000</v>
      </c>
      <c r="V955" s="97">
        <v>1569657</v>
      </c>
      <c r="W955" s="95">
        <f t="shared" si="3333"/>
        <v>930343</v>
      </c>
      <c r="X955" s="95">
        <f t="shared" si="3334"/>
        <v>1569657</v>
      </c>
      <c r="Y955" s="97"/>
      <c r="Z955" s="98">
        <f t="shared" si="3335"/>
        <v>0</v>
      </c>
      <c r="AA955" s="99" t="e">
        <f t="shared" si="3336"/>
        <v>#DIV/0!</v>
      </c>
      <c r="AB955" s="100">
        <f t="shared" si="3337"/>
        <v>250</v>
      </c>
      <c r="AC955" s="101">
        <f t="shared" si="3338"/>
        <v>156.9657</v>
      </c>
      <c r="AD955" s="100">
        <f t="shared" si="3339"/>
        <v>-93.034300000000002</v>
      </c>
      <c r="AE955" s="102">
        <f t="shared" si="3340"/>
        <v>7500</v>
      </c>
      <c r="AF955" s="291">
        <v>4000</v>
      </c>
      <c r="AG955" s="103">
        <f t="shared" si="3341"/>
        <v>-3500</v>
      </c>
      <c r="AH955" s="103">
        <v>0</v>
      </c>
      <c r="AI955" s="103">
        <f t="shared" si="3342"/>
        <v>3843.0342999999998</v>
      </c>
      <c r="AJ955" s="336">
        <f t="shared" si="3343"/>
        <v>0.96075857499999995</v>
      </c>
    </row>
    <row r="956" spans="2:38" x14ac:dyDescent="0.25">
      <c r="B956" s="356" t="s">
        <v>1785</v>
      </c>
      <c r="C956" s="91">
        <v>2016</v>
      </c>
      <c r="D956" s="91">
        <v>5</v>
      </c>
      <c r="E956" s="92" t="s">
        <v>1032</v>
      </c>
      <c r="F956" s="93">
        <v>42491</v>
      </c>
      <c r="G956" s="93">
        <v>42521</v>
      </c>
      <c r="H956" s="94">
        <f t="shared" ref="H956:H962" ca="1" si="3344">IF($O$1&gt;G956,0,(G956-$O$1))</f>
        <v>0</v>
      </c>
      <c r="I956" s="90" t="s">
        <v>74</v>
      </c>
      <c r="J956" s="90" t="s">
        <v>953</v>
      </c>
      <c r="K956" s="90" t="s">
        <v>1468</v>
      </c>
      <c r="L956" s="95" t="str">
        <f t="shared" ref="L956:L962" ca="1" si="3345">IF(G956=0,$M$3,(IF(H956=0,$M$1,$M$2)))</f>
        <v>Completed</v>
      </c>
      <c r="M956" s="91" t="s">
        <v>157</v>
      </c>
      <c r="N956" s="91" t="s">
        <v>58</v>
      </c>
      <c r="O956" s="91" t="s">
        <v>59</v>
      </c>
      <c r="P956" s="91" t="s">
        <v>42</v>
      </c>
      <c r="Q956" s="91" t="s">
        <v>61</v>
      </c>
      <c r="R956" s="91" t="s">
        <v>62</v>
      </c>
      <c r="S956" s="111">
        <v>0.25</v>
      </c>
      <c r="T956" s="96">
        <v>3</v>
      </c>
      <c r="U956" s="97">
        <v>2993</v>
      </c>
      <c r="V956" s="97">
        <v>2993</v>
      </c>
      <c r="W956" s="95">
        <f t="shared" ref="W956:W962" si="3346">IF(V956&gt;U956,0,U956-V956)</f>
        <v>0</v>
      </c>
      <c r="X956" s="95">
        <f t="shared" ref="X956:X962" si="3347">IF(V956&gt;U956,U956,V956)</f>
        <v>2993</v>
      </c>
      <c r="Y956" s="97"/>
      <c r="Z956" s="98">
        <f t="shared" ref="Z956:Z962" si="3348">Y956/V956</f>
        <v>0</v>
      </c>
      <c r="AA956" s="99" t="e">
        <f t="shared" ref="AA956:AA962" si="3349">AF956/Y956</f>
        <v>#DIV/0!</v>
      </c>
      <c r="AB956" s="100">
        <f t="shared" ref="AB956:AB962" si="3350">IF(P956="cpv",(U956*S956),(U956/1000*S956))</f>
        <v>0.74824999999999997</v>
      </c>
      <c r="AC956" s="101">
        <v>750</v>
      </c>
      <c r="AD956" s="100">
        <f t="shared" ref="AD956:AD962" si="3351">AC956-AB956</f>
        <v>749.25175000000002</v>
      </c>
      <c r="AE956" s="102">
        <f t="shared" ref="AE956:AE962" si="3352">IF(P956="cpv",(U956*T956),(U956/1000*T956))</f>
        <v>8.9789999999999992</v>
      </c>
      <c r="AF956" s="291">
        <v>2708</v>
      </c>
      <c r="AG956" s="103">
        <f t="shared" ref="AG956:AG962" si="3353">AF956-AE956</f>
        <v>2699.0210000000002</v>
      </c>
      <c r="AH956" s="103">
        <v>0</v>
      </c>
      <c r="AI956" s="103">
        <f t="shared" ref="AI956:AI962" si="3354">AF956-AC956-AH956</f>
        <v>1958</v>
      </c>
      <c r="AJ956" s="336">
        <f t="shared" ref="AJ956:AJ962" si="3355">AI956/AF956</f>
        <v>0.72304283604135888</v>
      </c>
    </row>
    <row r="957" spans="2:38" x14ac:dyDescent="0.25">
      <c r="B957" s="356" t="s">
        <v>1780</v>
      </c>
      <c r="C957" s="91">
        <v>2016</v>
      </c>
      <c r="D957" s="91">
        <v>5</v>
      </c>
      <c r="E957" s="92" t="s">
        <v>1032</v>
      </c>
      <c r="F957" s="93">
        <v>42491</v>
      </c>
      <c r="G957" s="93">
        <v>42521</v>
      </c>
      <c r="H957" s="94">
        <f t="shared" ref="H957" ca="1" si="3356">IF($O$1&gt;G957,0,(G957-$O$1))</f>
        <v>0</v>
      </c>
      <c r="I957" s="90" t="s">
        <v>74</v>
      </c>
      <c r="J957" s="90" t="s">
        <v>953</v>
      </c>
      <c r="K957" s="90" t="s">
        <v>1468</v>
      </c>
      <c r="L957" s="95" t="str">
        <f t="shared" ref="L957" ca="1" si="3357">IF(G957=0,$M$3,(IF(H957=0,$M$1,$M$2)))</f>
        <v>Completed</v>
      </c>
      <c r="M957" s="91" t="s">
        <v>678</v>
      </c>
      <c r="N957" s="91" t="s">
        <v>58</v>
      </c>
      <c r="O957" s="91" t="s">
        <v>59</v>
      </c>
      <c r="P957" s="91" t="s">
        <v>42</v>
      </c>
      <c r="Q957" s="91" t="s">
        <v>61</v>
      </c>
      <c r="R957" s="91" t="s">
        <v>62</v>
      </c>
      <c r="S957" s="96">
        <v>0.2</v>
      </c>
      <c r="T957" s="96">
        <v>3</v>
      </c>
      <c r="U957" s="97">
        <v>1187</v>
      </c>
      <c r="V957" s="97">
        <v>1187</v>
      </c>
      <c r="W957" s="95">
        <f t="shared" ref="W957" si="3358">IF(V957&gt;U957,0,U957-V957)</f>
        <v>0</v>
      </c>
      <c r="X957" s="95">
        <f t="shared" ref="X957" si="3359">IF(V957&gt;U957,U957,V957)</f>
        <v>1187</v>
      </c>
      <c r="Y957" s="97"/>
      <c r="Z957" s="98">
        <f t="shared" ref="Z957" si="3360">Y957/V957</f>
        <v>0</v>
      </c>
      <c r="AA957" s="99" t="e">
        <f t="shared" ref="AA957" si="3361">AF957/Y957</f>
        <v>#DIV/0!</v>
      </c>
      <c r="AB957" s="100">
        <f t="shared" ref="AB957" si="3362">IF(P957="cpv",(U957*S957),(U957/1000*S957))</f>
        <v>0.23740000000000003</v>
      </c>
      <c r="AC957" s="101">
        <v>357</v>
      </c>
      <c r="AD957" s="100">
        <f t="shared" ref="AD957" si="3363">AC957-AB957</f>
        <v>356.76260000000002</v>
      </c>
      <c r="AE957" s="102">
        <f t="shared" ref="AE957" si="3364">IF(P957="cpv",(U957*T957),(U957/1000*T957))</f>
        <v>3.5609999999999999</v>
      </c>
      <c r="AF957" s="291">
        <v>3.5609999999999999</v>
      </c>
      <c r="AG957" s="103">
        <f t="shared" ref="AG957" si="3365">AF957-AE957</f>
        <v>0</v>
      </c>
      <c r="AH957" s="103">
        <v>0</v>
      </c>
      <c r="AI957" s="103">
        <f t="shared" ref="AI957" si="3366">AF957-AC957-AH957</f>
        <v>-353.43900000000002</v>
      </c>
      <c r="AJ957" s="336">
        <f t="shared" ref="AJ957" si="3367">AI957/AF957</f>
        <v>-99.25273799494525</v>
      </c>
    </row>
    <row r="958" spans="2:38" x14ac:dyDescent="0.25">
      <c r="B958" s="356" t="s">
        <v>1466</v>
      </c>
      <c r="C958" s="91">
        <v>2016</v>
      </c>
      <c r="D958" s="91">
        <v>5</v>
      </c>
      <c r="E958" s="92" t="s">
        <v>1032</v>
      </c>
      <c r="F958" s="93">
        <v>42491</v>
      </c>
      <c r="G958" s="93">
        <v>42521</v>
      </c>
      <c r="H958" s="94">
        <f t="shared" ca="1" si="3344"/>
        <v>0</v>
      </c>
      <c r="I958" s="90" t="s">
        <v>74</v>
      </c>
      <c r="J958" s="90" t="s">
        <v>953</v>
      </c>
      <c r="K958" s="90" t="s">
        <v>1468</v>
      </c>
      <c r="L958" s="95" t="str">
        <f t="shared" ca="1" si="3345"/>
        <v>Completed</v>
      </c>
      <c r="M958" s="91" t="s">
        <v>177</v>
      </c>
      <c r="N958" s="91" t="s">
        <v>58</v>
      </c>
      <c r="O958" s="91" t="s">
        <v>59</v>
      </c>
      <c r="P958" s="91" t="s">
        <v>60</v>
      </c>
      <c r="Q958" s="91" t="s">
        <v>61</v>
      </c>
      <c r="R958" s="91" t="s">
        <v>62</v>
      </c>
      <c r="S958" s="96"/>
      <c r="T958" s="96">
        <v>3</v>
      </c>
      <c r="U958" s="97">
        <v>1500000</v>
      </c>
      <c r="V958" s="97">
        <v>1502358</v>
      </c>
      <c r="W958" s="95">
        <f t="shared" si="3346"/>
        <v>0</v>
      </c>
      <c r="X958" s="95">
        <f t="shared" si="3347"/>
        <v>1500000</v>
      </c>
      <c r="Y958" s="97"/>
      <c r="Z958" s="98">
        <f t="shared" si="3348"/>
        <v>0</v>
      </c>
      <c r="AA958" s="99" t="e">
        <f t="shared" si="3349"/>
        <v>#DIV/0!</v>
      </c>
      <c r="AB958" s="100">
        <f t="shared" si="3350"/>
        <v>0</v>
      </c>
      <c r="AC958" s="101">
        <v>7558</v>
      </c>
      <c r="AD958" s="100">
        <f t="shared" si="3351"/>
        <v>7558</v>
      </c>
      <c r="AE958" s="102">
        <f t="shared" si="3352"/>
        <v>4500</v>
      </c>
      <c r="AF958" s="291">
        <v>2507</v>
      </c>
      <c r="AG958" s="103">
        <f t="shared" si="3353"/>
        <v>-1993</v>
      </c>
      <c r="AH958" s="103">
        <v>0</v>
      </c>
      <c r="AI958" s="103">
        <f t="shared" si="3354"/>
        <v>-5051</v>
      </c>
      <c r="AJ958" s="336">
        <f t="shared" si="3355"/>
        <v>-2.0147586757080176</v>
      </c>
    </row>
    <row r="959" spans="2:38" ht="15.75" thickBot="1" x14ac:dyDescent="0.3">
      <c r="B959" s="355" t="s">
        <v>1467</v>
      </c>
      <c r="C959" s="151">
        <v>2016</v>
      </c>
      <c r="D959" s="151">
        <v>5</v>
      </c>
      <c r="E959" s="337" t="s">
        <v>1032</v>
      </c>
      <c r="F959" s="153">
        <v>42491</v>
      </c>
      <c r="G959" s="153">
        <v>42521</v>
      </c>
      <c r="H959" s="338">
        <f t="shared" ca="1" si="3344"/>
        <v>0</v>
      </c>
      <c r="I959" s="150" t="s">
        <v>74</v>
      </c>
      <c r="J959" s="150" t="s">
        <v>953</v>
      </c>
      <c r="K959" s="150" t="s">
        <v>1468</v>
      </c>
      <c r="L959" s="339" t="str">
        <f t="shared" ca="1" si="3345"/>
        <v>Completed</v>
      </c>
      <c r="M959" s="151" t="s">
        <v>1390</v>
      </c>
      <c r="N959" s="151" t="s">
        <v>58</v>
      </c>
      <c r="O959" s="151" t="s">
        <v>59</v>
      </c>
      <c r="P959" s="151" t="s">
        <v>60</v>
      </c>
      <c r="Q959" s="151" t="s">
        <v>61</v>
      </c>
      <c r="R959" s="151" t="s">
        <v>62</v>
      </c>
      <c r="S959" s="152"/>
      <c r="T959" s="152">
        <v>3</v>
      </c>
      <c r="U959" s="340">
        <v>0</v>
      </c>
      <c r="V959" s="340">
        <v>0</v>
      </c>
      <c r="W959" s="339">
        <f t="shared" si="3346"/>
        <v>0</v>
      </c>
      <c r="X959" s="339">
        <f t="shared" si="3347"/>
        <v>0</v>
      </c>
      <c r="Y959" s="340"/>
      <c r="Z959" s="341" t="e">
        <f t="shared" si="3348"/>
        <v>#DIV/0!</v>
      </c>
      <c r="AA959" s="342" t="e">
        <f t="shared" si="3349"/>
        <v>#DIV/0!</v>
      </c>
      <c r="AB959" s="343">
        <f t="shared" si="3350"/>
        <v>0</v>
      </c>
      <c r="AC959" s="344">
        <f t="shared" ref="AC959:AC962" si="3368">IF(P959="cpv",(IF(W959&gt;0,V959*S959,AB959)),(IF(W959&gt;0,V959/1000*S959,AB959)))</f>
        <v>0</v>
      </c>
      <c r="AD959" s="343">
        <f t="shared" si="3351"/>
        <v>0</v>
      </c>
      <c r="AE959" s="345">
        <f t="shared" si="3352"/>
        <v>0</v>
      </c>
      <c r="AF959" s="346">
        <v>0</v>
      </c>
      <c r="AG959" s="347">
        <f t="shared" si="3353"/>
        <v>0</v>
      </c>
      <c r="AH959" s="347">
        <v>0</v>
      </c>
      <c r="AI959" s="347">
        <f t="shared" si="3354"/>
        <v>0</v>
      </c>
      <c r="AJ959" s="348" t="e">
        <f t="shared" si="3355"/>
        <v>#DIV/0!</v>
      </c>
    </row>
    <row r="960" spans="2:38" ht="15.75" thickBot="1" x14ac:dyDescent="0.3">
      <c r="B960" s="357" t="s">
        <v>1469</v>
      </c>
      <c r="C960" s="135">
        <v>2016</v>
      </c>
      <c r="D960" s="135">
        <v>5</v>
      </c>
      <c r="E960" s="136" t="s">
        <v>1032</v>
      </c>
      <c r="F960" s="137">
        <v>42491</v>
      </c>
      <c r="G960" s="137">
        <v>42496</v>
      </c>
      <c r="H960" s="138">
        <f t="shared" ca="1" si="3344"/>
        <v>0</v>
      </c>
      <c r="I960" s="139" t="s">
        <v>74</v>
      </c>
      <c r="J960" s="139" t="s">
        <v>75</v>
      </c>
      <c r="K960" s="139" t="s">
        <v>1470</v>
      </c>
      <c r="L960" s="140" t="str">
        <f t="shared" ca="1" si="3345"/>
        <v>Completed</v>
      </c>
      <c r="M960" s="135" t="s">
        <v>82</v>
      </c>
      <c r="N960" s="135" t="s">
        <v>58</v>
      </c>
      <c r="O960" s="135" t="s">
        <v>78</v>
      </c>
      <c r="P960" s="135" t="s">
        <v>60</v>
      </c>
      <c r="Q960" s="135" t="s">
        <v>79</v>
      </c>
      <c r="R960" s="135" t="s">
        <v>79</v>
      </c>
      <c r="S960" s="111">
        <v>0.5</v>
      </c>
      <c r="T960" s="141">
        <v>4.25</v>
      </c>
      <c r="U960" s="142">
        <v>250000</v>
      </c>
      <c r="V960" s="142">
        <v>252427</v>
      </c>
      <c r="W960" s="140">
        <f t="shared" si="3346"/>
        <v>0</v>
      </c>
      <c r="X960" s="140">
        <f t="shared" si="3347"/>
        <v>250000</v>
      </c>
      <c r="Y960" s="142">
        <v>3101</v>
      </c>
      <c r="Z960" s="143">
        <f t="shared" si="3348"/>
        <v>1.2284739746540584E-2</v>
      </c>
      <c r="AA960" s="144">
        <f t="shared" si="3349"/>
        <v>0.32107384714608189</v>
      </c>
      <c r="AB960" s="145">
        <f t="shared" si="3350"/>
        <v>125</v>
      </c>
      <c r="AC960" s="146">
        <f t="shared" si="3368"/>
        <v>125</v>
      </c>
      <c r="AD960" s="145">
        <f t="shared" si="3351"/>
        <v>0</v>
      </c>
      <c r="AE960" s="147">
        <f t="shared" si="3352"/>
        <v>1062.5</v>
      </c>
      <c r="AF960" s="288">
        <v>995.65</v>
      </c>
      <c r="AG960" s="148">
        <f t="shared" si="3353"/>
        <v>-66.850000000000023</v>
      </c>
      <c r="AH960" s="148">
        <v>0</v>
      </c>
      <c r="AI960" s="148">
        <f t="shared" si="3354"/>
        <v>870.65</v>
      </c>
      <c r="AJ960" s="349">
        <f t="shared" si="3355"/>
        <v>0.87445387435343747</v>
      </c>
    </row>
    <row r="961" spans="2:38" x14ac:dyDescent="0.25">
      <c r="B961" s="354" t="s">
        <v>1767</v>
      </c>
      <c r="C961" s="105">
        <v>2016</v>
      </c>
      <c r="D961" s="105">
        <v>5</v>
      </c>
      <c r="E961" s="106" t="s">
        <v>1032</v>
      </c>
      <c r="F961" s="107">
        <v>42491</v>
      </c>
      <c r="G961" s="107">
        <v>42517</v>
      </c>
      <c r="H961" s="108">
        <f t="shared" ca="1" si="3344"/>
        <v>0</v>
      </c>
      <c r="I961" s="109" t="s">
        <v>74</v>
      </c>
      <c r="J961" s="109" t="s">
        <v>832</v>
      </c>
      <c r="K961" s="109" t="s">
        <v>1472</v>
      </c>
      <c r="L961" s="110" t="str">
        <f t="shared" ca="1" si="3345"/>
        <v>Completed</v>
      </c>
      <c r="M961" s="105" t="s">
        <v>64</v>
      </c>
      <c r="N961" s="105" t="s">
        <v>58</v>
      </c>
      <c r="O961" s="105" t="s">
        <v>59</v>
      </c>
      <c r="P961" s="105" t="s">
        <v>60</v>
      </c>
      <c r="Q961" s="105" t="s">
        <v>61</v>
      </c>
      <c r="R961" s="105" t="s">
        <v>62</v>
      </c>
      <c r="S961" s="111">
        <v>0.2</v>
      </c>
      <c r="T961" s="111">
        <v>4.5</v>
      </c>
      <c r="U961" s="112">
        <v>1500000</v>
      </c>
      <c r="V961" s="112">
        <v>902455</v>
      </c>
      <c r="W961" s="110">
        <f t="shared" si="3346"/>
        <v>597545</v>
      </c>
      <c r="X961" s="110">
        <f t="shared" si="3347"/>
        <v>902455</v>
      </c>
      <c r="Y961" s="112"/>
      <c r="Z961" s="113">
        <f t="shared" si="3348"/>
        <v>0</v>
      </c>
      <c r="AA961" s="114" t="e">
        <f t="shared" si="3349"/>
        <v>#DIV/0!</v>
      </c>
      <c r="AB961" s="115">
        <f t="shared" si="3350"/>
        <v>300</v>
      </c>
      <c r="AC961" s="116">
        <f t="shared" si="3368"/>
        <v>180.49100000000001</v>
      </c>
      <c r="AD961" s="115">
        <f t="shared" si="3351"/>
        <v>-119.50899999999999</v>
      </c>
      <c r="AE961" s="117">
        <f t="shared" si="3352"/>
        <v>6750</v>
      </c>
      <c r="AF961" s="286">
        <v>2458.4699999999998</v>
      </c>
      <c r="AG961" s="118">
        <f t="shared" si="3353"/>
        <v>-4291.5300000000007</v>
      </c>
      <c r="AH961" s="118">
        <v>0</v>
      </c>
      <c r="AI961" s="118">
        <f t="shared" si="3354"/>
        <v>2277.9789999999998</v>
      </c>
      <c r="AJ961" s="335">
        <f t="shared" si="3355"/>
        <v>0.92658401363449627</v>
      </c>
      <c r="AL961" s="424"/>
    </row>
    <row r="962" spans="2:38" ht="15.75" thickBot="1" x14ac:dyDescent="0.3">
      <c r="B962" s="355" t="s">
        <v>1471</v>
      </c>
      <c r="C962" s="151">
        <v>2016</v>
      </c>
      <c r="D962" s="151">
        <v>5</v>
      </c>
      <c r="E962" s="337" t="s">
        <v>1032</v>
      </c>
      <c r="F962" s="153">
        <v>42491</v>
      </c>
      <c r="G962" s="153">
        <v>42517</v>
      </c>
      <c r="H962" s="338">
        <f t="shared" ca="1" si="3344"/>
        <v>0</v>
      </c>
      <c r="I962" s="150" t="s">
        <v>74</v>
      </c>
      <c r="J962" s="150" t="s">
        <v>832</v>
      </c>
      <c r="K962" s="150" t="s">
        <v>1472</v>
      </c>
      <c r="L962" s="339" t="str">
        <f t="shared" ca="1" si="3345"/>
        <v>Completed</v>
      </c>
      <c r="M962" s="151" t="s">
        <v>57</v>
      </c>
      <c r="N962" s="151" t="s">
        <v>58</v>
      </c>
      <c r="O962" s="151" t="s">
        <v>59</v>
      </c>
      <c r="P962" s="151" t="s">
        <v>60</v>
      </c>
      <c r="Q962" s="151" t="s">
        <v>61</v>
      </c>
      <c r="R962" s="151" t="s">
        <v>62</v>
      </c>
      <c r="S962" s="152">
        <v>0.5</v>
      </c>
      <c r="T962" s="152">
        <v>4.5</v>
      </c>
      <c r="U962" s="340">
        <v>1000000</v>
      </c>
      <c r="V962" s="340">
        <v>594117</v>
      </c>
      <c r="W962" s="339">
        <f t="shared" si="3346"/>
        <v>405883</v>
      </c>
      <c r="X962" s="339">
        <f t="shared" si="3347"/>
        <v>594117</v>
      </c>
      <c r="Y962" s="340"/>
      <c r="Z962" s="341">
        <f t="shared" si="3348"/>
        <v>0</v>
      </c>
      <c r="AA962" s="342" t="e">
        <f t="shared" si="3349"/>
        <v>#DIV/0!</v>
      </c>
      <c r="AB962" s="343">
        <f t="shared" si="3350"/>
        <v>500</v>
      </c>
      <c r="AC962" s="344">
        <f t="shared" si="3368"/>
        <v>297.05849999999998</v>
      </c>
      <c r="AD962" s="343">
        <f t="shared" si="3351"/>
        <v>-202.94150000000002</v>
      </c>
      <c r="AE962" s="345">
        <f t="shared" si="3352"/>
        <v>4500</v>
      </c>
      <c r="AF962" s="346">
        <v>2673.5264999999999</v>
      </c>
      <c r="AG962" s="347">
        <f t="shared" si="3353"/>
        <v>-1826.4735000000001</v>
      </c>
      <c r="AH962" s="347">
        <v>0</v>
      </c>
      <c r="AI962" s="347">
        <f t="shared" si="3354"/>
        <v>2376.4679999999998</v>
      </c>
      <c r="AJ962" s="348">
        <f t="shared" si="3355"/>
        <v>0.88888888888888884</v>
      </c>
    </row>
    <row r="963" spans="2:38" ht="15.75" thickBot="1" x14ac:dyDescent="0.3">
      <c r="B963" s="357" t="s">
        <v>1473</v>
      </c>
      <c r="C963" s="135">
        <v>2016</v>
      </c>
      <c r="D963" s="135">
        <v>5</v>
      </c>
      <c r="E963" s="136" t="s">
        <v>1032</v>
      </c>
      <c r="F963" s="137">
        <v>42491</v>
      </c>
      <c r="G963" s="137">
        <v>42517</v>
      </c>
      <c r="H963" s="138">
        <f t="shared" ref="H963:H967" ca="1" si="3369">IF($O$1&gt;G963,0,(G963-$O$1))</f>
        <v>0</v>
      </c>
      <c r="I963" s="139" t="s">
        <v>74</v>
      </c>
      <c r="J963" s="139" t="s">
        <v>832</v>
      </c>
      <c r="K963" s="139" t="s">
        <v>1474</v>
      </c>
      <c r="L963" s="140" t="str">
        <f t="shared" ref="L963:L967" ca="1" si="3370">IF(G963=0,$M$3,(IF(H963=0,$M$1,$M$2)))</f>
        <v>Completed</v>
      </c>
      <c r="M963" s="135" t="s">
        <v>134</v>
      </c>
      <c r="N963" s="135" t="s">
        <v>58</v>
      </c>
      <c r="O963" s="135" t="s">
        <v>109</v>
      </c>
      <c r="P963" s="135" t="s">
        <v>110</v>
      </c>
      <c r="Q963" s="135" t="s">
        <v>101</v>
      </c>
      <c r="R963" s="135" t="s">
        <v>102</v>
      </c>
      <c r="S963" s="152">
        <v>5.0000000000000001E-3</v>
      </c>
      <c r="T963" s="141">
        <v>0.04</v>
      </c>
      <c r="U963" s="142">
        <v>230000</v>
      </c>
      <c r="V963" s="142">
        <v>85144</v>
      </c>
      <c r="W963" s="140">
        <f t="shared" ref="W963:W967" si="3371">IF(V963&gt;U963,0,U963-V963)</f>
        <v>144856</v>
      </c>
      <c r="X963" s="140">
        <f t="shared" ref="X963:X967" si="3372">IF(V963&gt;U963,U963,V963)</f>
        <v>85144</v>
      </c>
      <c r="Y963" s="142">
        <v>3729</v>
      </c>
      <c r="Z963" s="143">
        <f t="shared" ref="Z963:Z967" si="3373">Y963/V963</f>
        <v>4.3796391994738323E-2</v>
      </c>
      <c r="AA963" s="144">
        <f t="shared" ref="AA963:AA967" si="3374">AF963/Y963</f>
        <v>1.0933226065969428</v>
      </c>
      <c r="AB963" s="145">
        <f t="shared" ref="AB963:AB967" si="3375">IF(P963="cpv",(U963*S963),(U963/1000*S963))</f>
        <v>1150</v>
      </c>
      <c r="AC963" s="146">
        <f t="shared" ref="AC963:AC965" si="3376">IF(P963="cpv",(IF(W963&gt;0,V963*S963,AB963)),(IF(W963&gt;0,V963/1000*S963,AB963)))</f>
        <v>425.72</v>
      </c>
      <c r="AD963" s="145">
        <f t="shared" ref="AD963:AD967" si="3377">AC963-AB963</f>
        <v>-724.28</v>
      </c>
      <c r="AE963" s="147">
        <f t="shared" ref="AE963:AE967" si="3378">IF(P963="cpv",(U963*T963),(U963/1000*T963))</f>
        <v>9200</v>
      </c>
      <c r="AF963" s="288">
        <v>4077</v>
      </c>
      <c r="AG963" s="148">
        <f t="shared" ref="AG963:AG967" si="3379">AF963-AE963</f>
        <v>-5123</v>
      </c>
      <c r="AH963" s="148">
        <v>0</v>
      </c>
      <c r="AI963" s="148">
        <f t="shared" ref="AI963:AI967" si="3380">AF963-AC963-AH963</f>
        <v>3651.2799999999997</v>
      </c>
      <c r="AJ963" s="349">
        <f t="shared" ref="AJ963:AJ967" si="3381">AI963/AF963</f>
        <v>0.89558008339465289</v>
      </c>
    </row>
    <row r="964" spans="2:38" x14ac:dyDescent="0.25">
      <c r="B964" s="354" t="s">
        <v>1475</v>
      </c>
      <c r="C964" s="105">
        <v>2016</v>
      </c>
      <c r="D964" s="105">
        <v>5</v>
      </c>
      <c r="E964" s="106" t="s">
        <v>1032</v>
      </c>
      <c r="F964" s="107">
        <v>42491</v>
      </c>
      <c r="G964" s="107">
        <v>42516</v>
      </c>
      <c r="H964" s="108">
        <f t="shared" ca="1" si="3369"/>
        <v>0</v>
      </c>
      <c r="I964" s="109" t="s">
        <v>74</v>
      </c>
      <c r="J964" s="109" t="s">
        <v>1354</v>
      </c>
      <c r="K964" s="109" t="s">
        <v>1479</v>
      </c>
      <c r="L964" s="110" t="str">
        <f t="shared" ca="1" si="3370"/>
        <v>Completed</v>
      </c>
      <c r="M964" s="105" t="s">
        <v>77</v>
      </c>
      <c r="N964" s="105" t="s">
        <v>58</v>
      </c>
      <c r="O964" s="105" t="s">
        <v>109</v>
      </c>
      <c r="P964" s="105" t="s">
        <v>110</v>
      </c>
      <c r="Q964" s="105" t="s">
        <v>101</v>
      </c>
      <c r="R964" s="105" t="s">
        <v>102</v>
      </c>
      <c r="S964" s="111">
        <v>0.01</v>
      </c>
      <c r="T964" s="111">
        <v>3.3000000000000002E-2</v>
      </c>
      <c r="U964" s="112">
        <v>200000</v>
      </c>
      <c r="V964" s="112">
        <v>204386</v>
      </c>
      <c r="W964" s="110">
        <f t="shared" si="3371"/>
        <v>0</v>
      </c>
      <c r="X964" s="110">
        <f t="shared" si="3372"/>
        <v>200000</v>
      </c>
      <c r="Y964" s="112">
        <v>10471</v>
      </c>
      <c r="Z964" s="113">
        <f t="shared" si="3373"/>
        <v>5.1231493350816594E-2</v>
      </c>
      <c r="AA964" s="114">
        <f t="shared" si="3374"/>
        <v>0.23016903829624677</v>
      </c>
      <c r="AB964" s="115">
        <f t="shared" si="3375"/>
        <v>2000</v>
      </c>
      <c r="AC964" s="116">
        <v>1000</v>
      </c>
      <c r="AD964" s="115">
        <f t="shared" si="3377"/>
        <v>-1000</v>
      </c>
      <c r="AE964" s="117">
        <f t="shared" si="3378"/>
        <v>6600</v>
      </c>
      <c r="AF964" s="286">
        <v>2410.1</v>
      </c>
      <c r="AG964" s="118">
        <f t="shared" si="3379"/>
        <v>-4189.8999999999996</v>
      </c>
      <c r="AH964" s="118">
        <v>0</v>
      </c>
      <c r="AI964" s="118">
        <f t="shared" si="3380"/>
        <v>1410.1</v>
      </c>
      <c r="AJ964" s="335">
        <f t="shared" si="3381"/>
        <v>0.58507945728393007</v>
      </c>
      <c r="AL964" s="424"/>
    </row>
    <row r="965" spans="2:38" x14ac:dyDescent="0.25">
      <c r="B965" s="356" t="s">
        <v>1476</v>
      </c>
      <c r="C965" s="91">
        <v>2016</v>
      </c>
      <c r="D965" s="91">
        <v>5</v>
      </c>
      <c r="E965" s="92" t="s">
        <v>1032</v>
      </c>
      <c r="F965" s="93">
        <v>42491</v>
      </c>
      <c r="G965" s="93">
        <v>42516</v>
      </c>
      <c r="H965" s="94">
        <f t="shared" ca="1" si="3369"/>
        <v>0</v>
      </c>
      <c r="I965" s="90" t="s">
        <v>74</v>
      </c>
      <c r="J965" s="90" t="s">
        <v>1354</v>
      </c>
      <c r="K965" s="90" t="s">
        <v>1479</v>
      </c>
      <c r="L965" s="95" t="str">
        <f t="shared" ca="1" si="3370"/>
        <v>Completed</v>
      </c>
      <c r="M965" s="91" t="s">
        <v>93</v>
      </c>
      <c r="N965" s="91" t="s">
        <v>58</v>
      </c>
      <c r="O965" s="91" t="s">
        <v>109</v>
      </c>
      <c r="P965" s="91" t="s">
        <v>110</v>
      </c>
      <c r="Q965" s="91" t="s">
        <v>101</v>
      </c>
      <c r="R965" s="91" t="s">
        <v>102</v>
      </c>
      <c r="S965" s="96">
        <v>1.2E-2</v>
      </c>
      <c r="T965" s="96">
        <v>3.3000000000000002E-2</v>
      </c>
      <c r="U965" s="97">
        <v>360000</v>
      </c>
      <c r="V965" s="97">
        <v>360955</v>
      </c>
      <c r="W965" s="95">
        <f t="shared" si="3371"/>
        <v>0</v>
      </c>
      <c r="X965" s="95">
        <f t="shared" si="3372"/>
        <v>360000</v>
      </c>
      <c r="Y965" s="97">
        <v>86552</v>
      </c>
      <c r="Z965" s="98">
        <f t="shared" si="3373"/>
        <v>0.23978612292391019</v>
      </c>
      <c r="AA965" s="99">
        <f t="shared" si="3374"/>
        <v>0.1376226430354007</v>
      </c>
      <c r="AB965" s="100">
        <f t="shared" si="3375"/>
        <v>4320</v>
      </c>
      <c r="AC965" s="101">
        <f t="shared" si="3376"/>
        <v>4320</v>
      </c>
      <c r="AD965" s="100">
        <f t="shared" si="3377"/>
        <v>0</v>
      </c>
      <c r="AE965" s="102">
        <f t="shared" si="3378"/>
        <v>11880</v>
      </c>
      <c r="AF965" s="291">
        <v>11911.515000000001</v>
      </c>
      <c r="AG965" s="103">
        <f t="shared" si="3379"/>
        <v>31.515000000001237</v>
      </c>
      <c r="AH965" s="103">
        <v>0</v>
      </c>
      <c r="AI965" s="103">
        <f t="shared" si="3380"/>
        <v>7591.5150000000012</v>
      </c>
      <c r="AJ965" s="336">
        <f t="shared" si="3381"/>
        <v>0.63732573060605646</v>
      </c>
    </row>
    <row r="966" spans="2:38" ht="15.75" thickBot="1" x14ac:dyDescent="0.3">
      <c r="B966" s="356" t="s">
        <v>1477</v>
      </c>
      <c r="C966" s="91">
        <v>2016</v>
      </c>
      <c r="D966" s="91">
        <v>5</v>
      </c>
      <c r="E966" s="92" t="s">
        <v>1032</v>
      </c>
      <c r="F966" s="93">
        <v>42491</v>
      </c>
      <c r="G966" s="93">
        <v>42516</v>
      </c>
      <c r="H966" s="94">
        <f t="shared" ref="H966" ca="1" si="3382">IF($O$1&gt;G966,0,(G966-$O$1))</f>
        <v>0</v>
      </c>
      <c r="I966" s="90" t="s">
        <v>74</v>
      </c>
      <c r="J966" s="90" t="s">
        <v>1354</v>
      </c>
      <c r="K966" s="90" t="s">
        <v>1479</v>
      </c>
      <c r="L966" s="95" t="str">
        <f t="shared" ref="L966" ca="1" si="3383">IF(G966=0,$M$3,(IF(H966=0,$M$1,$M$2)))</f>
        <v>Completed</v>
      </c>
      <c r="M966" s="91" t="s">
        <v>134</v>
      </c>
      <c r="N966" s="91" t="s">
        <v>58</v>
      </c>
      <c r="O966" s="91" t="s">
        <v>109</v>
      </c>
      <c r="P966" s="91" t="s">
        <v>110</v>
      </c>
      <c r="Q966" s="91" t="s">
        <v>101</v>
      </c>
      <c r="R966" s="91" t="s">
        <v>102</v>
      </c>
      <c r="S966" s="152">
        <v>5.0000000000000001E-3</v>
      </c>
      <c r="T966" s="96">
        <v>3.3000000000000002E-2</v>
      </c>
      <c r="U966" s="97">
        <v>230000</v>
      </c>
      <c r="V966" s="97">
        <v>88710</v>
      </c>
      <c r="W966" s="95">
        <f t="shared" ref="W966" si="3384">IF(V966&gt;U966,0,U966-V966)</f>
        <v>141290</v>
      </c>
      <c r="X966" s="95">
        <f t="shared" ref="X966" si="3385">IF(V966&gt;U966,U966,V966)</f>
        <v>88710</v>
      </c>
      <c r="Y966" s="97">
        <v>7705</v>
      </c>
      <c r="Z966" s="98">
        <f t="shared" ref="Z966" si="3386">Y966/V966</f>
        <v>8.6856047796189828E-2</v>
      </c>
      <c r="AA966" s="99">
        <f t="shared" ref="AA966" si="3387">AF966/Y966</f>
        <v>0.37993900064892933</v>
      </c>
      <c r="AB966" s="100">
        <f t="shared" ref="AB966" si="3388">IF(P966="cpv",(U966*S966),(U966/1000*S966))</f>
        <v>1150</v>
      </c>
      <c r="AC966" s="101">
        <f t="shared" ref="AC966" si="3389">IF(P966="cpv",(IF(W966&gt;0,V966*S966,AB966)),(IF(W966&gt;0,V966/1000*S966,AB966)))</f>
        <v>443.55</v>
      </c>
      <c r="AD966" s="100">
        <f t="shared" ref="AD966" si="3390">AC966-AB966</f>
        <v>-706.45</v>
      </c>
      <c r="AE966" s="102">
        <f t="shared" ref="AE966" si="3391">IF(P966="cpv",(U966*T966),(U966/1000*T966))</f>
        <v>7590</v>
      </c>
      <c r="AF966" s="291">
        <v>2927.4300000000003</v>
      </c>
      <c r="AG966" s="103">
        <f t="shared" ref="AG966" si="3392">AF966-AE966</f>
        <v>-4662.57</v>
      </c>
      <c r="AH966" s="103">
        <v>0</v>
      </c>
      <c r="AI966" s="103">
        <f t="shared" ref="AI966" si="3393">AF966-AC966-AH966</f>
        <v>2483.88</v>
      </c>
      <c r="AJ966" s="336">
        <f t="shared" ref="AJ966" si="3394">AI966/AF966</f>
        <v>0.8484848484848484</v>
      </c>
    </row>
    <row r="967" spans="2:38" ht="15.75" thickBot="1" x14ac:dyDescent="0.3">
      <c r="B967" s="356" t="s">
        <v>1775</v>
      </c>
      <c r="C967" s="91">
        <v>2016</v>
      </c>
      <c r="D967" s="91">
        <v>5</v>
      </c>
      <c r="E967" s="92" t="s">
        <v>1032</v>
      </c>
      <c r="F967" s="93">
        <v>42491</v>
      </c>
      <c r="G967" s="93">
        <v>42516</v>
      </c>
      <c r="H967" s="94">
        <f t="shared" ca="1" si="3369"/>
        <v>0</v>
      </c>
      <c r="I967" s="90" t="s">
        <v>74</v>
      </c>
      <c r="J967" s="90" t="s">
        <v>1354</v>
      </c>
      <c r="K967" s="90" t="s">
        <v>1479</v>
      </c>
      <c r="L967" s="95" t="str">
        <f t="shared" ca="1" si="3370"/>
        <v>Completed</v>
      </c>
      <c r="M967" s="91" t="s">
        <v>420</v>
      </c>
      <c r="N967" s="91" t="s">
        <v>58</v>
      </c>
      <c r="O967" s="91" t="s">
        <v>109</v>
      </c>
      <c r="P967" s="91" t="s">
        <v>110</v>
      </c>
      <c r="Q967" s="91" t="s">
        <v>101</v>
      </c>
      <c r="R967" s="91" t="s">
        <v>102</v>
      </c>
      <c r="S967" s="152">
        <v>0.02</v>
      </c>
      <c r="T967" s="96">
        <v>3.3000000000000002E-2</v>
      </c>
      <c r="U967" s="97">
        <v>70000</v>
      </c>
      <c r="V967" s="97">
        <v>73874</v>
      </c>
      <c r="W967" s="95">
        <f t="shared" si="3371"/>
        <v>0</v>
      </c>
      <c r="X967" s="95">
        <f t="shared" si="3372"/>
        <v>70000</v>
      </c>
      <c r="Y967" s="97">
        <v>7705</v>
      </c>
      <c r="Z967" s="98">
        <f t="shared" si="3373"/>
        <v>0.10429921217207679</v>
      </c>
      <c r="AA967" s="99">
        <f t="shared" si="3374"/>
        <v>0.31639740428293317</v>
      </c>
      <c r="AB967" s="100">
        <f t="shared" si="3375"/>
        <v>1400</v>
      </c>
      <c r="AC967" s="101">
        <v>1500</v>
      </c>
      <c r="AD967" s="100">
        <f t="shared" si="3377"/>
        <v>100</v>
      </c>
      <c r="AE967" s="102">
        <f t="shared" si="3378"/>
        <v>2310</v>
      </c>
      <c r="AF967" s="291">
        <v>2437.8420000000001</v>
      </c>
      <c r="AG967" s="103">
        <f t="shared" si="3379"/>
        <v>127.8420000000001</v>
      </c>
      <c r="AH967" s="103">
        <v>0</v>
      </c>
      <c r="AI967" s="103">
        <f t="shared" si="3380"/>
        <v>937.8420000000001</v>
      </c>
      <c r="AJ967" s="336">
        <f t="shared" si="3381"/>
        <v>0.38470171569773598</v>
      </c>
    </row>
    <row r="968" spans="2:38" ht="15.75" thickBot="1" x14ac:dyDescent="0.3">
      <c r="B968" s="355" t="s">
        <v>1478</v>
      </c>
      <c r="C968" s="151">
        <v>2016</v>
      </c>
      <c r="D968" s="151">
        <v>5</v>
      </c>
      <c r="E968" s="337" t="s">
        <v>1032</v>
      </c>
      <c r="F968" s="153">
        <v>42491</v>
      </c>
      <c r="G968" s="153">
        <v>42516</v>
      </c>
      <c r="H968" s="338">
        <f t="shared" ref="H968:H973" ca="1" si="3395">IF($O$1&gt;G968,0,(G968-$O$1))</f>
        <v>0</v>
      </c>
      <c r="I968" s="150" t="s">
        <v>74</v>
      </c>
      <c r="J968" s="150" t="s">
        <v>1354</v>
      </c>
      <c r="K968" s="150" t="s">
        <v>1479</v>
      </c>
      <c r="L968" s="339" t="str">
        <f t="shared" ref="L968:L973" ca="1" si="3396">IF(G968=0,$M$3,(IF(H968=0,$M$1,$M$2)))</f>
        <v>Completed</v>
      </c>
      <c r="M968" s="151" t="s">
        <v>64</v>
      </c>
      <c r="N968" s="151" t="s">
        <v>58</v>
      </c>
      <c r="O968" s="151" t="s">
        <v>109</v>
      </c>
      <c r="P968" s="151" t="s">
        <v>110</v>
      </c>
      <c r="Q968" s="151" t="s">
        <v>101</v>
      </c>
      <c r="R968" s="151" t="s">
        <v>102</v>
      </c>
      <c r="S968" s="111">
        <v>6.0000000000000001E-3</v>
      </c>
      <c r="T968" s="152">
        <v>3.3000000000000002E-2</v>
      </c>
      <c r="U968" s="340">
        <v>100000</v>
      </c>
      <c r="V968" s="340">
        <v>100410</v>
      </c>
      <c r="W968" s="339">
        <f t="shared" ref="W968:W973" si="3397">IF(V968&gt;U968,0,U968-V968)</f>
        <v>0</v>
      </c>
      <c r="X968" s="339">
        <f t="shared" ref="X968:X973" si="3398">IF(V968&gt;U968,U968,V968)</f>
        <v>100000</v>
      </c>
      <c r="Y968" s="340">
        <v>4643</v>
      </c>
      <c r="Z968" s="341">
        <f t="shared" ref="Z968:Z973" si="3399">Y968/V968</f>
        <v>4.6240414301364406E-2</v>
      </c>
      <c r="AA968" s="342">
        <f t="shared" ref="AA968:AA973" si="3400">AF968/Y968</f>
        <v>0.71366142580228309</v>
      </c>
      <c r="AB968" s="343">
        <f t="shared" ref="AB968:AB973" si="3401">IF(P968="cpv",(U968*S968),(U968/1000*S968))</f>
        <v>600</v>
      </c>
      <c r="AC968" s="344">
        <f t="shared" ref="AC968:AC973" si="3402">IF(P968="cpv",(IF(W968&gt;0,V968*S968,AB968)),(IF(W968&gt;0,V968/1000*S968,AB968)))</f>
        <v>600</v>
      </c>
      <c r="AD968" s="343">
        <f t="shared" ref="AD968:AD973" si="3403">AC968-AB968</f>
        <v>0</v>
      </c>
      <c r="AE968" s="345">
        <f t="shared" ref="AE968:AE973" si="3404">IF(P968="cpv",(U968*T968),(U968/1000*T968))</f>
        <v>3300</v>
      </c>
      <c r="AF968" s="346">
        <v>3313.53</v>
      </c>
      <c r="AG968" s="347">
        <f t="shared" ref="AG968:AG973" si="3405">AF968-AE968</f>
        <v>13.5300000000002</v>
      </c>
      <c r="AH968" s="347">
        <v>0</v>
      </c>
      <c r="AI968" s="347">
        <f t="shared" ref="AI968:AI973" si="3406">AF968-AC968-AH968</f>
        <v>2713.53</v>
      </c>
      <c r="AJ968" s="348">
        <f t="shared" ref="AJ968:AJ973" si="3407">AI968/AF968</f>
        <v>0.81892422884355964</v>
      </c>
    </row>
    <row r="969" spans="2:38" ht="15.75" thickBot="1" x14ac:dyDescent="0.3">
      <c r="B969" s="354" t="s">
        <v>1480</v>
      </c>
      <c r="C969" s="105">
        <v>2016</v>
      </c>
      <c r="D969" s="105">
        <v>5</v>
      </c>
      <c r="E969" s="106" t="s">
        <v>1032</v>
      </c>
      <c r="F969" s="107">
        <v>42491</v>
      </c>
      <c r="G969" s="107">
        <v>42521</v>
      </c>
      <c r="H969" s="108">
        <f t="shared" ca="1" si="3395"/>
        <v>0</v>
      </c>
      <c r="I969" s="109" t="s">
        <v>74</v>
      </c>
      <c r="J969" s="109" t="s">
        <v>75</v>
      </c>
      <c r="K969" s="109" t="s">
        <v>1481</v>
      </c>
      <c r="L969" s="110" t="str">
        <f t="shared" ca="1" si="3396"/>
        <v>Completed</v>
      </c>
      <c r="M969" s="105" t="s">
        <v>1395</v>
      </c>
      <c r="N969" s="105" t="s">
        <v>58</v>
      </c>
      <c r="O969" s="105" t="s">
        <v>78</v>
      </c>
      <c r="P969" s="105" t="s">
        <v>60</v>
      </c>
      <c r="Q969" s="105" t="s">
        <v>79</v>
      </c>
      <c r="R969" s="105" t="s">
        <v>79</v>
      </c>
      <c r="S969" s="111">
        <v>3</v>
      </c>
      <c r="T969" s="111">
        <v>4.25</v>
      </c>
      <c r="U969" s="112">
        <v>500000</v>
      </c>
      <c r="V969" s="112">
        <v>562891</v>
      </c>
      <c r="W969" s="110">
        <f t="shared" si="3397"/>
        <v>0</v>
      </c>
      <c r="X969" s="110">
        <f t="shared" si="3398"/>
        <v>500000</v>
      </c>
      <c r="Y969" s="112">
        <v>21491</v>
      </c>
      <c r="Z969" s="113">
        <f t="shared" si="3399"/>
        <v>3.8179683100280519E-2</v>
      </c>
      <c r="AA969" s="114">
        <f t="shared" si="3400"/>
        <v>0.13145037457540365</v>
      </c>
      <c r="AB969" s="115">
        <f t="shared" si="3401"/>
        <v>1500</v>
      </c>
      <c r="AC969" s="116">
        <f t="shared" si="3402"/>
        <v>1500</v>
      </c>
      <c r="AD969" s="115">
        <f t="shared" si="3403"/>
        <v>0</v>
      </c>
      <c r="AE969" s="117">
        <f t="shared" si="3404"/>
        <v>2125</v>
      </c>
      <c r="AF969" s="286">
        <v>2825</v>
      </c>
      <c r="AG969" s="118">
        <f t="shared" si="3405"/>
        <v>700</v>
      </c>
      <c r="AH969" s="118">
        <v>0</v>
      </c>
      <c r="AI969" s="118">
        <f t="shared" si="3406"/>
        <v>1325</v>
      </c>
      <c r="AJ969" s="335">
        <f t="shared" si="3407"/>
        <v>0.46902654867256638</v>
      </c>
      <c r="AL969" s="424"/>
    </row>
    <row r="970" spans="2:38" x14ac:dyDescent="0.25">
      <c r="B970" s="356" t="s">
        <v>1766</v>
      </c>
      <c r="C970" s="91">
        <v>2016</v>
      </c>
      <c r="D970" s="91">
        <v>5</v>
      </c>
      <c r="E970" s="92" t="s">
        <v>1032</v>
      </c>
      <c r="F970" s="93">
        <v>42491</v>
      </c>
      <c r="G970" s="93">
        <v>42521</v>
      </c>
      <c r="H970" s="94">
        <f t="shared" ca="1" si="3395"/>
        <v>0</v>
      </c>
      <c r="I970" s="90" t="s">
        <v>74</v>
      </c>
      <c r="J970" s="90" t="s">
        <v>75</v>
      </c>
      <c r="K970" s="90" t="s">
        <v>1481</v>
      </c>
      <c r="L970" s="95" t="str">
        <f t="shared" ca="1" si="3396"/>
        <v>Completed</v>
      </c>
      <c r="M970" s="91" t="s">
        <v>82</v>
      </c>
      <c r="N970" s="91" t="s">
        <v>58</v>
      </c>
      <c r="O970" s="91" t="s">
        <v>78</v>
      </c>
      <c r="P970" s="91" t="s">
        <v>60</v>
      </c>
      <c r="Q970" s="91" t="s">
        <v>79</v>
      </c>
      <c r="R970" s="91" t="s">
        <v>79</v>
      </c>
      <c r="S970" s="111">
        <v>0.5</v>
      </c>
      <c r="T970" s="96">
        <v>4.25</v>
      </c>
      <c r="U970" s="97">
        <v>1500000</v>
      </c>
      <c r="V970" s="97">
        <v>1500268</v>
      </c>
      <c r="W970" s="95">
        <f t="shared" si="3397"/>
        <v>0</v>
      </c>
      <c r="X970" s="95">
        <f t="shared" si="3398"/>
        <v>1500000</v>
      </c>
      <c r="Y970" s="97">
        <v>9757</v>
      </c>
      <c r="Z970" s="98">
        <f t="shared" si="3399"/>
        <v>6.5035047071589878E-3</v>
      </c>
      <c r="AA970" s="99">
        <f t="shared" si="3400"/>
        <v>0.65337706262170747</v>
      </c>
      <c r="AB970" s="100">
        <f t="shared" si="3401"/>
        <v>750</v>
      </c>
      <c r="AC970" s="101">
        <f t="shared" si="3402"/>
        <v>750</v>
      </c>
      <c r="AD970" s="100">
        <f t="shared" si="3403"/>
        <v>0</v>
      </c>
      <c r="AE970" s="102">
        <f t="shared" si="3404"/>
        <v>6375</v>
      </c>
      <c r="AF970" s="291">
        <v>6375</v>
      </c>
      <c r="AG970" s="103">
        <f t="shared" si="3405"/>
        <v>0</v>
      </c>
      <c r="AH970" s="103">
        <v>0</v>
      </c>
      <c r="AI970" s="103">
        <f t="shared" si="3406"/>
        <v>5625</v>
      </c>
      <c r="AJ970" s="336">
        <f t="shared" si="3407"/>
        <v>0.88235294117647056</v>
      </c>
    </row>
    <row r="971" spans="2:38" ht="15.75" thickBot="1" x14ac:dyDescent="0.3">
      <c r="B971" s="355" t="s">
        <v>1480</v>
      </c>
      <c r="C971" s="151">
        <v>2016</v>
      </c>
      <c r="D971" s="151">
        <v>5</v>
      </c>
      <c r="E971" s="337" t="s">
        <v>1032</v>
      </c>
      <c r="F971" s="153">
        <v>42491</v>
      </c>
      <c r="G971" s="153">
        <v>42521</v>
      </c>
      <c r="H971" s="338">
        <f t="shared" ca="1" si="3395"/>
        <v>0</v>
      </c>
      <c r="I971" s="150" t="s">
        <v>74</v>
      </c>
      <c r="J971" s="150" t="s">
        <v>75</v>
      </c>
      <c r="K971" s="150" t="s">
        <v>1481</v>
      </c>
      <c r="L971" s="339" t="str">
        <f t="shared" ca="1" si="3396"/>
        <v>Completed</v>
      </c>
      <c r="M971" s="151" t="s">
        <v>77</v>
      </c>
      <c r="N971" s="151" t="s">
        <v>58</v>
      </c>
      <c r="O971" s="151" t="s">
        <v>78</v>
      </c>
      <c r="P971" s="151" t="s">
        <v>60</v>
      </c>
      <c r="Q971" s="151" t="s">
        <v>79</v>
      </c>
      <c r="R971" s="151" t="s">
        <v>79</v>
      </c>
      <c r="S971" s="96">
        <v>1.5</v>
      </c>
      <c r="T971" s="152">
        <v>4.25</v>
      </c>
      <c r="U971" s="340">
        <v>500000</v>
      </c>
      <c r="V971" s="340">
        <v>601773</v>
      </c>
      <c r="W971" s="339">
        <f t="shared" si="3397"/>
        <v>0</v>
      </c>
      <c r="X971" s="339">
        <f t="shared" si="3398"/>
        <v>500000</v>
      </c>
      <c r="Y971" s="340">
        <v>4498</v>
      </c>
      <c r="Z971" s="341">
        <f t="shared" si="3399"/>
        <v>7.4745792848798466E-3</v>
      </c>
      <c r="AA971" s="342">
        <f t="shared" si="3400"/>
        <v>0.47243219208537129</v>
      </c>
      <c r="AB971" s="343">
        <f t="shared" si="3401"/>
        <v>750</v>
      </c>
      <c r="AC971" s="344">
        <f t="shared" si="3402"/>
        <v>750</v>
      </c>
      <c r="AD971" s="343">
        <f t="shared" si="3403"/>
        <v>0</v>
      </c>
      <c r="AE971" s="345">
        <f t="shared" si="3404"/>
        <v>2125</v>
      </c>
      <c r="AF971" s="346">
        <v>2125</v>
      </c>
      <c r="AG971" s="347">
        <f t="shared" si="3405"/>
        <v>0</v>
      </c>
      <c r="AH971" s="347">
        <v>0</v>
      </c>
      <c r="AI971" s="347">
        <f t="shared" si="3406"/>
        <v>1375</v>
      </c>
      <c r="AJ971" s="348">
        <f t="shared" si="3407"/>
        <v>0.6470588235294118</v>
      </c>
    </row>
    <row r="972" spans="2:38" x14ac:dyDescent="0.25">
      <c r="B972" s="354" t="s">
        <v>1482</v>
      </c>
      <c r="C972" s="105">
        <v>2016</v>
      </c>
      <c r="D972" s="105">
        <v>5</v>
      </c>
      <c r="E972" s="106" t="s">
        <v>1032</v>
      </c>
      <c r="F972" s="107">
        <v>42491</v>
      </c>
      <c r="G972" s="107">
        <v>42506</v>
      </c>
      <c r="H972" s="108">
        <f t="shared" ca="1" si="3395"/>
        <v>0</v>
      </c>
      <c r="I972" s="109" t="s">
        <v>74</v>
      </c>
      <c r="J972" s="109" t="s">
        <v>152</v>
      </c>
      <c r="K972" s="109" t="s">
        <v>1484</v>
      </c>
      <c r="L972" s="110" t="str">
        <f t="shared" ca="1" si="3396"/>
        <v>Completed</v>
      </c>
      <c r="M972" s="105" t="s">
        <v>308</v>
      </c>
      <c r="N972" s="105" t="s">
        <v>58</v>
      </c>
      <c r="O972" s="105" t="s">
        <v>309</v>
      </c>
      <c r="P972" s="105" t="s">
        <v>60</v>
      </c>
      <c r="Q972" s="105" t="s">
        <v>61</v>
      </c>
      <c r="R972" s="105" t="s">
        <v>62</v>
      </c>
      <c r="S972" s="111">
        <v>4</v>
      </c>
      <c r="T972" s="111">
        <v>8</v>
      </c>
      <c r="U972" s="112">
        <v>1000000</v>
      </c>
      <c r="V972" s="112">
        <v>1053508</v>
      </c>
      <c r="W972" s="110">
        <f t="shared" si="3397"/>
        <v>0</v>
      </c>
      <c r="X972" s="110">
        <f t="shared" si="3398"/>
        <v>1000000</v>
      </c>
      <c r="Y972" s="112">
        <v>81900</v>
      </c>
      <c r="Z972" s="113">
        <f t="shared" si="3399"/>
        <v>7.774027344832693E-2</v>
      </c>
      <c r="AA972" s="114">
        <f t="shared" si="3400"/>
        <v>0.11826617826617826</v>
      </c>
      <c r="AB972" s="115">
        <f t="shared" si="3401"/>
        <v>4000</v>
      </c>
      <c r="AC972" s="116">
        <f t="shared" si="3402"/>
        <v>4000</v>
      </c>
      <c r="AD972" s="115">
        <f t="shared" si="3403"/>
        <v>0</v>
      </c>
      <c r="AE972" s="117">
        <f t="shared" si="3404"/>
        <v>8000</v>
      </c>
      <c r="AF972" s="286">
        <v>9686</v>
      </c>
      <c r="AG972" s="118">
        <f t="shared" si="3405"/>
        <v>1686</v>
      </c>
      <c r="AH972" s="118">
        <v>0</v>
      </c>
      <c r="AI972" s="118">
        <f t="shared" si="3406"/>
        <v>5686</v>
      </c>
      <c r="AJ972" s="335">
        <f t="shared" si="3407"/>
        <v>0.58703283088994429</v>
      </c>
      <c r="AL972" s="424"/>
    </row>
    <row r="973" spans="2:38" ht="15.75" thickBot="1" x14ac:dyDescent="0.3">
      <c r="B973" s="355" t="s">
        <v>1483</v>
      </c>
      <c r="C973" s="151">
        <v>2016</v>
      </c>
      <c r="D973" s="151">
        <v>5</v>
      </c>
      <c r="E973" s="337" t="s">
        <v>1032</v>
      </c>
      <c r="F973" s="153">
        <v>42491</v>
      </c>
      <c r="G973" s="153">
        <v>42506</v>
      </c>
      <c r="H973" s="338">
        <f t="shared" ca="1" si="3395"/>
        <v>0</v>
      </c>
      <c r="I973" s="150" t="s">
        <v>74</v>
      </c>
      <c r="J973" s="150" t="s">
        <v>152</v>
      </c>
      <c r="K973" s="150" t="s">
        <v>1484</v>
      </c>
      <c r="L973" s="339" t="str">
        <f t="shared" ca="1" si="3396"/>
        <v>Completed</v>
      </c>
      <c r="M973" s="151" t="s">
        <v>318</v>
      </c>
      <c r="N973" s="151" t="s">
        <v>58</v>
      </c>
      <c r="O973" s="151" t="s">
        <v>309</v>
      </c>
      <c r="P973" s="151" t="s">
        <v>60</v>
      </c>
      <c r="Q973" s="151" t="s">
        <v>61</v>
      </c>
      <c r="R973" s="151" t="s">
        <v>62</v>
      </c>
      <c r="S973" s="152">
        <v>3</v>
      </c>
      <c r="T973" s="152">
        <v>8</v>
      </c>
      <c r="U973" s="340">
        <v>1300000</v>
      </c>
      <c r="V973" s="340">
        <v>1441482</v>
      </c>
      <c r="W973" s="339">
        <f t="shared" si="3397"/>
        <v>0</v>
      </c>
      <c r="X973" s="339">
        <f t="shared" si="3398"/>
        <v>1300000</v>
      </c>
      <c r="Y973" s="340">
        <v>27292</v>
      </c>
      <c r="Z973" s="341">
        <f t="shared" si="3399"/>
        <v>1.8933292264488907E-2</v>
      </c>
      <c r="AA973" s="342">
        <f t="shared" si="3400"/>
        <v>0.38106404807269528</v>
      </c>
      <c r="AB973" s="343">
        <f t="shared" si="3401"/>
        <v>3900</v>
      </c>
      <c r="AC973" s="344">
        <f t="shared" si="3402"/>
        <v>3900</v>
      </c>
      <c r="AD973" s="343">
        <f t="shared" si="3403"/>
        <v>0</v>
      </c>
      <c r="AE973" s="345">
        <f t="shared" si="3404"/>
        <v>10400</v>
      </c>
      <c r="AF973" s="346">
        <v>10400</v>
      </c>
      <c r="AG973" s="347">
        <f t="shared" si="3405"/>
        <v>0</v>
      </c>
      <c r="AH973" s="347">
        <v>0</v>
      </c>
      <c r="AI973" s="347">
        <f t="shared" si="3406"/>
        <v>6500</v>
      </c>
      <c r="AJ973" s="348">
        <f t="shared" si="3407"/>
        <v>0.625</v>
      </c>
    </row>
    <row r="974" spans="2:38" ht="15.75" thickBot="1" x14ac:dyDescent="0.3">
      <c r="B974" s="357" t="s">
        <v>1485</v>
      </c>
      <c r="C974" s="135">
        <v>2016</v>
      </c>
      <c r="D974" s="135">
        <v>5</v>
      </c>
      <c r="E974" s="136" t="s">
        <v>1032</v>
      </c>
      <c r="F974" s="137">
        <v>42491</v>
      </c>
      <c r="G974" s="137">
        <v>42505</v>
      </c>
      <c r="H974" s="138">
        <f t="shared" ref="H974:H977" ca="1" si="3408">IF($O$1&gt;G974,0,(G974-$O$1))</f>
        <v>0</v>
      </c>
      <c r="I974" s="139" t="s">
        <v>54</v>
      </c>
      <c r="J974" s="139" t="s">
        <v>136</v>
      </c>
      <c r="K974" s="139" t="s">
        <v>1486</v>
      </c>
      <c r="L974" s="140" t="str">
        <f t="shared" ref="L974:L977" ca="1" si="3409">IF(G974=0,$M$3,(IF(H974=0,$M$1,$M$2)))</f>
        <v>Completed</v>
      </c>
      <c r="M974" s="135" t="s">
        <v>82</v>
      </c>
      <c r="N974" s="135" t="s">
        <v>58</v>
      </c>
      <c r="O974" s="135" t="s">
        <v>78</v>
      </c>
      <c r="P974" s="135" t="s">
        <v>60</v>
      </c>
      <c r="Q974" s="135" t="s">
        <v>79</v>
      </c>
      <c r="R974" s="135" t="s">
        <v>79</v>
      </c>
      <c r="S974" s="111">
        <v>0.5</v>
      </c>
      <c r="T974" s="141">
        <v>4.25</v>
      </c>
      <c r="U974" s="142">
        <v>420000</v>
      </c>
      <c r="V974" s="142">
        <v>420158</v>
      </c>
      <c r="W974" s="140">
        <f t="shared" ref="W974:W977" si="3410">IF(V974&gt;U974,0,U974-V974)</f>
        <v>0</v>
      </c>
      <c r="X974" s="140">
        <f t="shared" ref="X974:X977" si="3411">IF(V974&gt;U974,U974,V974)</f>
        <v>420000</v>
      </c>
      <c r="Y974" s="142">
        <v>5586</v>
      </c>
      <c r="Z974" s="143">
        <f t="shared" ref="Z974:Z977" si="3412">Y974/V974</f>
        <v>1.3294998548165213E-2</v>
      </c>
      <c r="AA974" s="144">
        <f t="shared" ref="AA974:AA977" si="3413">AF974/Y974</f>
        <v>0.18295739348370926</v>
      </c>
      <c r="AB974" s="145">
        <f t="shared" ref="AB974:AB977" si="3414">IF(P974="cpv",(U974*S974),(U974/1000*S974))</f>
        <v>210</v>
      </c>
      <c r="AC974" s="146">
        <f t="shared" ref="AC974:AC977" si="3415">IF(P974="cpv",(IF(W974&gt;0,V974*S974,AB974)),(IF(W974&gt;0,V974/1000*S974,AB974)))</f>
        <v>210</v>
      </c>
      <c r="AD974" s="145">
        <f t="shared" ref="AD974:AD977" si="3416">AC974-AB974</f>
        <v>0</v>
      </c>
      <c r="AE974" s="147">
        <f t="shared" ref="AE974:AE977" si="3417">IF(P974="cpv",(U974*T974),(U974/1000*T974))</f>
        <v>1785</v>
      </c>
      <c r="AF974" s="288">
        <v>1022</v>
      </c>
      <c r="AG974" s="148">
        <f t="shared" ref="AG974:AG977" si="3418">AF974-AE974</f>
        <v>-763</v>
      </c>
      <c r="AH974" s="148">
        <v>0</v>
      </c>
      <c r="AI974" s="148">
        <f t="shared" ref="AI974:AI977" si="3419">AF974-AC974-AH974</f>
        <v>812</v>
      </c>
      <c r="AJ974" s="349">
        <f t="shared" ref="AJ974:AJ977" si="3420">AI974/AF974</f>
        <v>0.79452054794520544</v>
      </c>
    </row>
    <row r="975" spans="2:38" ht="15.75" thickBot="1" x14ac:dyDescent="0.3">
      <c r="B975" s="357" t="s">
        <v>1487</v>
      </c>
      <c r="C975" s="135">
        <v>2016</v>
      </c>
      <c r="D975" s="135">
        <v>5</v>
      </c>
      <c r="E975" s="136" t="s">
        <v>1032</v>
      </c>
      <c r="F975" s="137">
        <v>42491</v>
      </c>
      <c r="G975" s="137">
        <v>42505</v>
      </c>
      <c r="H975" s="138">
        <f t="shared" ca="1" si="3408"/>
        <v>0</v>
      </c>
      <c r="I975" s="139" t="s">
        <v>54</v>
      </c>
      <c r="J975" s="139" t="s">
        <v>136</v>
      </c>
      <c r="K975" s="139" t="s">
        <v>1488</v>
      </c>
      <c r="L975" s="140" t="str">
        <f t="shared" ca="1" si="3409"/>
        <v>Completed</v>
      </c>
      <c r="M975" s="135" t="s">
        <v>99</v>
      </c>
      <c r="N975" s="135" t="s">
        <v>58</v>
      </c>
      <c r="O975" s="135" t="s">
        <v>124</v>
      </c>
      <c r="P975" s="135" t="s">
        <v>110</v>
      </c>
      <c r="Q975" s="135" t="s">
        <v>101</v>
      </c>
      <c r="R975" s="135" t="s">
        <v>102</v>
      </c>
      <c r="S975" s="141">
        <v>3.6999999999999998E-2</v>
      </c>
      <c r="T975" s="141">
        <v>0.06</v>
      </c>
      <c r="U975" s="142">
        <v>70000</v>
      </c>
      <c r="V975" s="142">
        <v>67058</v>
      </c>
      <c r="W975" s="140">
        <f t="shared" si="3410"/>
        <v>2942</v>
      </c>
      <c r="X975" s="140">
        <f t="shared" si="3411"/>
        <v>67058</v>
      </c>
      <c r="Y975" s="142">
        <v>2114</v>
      </c>
      <c r="Z975" s="143">
        <f t="shared" si="3412"/>
        <v>3.1524948551999762E-2</v>
      </c>
      <c r="AA975" s="144">
        <f t="shared" si="3413"/>
        <v>1.8921475875118259</v>
      </c>
      <c r="AB975" s="145">
        <f t="shared" si="3414"/>
        <v>2590</v>
      </c>
      <c r="AC975" s="146">
        <f t="shared" si="3415"/>
        <v>2481.1459999999997</v>
      </c>
      <c r="AD975" s="145">
        <f t="shared" si="3416"/>
        <v>-108.85400000000027</v>
      </c>
      <c r="AE975" s="147">
        <f t="shared" si="3417"/>
        <v>4200</v>
      </c>
      <c r="AF975" s="288">
        <v>4000</v>
      </c>
      <c r="AG975" s="148">
        <f t="shared" si="3418"/>
        <v>-200</v>
      </c>
      <c r="AH975" s="148">
        <v>0</v>
      </c>
      <c r="AI975" s="148">
        <f t="shared" si="3419"/>
        <v>1518.8540000000003</v>
      </c>
      <c r="AJ975" s="349">
        <f t="shared" si="3420"/>
        <v>0.37971350000000009</v>
      </c>
    </row>
    <row r="976" spans="2:38" ht="15.75" thickBot="1" x14ac:dyDescent="0.3">
      <c r="B976" s="357" t="s">
        <v>1489</v>
      </c>
      <c r="C976" s="135">
        <v>2016</v>
      </c>
      <c r="D976" s="135">
        <v>5</v>
      </c>
      <c r="E976" s="136" t="s">
        <v>1032</v>
      </c>
      <c r="F976" s="137">
        <v>42491</v>
      </c>
      <c r="G976" s="137">
        <v>42505</v>
      </c>
      <c r="H976" s="138">
        <f t="shared" ca="1" si="3408"/>
        <v>0</v>
      </c>
      <c r="I976" s="139" t="s">
        <v>54</v>
      </c>
      <c r="J976" s="139" t="s">
        <v>263</v>
      </c>
      <c r="K976" s="139" t="s">
        <v>1490</v>
      </c>
      <c r="L976" s="140" t="str">
        <f t="shared" ca="1" si="3409"/>
        <v>Completed</v>
      </c>
      <c r="M976" s="135" t="s">
        <v>99</v>
      </c>
      <c r="N976" s="135" t="s">
        <v>58</v>
      </c>
      <c r="O976" s="135" t="s">
        <v>124</v>
      </c>
      <c r="P976" s="135" t="s">
        <v>110</v>
      </c>
      <c r="Q976" s="135" t="s">
        <v>101</v>
      </c>
      <c r="R976" s="135" t="s">
        <v>102</v>
      </c>
      <c r="S976" s="141">
        <v>3.6999999999999998E-2</v>
      </c>
      <c r="T976" s="141">
        <v>0.06</v>
      </c>
      <c r="U976" s="142">
        <v>55000</v>
      </c>
      <c r="V976" s="142">
        <v>50004</v>
      </c>
      <c r="W976" s="140">
        <f t="shared" si="3410"/>
        <v>4996</v>
      </c>
      <c r="X976" s="140">
        <f t="shared" si="3411"/>
        <v>50004</v>
      </c>
      <c r="Y976" s="142">
        <v>2070</v>
      </c>
      <c r="Z976" s="143">
        <f t="shared" si="3412"/>
        <v>4.1396688264938808E-2</v>
      </c>
      <c r="AA976" s="144">
        <f t="shared" si="3413"/>
        <v>1.4449275362318841</v>
      </c>
      <c r="AB976" s="145">
        <f t="shared" si="3414"/>
        <v>2035</v>
      </c>
      <c r="AC976" s="146">
        <f t="shared" si="3415"/>
        <v>1850.1479999999999</v>
      </c>
      <c r="AD976" s="145">
        <f t="shared" si="3416"/>
        <v>-184.85200000000009</v>
      </c>
      <c r="AE976" s="147">
        <f t="shared" si="3417"/>
        <v>3300</v>
      </c>
      <c r="AF976" s="288">
        <v>2991</v>
      </c>
      <c r="AG976" s="148">
        <f t="shared" si="3418"/>
        <v>-309</v>
      </c>
      <c r="AH976" s="148">
        <v>0</v>
      </c>
      <c r="AI976" s="148">
        <f t="shared" si="3419"/>
        <v>1140.8520000000001</v>
      </c>
      <c r="AJ976" s="349">
        <f t="shared" si="3420"/>
        <v>0.3814282848545637</v>
      </c>
    </row>
    <row r="977" spans="2:38" x14ac:dyDescent="0.25">
      <c r="B977" s="354" t="s">
        <v>1491</v>
      </c>
      <c r="C977" s="105">
        <v>2016</v>
      </c>
      <c r="D977" s="105">
        <v>5</v>
      </c>
      <c r="E977" s="106" t="s">
        <v>1032</v>
      </c>
      <c r="F977" s="107">
        <v>42491</v>
      </c>
      <c r="G977" s="107">
        <v>42505</v>
      </c>
      <c r="H977" s="108">
        <f t="shared" ca="1" si="3408"/>
        <v>0</v>
      </c>
      <c r="I977" s="109" t="s">
        <v>54</v>
      </c>
      <c r="J977" s="109" t="s">
        <v>263</v>
      </c>
      <c r="K977" s="109" t="s">
        <v>1496</v>
      </c>
      <c r="L977" s="110" t="str">
        <f t="shared" ca="1" si="3409"/>
        <v>Completed</v>
      </c>
      <c r="M977" s="105" t="s">
        <v>177</v>
      </c>
      <c r="N977" s="105" t="s">
        <v>58</v>
      </c>
      <c r="O977" s="105" t="s">
        <v>59</v>
      </c>
      <c r="P977" s="105" t="s">
        <v>60</v>
      </c>
      <c r="Q977" s="105" t="s">
        <v>61</v>
      </c>
      <c r="R977" s="105" t="s">
        <v>62</v>
      </c>
      <c r="S977" s="111"/>
      <c r="T977" s="111">
        <v>1.3</v>
      </c>
      <c r="U977" s="112">
        <v>1000000</v>
      </c>
      <c r="V977" s="112">
        <v>0</v>
      </c>
      <c r="W977" s="110">
        <f t="shared" si="3410"/>
        <v>1000000</v>
      </c>
      <c r="X977" s="110">
        <f t="shared" si="3411"/>
        <v>0</v>
      </c>
      <c r="Y977" s="112"/>
      <c r="Z977" s="113" t="e">
        <f t="shared" si="3412"/>
        <v>#DIV/0!</v>
      </c>
      <c r="AA977" s="114" t="e">
        <f t="shared" si="3413"/>
        <v>#DIV/0!</v>
      </c>
      <c r="AB977" s="115">
        <f t="shared" si="3414"/>
        <v>0</v>
      </c>
      <c r="AC977" s="116">
        <f t="shared" si="3415"/>
        <v>0</v>
      </c>
      <c r="AD977" s="115">
        <f t="shared" si="3416"/>
        <v>0</v>
      </c>
      <c r="AE977" s="117">
        <f t="shared" si="3417"/>
        <v>1300</v>
      </c>
      <c r="AF977" s="286">
        <v>0</v>
      </c>
      <c r="AG977" s="118">
        <f t="shared" si="3418"/>
        <v>-1300</v>
      </c>
      <c r="AH977" s="118">
        <v>0</v>
      </c>
      <c r="AI977" s="118">
        <f t="shared" si="3419"/>
        <v>0</v>
      </c>
      <c r="AJ977" s="335" t="e">
        <f t="shared" si="3420"/>
        <v>#DIV/0!</v>
      </c>
      <c r="AL977" s="424"/>
    </row>
    <row r="978" spans="2:38" x14ac:dyDescent="0.25">
      <c r="B978" s="356" t="s">
        <v>1492</v>
      </c>
      <c r="C978" s="91">
        <v>2016</v>
      </c>
      <c r="D978" s="91">
        <v>5</v>
      </c>
      <c r="E978" s="92" t="s">
        <v>1032</v>
      </c>
      <c r="F978" s="93">
        <v>42491</v>
      </c>
      <c r="G978" s="93">
        <v>42505</v>
      </c>
      <c r="H978" s="94">
        <f t="shared" ref="H978:H979" ca="1" si="3421">IF($O$1&gt;G978,0,(G978-$O$1))</f>
        <v>0</v>
      </c>
      <c r="I978" s="90" t="s">
        <v>54</v>
      </c>
      <c r="J978" s="90" t="s">
        <v>263</v>
      </c>
      <c r="K978" s="90" t="s">
        <v>1496</v>
      </c>
      <c r="L978" s="95" t="str">
        <f t="shared" ref="L978:L979" ca="1" si="3422">IF(G978=0,$M$3,(IF(H978=0,$M$1,$M$2)))</f>
        <v>Completed</v>
      </c>
      <c r="M978" s="91" t="s">
        <v>64</v>
      </c>
      <c r="N978" s="91" t="s">
        <v>58</v>
      </c>
      <c r="O978" s="91" t="s">
        <v>59</v>
      </c>
      <c r="P978" s="91" t="s">
        <v>60</v>
      </c>
      <c r="Q978" s="91" t="s">
        <v>61</v>
      </c>
      <c r="R978" s="91" t="s">
        <v>62</v>
      </c>
      <c r="S978" s="96">
        <v>0.2</v>
      </c>
      <c r="T978" s="96">
        <v>1.3</v>
      </c>
      <c r="U978" s="97">
        <v>500000</v>
      </c>
      <c r="V978" s="97">
        <v>499511</v>
      </c>
      <c r="W978" s="95">
        <f t="shared" ref="W978:W979" si="3423">IF(V978&gt;U978,0,U978-V978)</f>
        <v>489</v>
      </c>
      <c r="X978" s="95">
        <f t="shared" ref="X978:X979" si="3424">IF(V978&gt;U978,U978,V978)</f>
        <v>499511</v>
      </c>
      <c r="Y978" s="97">
        <v>20</v>
      </c>
      <c r="Z978" s="98">
        <f t="shared" ref="Z978:Z979" si="3425">Y978/V978</f>
        <v>4.0039158296814283E-5</v>
      </c>
      <c r="AA978" s="99">
        <f t="shared" ref="AA978:AA979" si="3426">AF978/Y978</f>
        <v>32.272500000000001</v>
      </c>
      <c r="AB978" s="100">
        <f t="shared" ref="AB978:AB979" si="3427">IF(P978="cpv",(U978*S978),(U978/1000*S978))</f>
        <v>100</v>
      </c>
      <c r="AC978" s="101">
        <f t="shared" ref="AC978:AC979" si="3428">IF(P978="cpv",(IF(W978&gt;0,V978*S978,AB978)),(IF(W978&gt;0,V978/1000*S978,AB978)))</f>
        <v>99.902200000000008</v>
      </c>
      <c r="AD978" s="100">
        <f t="shared" ref="AD978:AD979" si="3429">AC978-AB978</f>
        <v>-9.7799999999992338E-2</v>
      </c>
      <c r="AE978" s="102">
        <f t="shared" ref="AE978:AE979" si="3430">IF(P978="cpv",(U978*T978),(U978/1000*T978))</f>
        <v>650</v>
      </c>
      <c r="AF978" s="291">
        <v>645.45000000000005</v>
      </c>
      <c r="AG978" s="103">
        <f t="shared" ref="AG978:AG979" si="3431">AF978-AE978</f>
        <v>-4.5499999999999545</v>
      </c>
      <c r="AH978" s="103">
        <v>0</v>
      </c>
      <c r="AI978" s="103">
        <f t="shared" ref="AI978:AI979" si="3432">AF978-AC978-AH978</f>
        <v>545.54780000000005</v>
      </c>
      <c r="AJ978" s="336">
        <f t="shared" ref="AJ978:AJ979" si="3433">AI978/AF978</f>
        <v>0.84522085366798361</v>
      </c>
      <c r="AL978" s="424"/>
    </row>
    <row r="979" spans="2:38" ht="15.75" thickBot="1" x14ac:dyDescent="0.3">
      <c r="B979" s="356" t="s">
        <v>1493</v>
      </c>
      <c r="C979" s="91">
        <v>2016</v>
      </c>
      <c r="D979" s="91">
        <v>5</v>
      </c>
      <c r="E979" s="92" t="s">
        <v>1032</v>
      </c>
      <c r="F979" s="93">
        <v>42491</v>
      </c>
      <c r="G979" s="93">
        <v>42505</v>
      </c>
      <c r="H979" s="94">
        <f t="shared" ca="1" si="3421"/>
        <v>0</v>
      </c>
      <c r="I979" s="90" t="s">
        <v>54</v>
      </c>
      <c r="J979" s="90" t="s">
        <v>263</v>
      </c>
      <c r="K979" s="90" t="s">
        <v>1496</v>
      </c>
      <c r="L979" s="95" t="str">
        <f t="shared" ca="1" si="3422"/>
        <v>Completed</v>
      </c>
      <c r="M979" s="91" t="s">
        <v>509</v>
      </c>
      <c r="N979" s="91" t="s">
        <v>58</v>
      </c>
      <c r="O979" s="91" t="s">
        <v>59</v>
      </c>
      <c r="P979" s="91" t="s">
        <v>60</v>
      </c>
      <c r="Q979" s="91" t="s">
        <v>61</v>
      </c>
      <c r="R979" s="91" t="s">
        <v>62</v>
      </c>
      <c r="S979" s="96">
        <v>0.15</v>
      </c>
      <c r="T979" s="96">
        <v>1.3</v>
      </c>
      <c r="U979" s="97">
        <v>500000</v>
      </c>
      <c r="V979" s="97">
        <v>631194</v>
      </c>
      <c r="W979" s="95">
        <f t="shared" si="3423"/>
        <v>0</v>
      </c>
      <c r="X979" s="95">
        <f t="shared" si="3424"/>
        <v>500000</v>
      </c>
      <c r="Y979" s="97"/>
      <c r="Z979" s="98">
        <f t="shared" si="3425"/>
        <v>0</v>
      </c>
      <c r="AA979" s="99" t="e">
        <f t="shared" si="3426"/>
        <v>#DIV/0!</v>
      </c>
      <c r="AB979" s="100">
        <f t="shared" si="3427"/>
        <v>75</v>
      </c>
      <c r="AC979" s="101">
        <f t="shared" si="3428"/>
        <v>75</v>
      </c>
      <c r="AD979" s="100">
        <f t="shared" si="3429"/>
        <v>0</v>
      </c>
      <c r="AE979" s="102">
        <f t="shared" si="3430"/>
        <v>650</v>
      </c>
      <c r="AF979" s="291">
        <v>820.55220000000008</v>
      </c>
      <c r="AG979" s="103">
        <f t="shared" si="3431"/>
        <v>170.55220000000008</v>
      </c>
      <c r="AH979" s="103">
        <v>0</v>
      </c>
      <c r="AI979" s="103">
        <f t="shared" si="3432"/>
        <v>745.55220000000008</v>
      </c>
      <c r="AJ979" s="336">
        <f t="shared" si="3433"/>
        <v>0.90859813671817591</v>
      </c>
    </row>
    <row r="980" spans="2:38" x14ac:dyDescent="0.25">
      <c r="B980" s="356" t="s">
        <v>1494</v>
      </c>
      <c r="C980" s="91">
        <v>2016</v>
      </c>
      <c r="D980" s="91">
        <v>5</v>
      </c>
      <c r="E980" s="92" t="s">
        <v>1032</v>
      </c>
      <c r="F980" s="93">
        <v>42491</v>
      </c>
      <c r="G980" s="93">
        <v>42505</v>
      </c>
      <c r="H980" s="94">
        <f t="shared" ref="H980:H982" ca="1" si="3434">IF($O$1&gt;G980,0,(G980-$O$1))</f>
        <v>0</v>
      </c>
      <c r="I980" s="90" t="s">
        <v>54</v>
      </c>
      <c r="J980" s="90" t="s">
        <v>263</v>
      </c>
      <c r="K980" s="90" t="s">
        <v>1496</v>
      </c>
      <c r="L980" s="95" t="str">
        <f t="shared" ref="L980:L982" ca="1" si="3435">IF(G980=0,$M$3,(IF(H980=0,$M$1,$M$2)))</f>
        <v>Completed</v>
      </c>
      <c r="M980" s="91" t="s">
        <v>82</v>
      </c>
      <c r="N980" s="91" t="s">
        <v>58</v>
      </c>
      <c r="O980" s="91" t="s">
        <v>59</v>
      </c>
      <c r="P980" s="91" t="s">
        <v>60</v>
      </c>
      <c r="Q980" s="91" t="s">
        <v>61</v>
      </c>
      <c r="R980" s="91" t="s">
        <v>62</v>
      </c>
      <c r="S980" s="111">
        <v>0.1</v>
      </c>
      <c r="T980" s="96">
        <v>1.3</v>
      </c>
      <c r="U980" s="97">
        <v>1000000</v>
      </c>
      <c r="V980" s="97">
        <v>1023611</v>
      </c>
      <c r="W980" s="95">
        <f t="shared" ref="W980:W982" si="3436">IF(V980&gt;U980,0,U980-V980)</f>
        <v>0</v>
      </c>
      <c r="X980" s="95">
        <f t="shared" ref="X980:X982" si="3437">IF(V980&gt;U980,U980,V980)</f>
        <v>1000000</v>
      </c>
      <c r="Y980" s="97"/>
      <c r="Z980" s="98">
        <f t="shared" ref="Z980:Z982" si="3438">Y980/V980</f>
        <v>0</v>
      </c>
      <c r="AA980" s="99" t="e">
        <f t="shared" ref="AA980:AA982" si="3439">AF980/Y980</f>
        <v>#DIV/0!</v>
      </c>
      <c r="AB980" s="100">
        <f t="shared" ref="AB980:AB982" si="3440">IF(P980="cpv",(U980*S980),(U980/1000*S980))</f>
        <v>100</v>
      </c>
      <c r="AC980" s="101">
        <f t="shared" ref="AC980:AC982" si="3441">IF(P980="cpv",(IF(W980&gt;0,V980*S980,AB980)),(IF(W980&gt;0,V980/1000*S980,AB980)))</f>
        <v>100</v>
      </c>
      <c r="AD980" s="100">
        <f t="shared" ref="AD980:AD982" si="3442">AC980-AB980</f>
        <v>0</v>
      </c>
      <c r="AE980" s="102">
        <f t="shared" ref="AE980:AE982" si="3443">IF(P980="cpv",(U980*T980),(U980/1000*T980))</f>
        <v>1300</v>
      </c>
      <c r="AF980" s="291">
        <v>1000</v>
      </c>
      <c r="AG980" s="103">
        <f t="shared" ref="AG980:AG982" si="3444">AF980-AE980</f>
        <v>-300</v>
      </c>
      <c r="AH980" s="103">
        <v>0</v>
      </c>
      <c r="AI980" s="103">
        <f t="shared" ref="AI980:AI982" si="3445">AF980-AC980-AH980</f>
        <v>900</v>
      </c>
      <c r="AJ980" s="336">
        <f t="shared" ref="AJ980:AJ982" si="3446">AI980/AF980</f>
        <v>0.9</v>
      </c>
    </row>
    <row r="981" spans="2:38" ht="15.75" thickBot="1" x14ac:dyDescent="0.3">
      <c r="B981" s="355" t="s">
        <v>1495</v>
      </c>
      <c r="C981" s="151">
        <v>2016</v>
      </c>
      <c r="D981" s="151">
        <v>5</v>
      </c>
      <c r="E981" s="337" t="s">
        <v>1032</v>
      </c>
      <c r="F981" s="153">
        <v>42491</v>
      </c>
      <c r="G981" s="153">
        <v>42505</v>
      </c>
      <c r="H981" s="338">
        <f t="shared" ca="1" si="3434"/>
        <v>0</v>
      </c>
      <c r="I981" s="150" t="s">
        <v>54</v>
      </c>
      <c r="J981" s="150" t="s">
        <v>263</v>
      </c>
      <c r="K981" s="150" t="s">
        <v>1496</v>
      </c>
      <c r="L981" s="339" t="str">
        <f t="shared" ca="1" si="3435"/>
        <v>Completed</v>
      </c>
      <c r="M981" s="151" t="s">
        <v>1390</v>
      </c>
      <c r="N981" s="151" t="s">
        <v>58</v>
      </c>
      <c r="O981" s="151" t="s">
        <v>59</v>
      </c>
      <c r="P981" s="151" t="s">
        <v>60</v>
      </c>
      <c r="Q981" s="151" t="s">
        <v>61</v>
      </c>
      <c r="R981" s="151" t="s">
        <v>62</v>
      </c>
      <c r="S981" s="152"/>
      <c r="T981" s="152">
        <v>1.3</v>
      </c>
      <c r="U981" s="340">
        <v>0</v>
      </c>
      <c r="V981" s="340">
        <v>0</v>
      </c>
      <c r="W981" s="339">
        <f t="shared" si="3436"/>
        <v>0</v>
      </c>
      <c r="X981" s="339">
        <f t="shared" si="3437"/>
        <v>0</v>
      </c>
      <c r="Y981" s="340"/>
      <c r="Z981" s="341" t="e">
        <f t="shared" si="3438"/>
        <v>#DIV/0!</v>
      </c>
      <c r="AA981" s="342" t="e">
        <f t="shared" si="3439"/>
        <v>#DIV/0!</v>
      </c>
      <c r="AB981" s="343">
        <f t="shared" si="3440"/>
        <v>0</v>
      </c>
      <c r="AC981" s="344">
        <f t="shared" si="3441"/>
        <v>0</v>
      </c>
      <c r="AD981" s="343">
        <f t="shared" si="3442"/>
        <v>0</v>
      </c>
      <c r="AE981" s="345">
        <f t="shared" si="3443"/>
        <v>0</v>
      </c>
      <c r="AF981" s="346">
        <v>0</v>
      </c>
      <c r="AG981" s="347">
        <f t="shared" si="3444"/>
        <v>0</v>
      </c>
      <c r="AH981" s="347">
        <v>0</v>
      </c>
      <c r="AI981" s="347">
        <f t="shared" si="3445"/>
        <v>0</v>
      </c>
      <c r="AJ981" s="348" t="e">
        <f t="shared" si="3446"/>
        <v>#DIV/0!</v>
      </c>
    </row>
    <row r="982" spans="2:38" x14ac:dyDescent="0.25">
      <c r="B982" s="354" t="s">
        <v>1497</v>
      </c>
      <c r="C982" s="105">
        <v>2016</v>
      </c>
      <c r="D982" s="105">
        <v>5</v>
      </c>
      <c r="E982" s="106" t="s">
        <v>1032</v>
      </c>
      <c r="F982" s="107">
        <v>42491</v>
      </c>
      <c r="G982" s="107">
        <v>42505</v>
      </c>
      <c r="H982" s="108">
        <f t="shared" ca="1" si="3434"/>
        <v>0</v>
      </c>
      <c r="I982" s="109" t="s">
        <v>54</v>
      </c>
      <c r="J982" s="109" t="s">
        <v>1216</v>
      </c>
      <c r="K982" s="109" t="s">
        <v>1500</v>
      </c>
      <c r="L982" s="110" t="str">
        <f t="shared" ca="1" si="3435"/>
        <v>Completed</v>
      </c>
      <c r="M982" s="105" t="s">
        <v>64</v>
      </c>
      <c r="N982" s="105" t="s">
        <v>58</v>
      </c>
      <c r="O982" s="105" t="s">
        <v>78</v>
      </c>
      <c r="P982" s="105" t="s">
        <v>60</v>
      </c>
      <c r="Q982" s="105" t="s">
        <v>79</v>
      </c>
      <c r="R982" s="105" t="s">
        <v>79</v>
      </c>
      <c r="S982" s="96">
        <v>2.5</v>
      </c>
      <c r="T982" s="111">
        <v>4.25</v>
      </c>
      <c r="U982" s="112">
        <v>1500000</v>
      </c>
      <c r="V982" s="112">
        <v>1162015</v>
      </c>
      <c r="W982" s="110">
        <f t="shared" si="3436"/>
        <v>337985</v>
      </c>
      <c r="X982" s="110">
        <f t="shared" si="3437"/>
        <v>1162015</v>
      </c>
      <c r="Y982" s="112">
        <v>17367</v>
      </c>
      <c r="Z982" s="113">
        <f t="shared" si="3438"/>
        <v>1.4945590203224571E-2</v>
      </c>
      <c r="AA982" s="114">
        <f t="shared" si="3439"/>
        <v>5.7580468705015257E-2</v>
      </c>
      <c r="AB982" s="115">
        <f t="shared" si="3440"/>
        <v>3750</v>
      </c>
      <c r="AC982" s="116">
        <f t="shared" si="3441"/>
        <v>2905.0375000000004</v>
      </c>
      <c r="AD982" s="115">
        <f t="shared" si="3442"/>
        <v>-844.96249999999964</v>
      </c>
      <c r="AE982" s="117">
        <f t="shared" si="3443"/>
        <v>6375</v>
      </c>
      <c r="AF982" s="286">
        <v>1000</v>
      </c>
      <c r="AG982" s="118">
        <f t="shared" si="3444"/>
        <v>-5375</v>
      </c>
      <c r="AH982" s="118">
        <v>0</v>
      </c>
      <c r="AI982" s="118">
        <f t="shared" si="3445"/>
        <v>-1905.0375000000004</v>
      </c>
      <c r="AJ982" s="335">
        <f t="shared" si="3446"/>
        <v>-1.9050375000000004</v>
      </c>
      <c r="AL982" s="424"/>
    </row>
    <row r="983" spans="2:38" ht="15.75" thickBot="1" x14ac:dyDescent="0.3">
      <c r="B983" s="356" t="s">
        <v>1498</v>
      </c>
      <c r="C983" s="91">
        <v>2016</v>
      </c>
      <c r="D983" s="91">
        <v>5</v>
      </c>
      <c r="E983" s="92" t="s">
        <v>1032</v>
      </c>
      <c r="F983" s="93">
        <v>42491</v>
      </c>
      <c r="G983" s="93">
        <v>42505</v>
      </c>
      <c r="H983" s="94">
        <f t="shared" ref="H983:H985" ca="1" si="3447">IF($O$1&gt;G983,0,(G983-$O$1))</f>
        <v>0</v>
      </c>
      <c r="I983" s="90" t="s">
        <v>54</v>
      </c>
      <c r="J983" s="90" t="s">
        <v>1216</v>
      </c>
      <c r="K983" s="90" t="s">
        <v>1500</v>
      </c>
      <c r="L983" s="95" t="str">
        <f t="shared" ref="L983:L985" ca="1" si="3448">IF(G983=0,$M$3,(IF(H983=0,$M$1,$M$2)))</f>
        <v>Completed</v>
      </c>
      <c r="M983" s="91" t="s">
        <v>57</v>
      </c>
      <c r="N983" s="91" t="s">
        <v>58</v>
      </c>
      <c r="O983" s="91" t="s">
        <v>78</v>
      </c>
      <c r="P983" s="91" t="s">
        <v>60</v>
      </c>
      <c r="Q983" s="91" t="s">
        <v>79</v>
      </c>
      <c r="R983" s="91" t="s">
        <v>79</v>
      </c>
      <c r="S983" s="96">
        <v>2.5</v>
      </c>
      <c r="T983" s="96">
        <v>4.25</v>
      </c>
      <c r="U983" s="97">
        <v>1500000</v>
      </c>
      <c r="V983" s="97">
        <v>1214382</v>
      </c>
      <c r="W983" s="95">
        <f t="shared" ref="W983:W985" si="3449">IF(V983&gt;U983,0,U983-V983)</f>
        <v>285618</v>
      </c>
      <c r="X983" s="95">
        <f t="shared" ref="X983:X985" si="3450">IF(V983&gt;U983,U983,V983)</f>
        <v>1214382</v>
      </c>
      <c r="Y983" s="97"/>
      <c r="Z983" s="98">
        <f t="shared" ref="Z983:Z985" si="3451">Y983/V983</f>
        <v>0</v>
      </c>
      <c r="AA983" s="99" t="e">
        <f t="shared" ref="AA983:AA985" si="3452">AF983/Y983</f>
        <v>#DIV/0!</v>
      </c>
      <c r="AB983" s="100">
        <f t="shared" ref="AB983:AB985" si="3453">IF(P983="cpv",(U983*S983),(U983/1000*S983))</f>
        <v>3750</v>
      </c>
      <c r="AC983" s="101">
        <f t="shared" ref="AC983:AC985" si="3454">IF(P983="cpv",(IF(W983&gt;0,V983*S983,AB983)),(IF(W983&gt;0,V983/1000*S983,AB983)))</f>
        <v>3035.9549999999999</v>
      </c>
      <c r="AD983" s="100">
        <f t="shared" ref="AD983:AD985" si="3455">AC983-AB983</f>
        <v>-714.04500000000007</v>
      </c>
      <c r="AE983" s="102">
        <f t="shared" ref="AE983:AE985" si="3456">IF(P983="cpv",(U983*T983),(U983/1000*T983))</f>
        <v>6375</v>
      </c>
      <c r="AF983" s="291">
        <v>1000</v>
      </c>
      <c r="AG983" s="103">
        <f t="shared" ref="AG983:AG985" si="3457">AF983-AE983</f>
        <v>-5375</v>
      </c>
      <c r="AH983" s="103">
        <v>0</v>
      </c>
      <c r="AI983" s="103">
        <f t="shared" ref="AI983:AI985" si="3458">AF983-AC983-AH983</f>
        <v>-2035.9549999999999</v>
      </c>
      <c r="AJ983" s="336">
        <f t="shared" ref="AJ983:AJ985" si="3459">AI983/AF983</f>
        <v>-2.035955</v>
      </c>
    </row>
    <row r="984" spans="2:38" ht="15.75" thickBot="1" x14ac:dyDescent="0.3">
      <c r="B984" s="355" t="s">
        <v>1499</v>
      </c>
      <c r="C984" s="151">
        <v>2016</v>
      </c>
      <c r="D984" s="151">
        <v>5</v>
      </c>
      <c r="E984" s="337" t="s">
        <v>1032</v>
      </c>
      <c r="F984" s="153">
        <v>42491</v>
      </c>
      <c r="G984" s="153">
        <v>42505</v>
      </c>
      <c r="H984" s="338">
        <f t="shared" ca="1" si="3447"/>
        <v>0</v>
      </c>
      <c r="I984" s="150" t="s">
        <v>54</v>
      </c>
      <c r="J984" s="150" t="s">
        <v>1216</v>
      </c>
      <c r="K984" s="150" t="s">
        <v>1500</v>
      </c>
      <c r="L984" s="339" t="str">
        <f t="shared" ca="1" si="3448"/>
        <v>Completed</v>
      </c>
      <c r="M984" s="151" t="s">
        <v>82</v>
      </c>
      <c r="N984" s="151" t="s">
        <v>58</v>
      </c>
      <c r="O984" s="151" t="s">
        <v>78</v>
      </c>
      <c r="P984" s="151" t="s">
        <v>60</v>
      </c>
      <c r="Q984" s="151" t="s">
        <v>79</v>
      </c>
      <c r="R984" s="151" t="s">
        <v>79</v>
      </c>
      <c r="S984" s="111">
        <v>0.5</v>
      </c>
      <c r="T984" s="152">
        <v>4.25</v>
      </c>
      <c r="U984" s="340">
        <v>1500000</v>
      </c>
      <c r="V984" s="340">
        <v>1120558</v>
      </c>
      <c r="W984" s="339">
        <f t="shared" si="3449"/>
        <v>379442</v>
      </c>
      <c r="X984" s="339">
        <f t="shared" si="3450"/>
        <v>1120558</v>
      </c>
      <c r="Y984" s="340">
        <v>10734</v>
      </c>
      <c r="Z984" s="341">
        <f t="shared" si="3451"/>
        <v>9.5791560990149544E-3</v>
      </c>
      <c r="AA984" s="342">
        <f t="shared" si="3452"/>
        <v>0.14346934972983044</v>
      </c>
      <c r="AB984" s="343">
        <f t="shared" si="3453"/>
        <v>750</v>
      </c>
      <c r="AC984" s="344">
        <f t="shared" si="3454"/>
        <v>560.279</v>
      </c>
      <c r="AD984" s="343">
        <f t="shared" si="3455"/>
        <v>-189.721</v>
      </c>
      <c r="AE984" s="345">
        <f t="shared" si="3456"/>
        <v>6375</v>
      </c>
      <c r="AF984" s="346">
        <v>1540</v>
      </c>
      <c r="AG984" s="347">
        <f t="shared" si="3457"/>
        <v>-4835</v>
      </c>
      <c r="AH984" s="347">
        <v>0</v>
      </c>
      <c r="AI984" s="347">
        <f t="shared" si="3458"/>
        <v>979.721</v>
      </c>
      <c r="AJ984" s="348">
        <f t="shared" si="3459"/>
        <v>0.63618246753246754</v>
      </c>
    </row>
    <row r="985" spans="2:38" x14ac:dyDescent="0.25">
      <c r="B985" s="354" t="s">
        <v>1501</v>
      </c>
      <c r="C985" s="105">
        <v>2016</v>
      </c>
      <c r="D985" s="105">
        <v>5</v>
      </c>
      <c r="E985" s="106" t="s">
        <v>1032</v>
      </c>
      <c r="F985" s="107">
        <v>42491</v>
      </c>
      <c r="G985" s="107">
        <v>42505</v>
      </c>
      <c r="H985" s="108">
        <f t="shared" ca="1" si="3447"/>
        <v>0</v>
      </c>
      <c r="I985" s="109" t="s">
        <v>54</v>
      </c>
      <c r="J985" s="109" t="s">
        <v>141</v>
      </c>
      <c r="K985" s="109" t="s">
        <v>1503</v>
      </c>
      <c r="L985" s="110" t="str">
        <f t="shared" ca="1" si="3448"/>
        <v>Completed</v>
      </c>
      <c r="M985" s="105" t="s">
        <v>82</v>
      </c>
      <c r="N985" s="105" t="s">
        <v>58</v>
      </c>
      <c r="O985" s="105" t="s">
        <v>59</v>
      </c>
      <c r="P985" s="105" t="s">
        <v>60</v>
      </c>
      <c r="Q985" s="105" t="s">
        <v>61</v>
      </c>
      <c r="R985" s="105" t="s">
        <v>62</v>
      </c>
      <c r="S985" s="111">
        <v>0.1</v>
      </c>
      <c r="T985" s="111">
        <v>1</v>
      </c>
      <c r="U985" s="112">
        <v>1500000</v>
      </c>
      <c r="V985" s="112">
        <v>1767846</v>
      </c>
      <c r="W985" s="110">
        <f t="shared" si="3449"/>
        <v>0</v>
      </c>
      <c r="X985" s="110">
        <f t="shared" si="3450"/>
        <v>1500000</v>
      </c>
      <c r="Y985" s="112"/>
      <c r="Z985" s="113">
        <f t="shared" si="3451"/>
        <v>0</v>
      </c>
      <c r="AA985" s="114" t="e">
        <f t="shared" si="3452"/>
        <v>#DIV/0!</v>
      </c>
      <c r="AB985" s="115">
        <f t="shared" si="3453"/>
        <v>150</v>
      </c>
      <c r="AC985" s="116">
        <f t="shared" si="3454"/>
        <v>150</v>
      </c>
      <c r="AD985" s="115">
        <f t="shared" si="3455"/>
        <v>0</v>
      </c>
      <c r="AE985" s="117">
        <f t="shared" si="3456"/>
        <v>1500</v>
      </c>
      <c r="AF985" s="286">
        <v>765</v>
      </c>
      <c r="AG985" s="118">
        <f t="shared" si="3457"/>
        <v>-735</v>
      </c>
      <c r="AH985" s="118">
        <v>0</v>
      </c>
      <c r="AI985" s="118">
        <f t="shared" si="3458"/>
        <v>615</v>
      </c>
      <c r="AJ985" s="335">
        <f t="shared" si="3459"/>
        <v>0.80392156862745101</v>
      </c>
    </row>
    <row r="986" spans="2:38" ht="15.75" thickBot="1" x14ac:dyDescent="0.3">
      <c r="B986" s="355" t="s">
        <v>1502</v>
      </c>
      <c r="C986" s="151">
        <v>2016</v>
      </c>
      <c r="D986" s="151">
        <v>5</v>
      </c>
      <c r="E986" s="337" t="s">
        <v>1032</v>
      </c>
      <c r="F986" s="153">
        <v>42491</v>
      </c>
      <c r="G986" s="153">
        <v>42505</v>
      </c>
      <c r="H986" s="338">
        <f t="shared" ref="H986:H988" ca="1" si="3460">IF($O$1&gt;G986,0,(G986-$O$1))</f>
        <v>0</v>
      </c>
      <c r="I986" s="150" t="s">
        <v>54</v>
      </c>
      <c r="J986" s="150" t="s">
        <v>141</v>
      </c>
      <c r="K986" s="150" t="s">
        <v>1503</v>
      </c>
      <c r="L986" s="339" t="str">
        <f t="shared" ref="L986:L988" ca="1" si="3461">IF(G986=0,$M$3,(IF(H986=0,$M$1,$M$2)))</f>
        <v>Completed</v>
      </c>
      <c r="M986" s="151" t="s">
        <v>64</v>
      </c>
      <c r="N986" s="151" t="s">
        <v>58</v>
      </c>
      <c r="O986" s="151" t="s">
        <v>59</v>
      </c>
      <c r="P986" s="151" t="s">
        <v>60</v>
      </c>
      <c r="Q986" s="151" t="s">
        <v>61</v>
      </c>
      <c r="R986" s="151" t="s">
        <v>62</v>
      </c>
      <c r="S986" s="96">
        <v>0.2</v>
      </c>
      <c r="T986" s="152">
        <v>1</v>
      </c>
      <c r="U986" s="340">
        <v>1000000</v>
      </c>
      <c r="V986" s="340">
        <v>984514</v>
      </c>
      <c r="W986" s="339">
        <f t="shared" ref="W986:W988" si="3462">IF(V986&gt;U986,0,U986-V986)</f>
        <v>15486</v>
      </c>
      <c r="X986" s="339">
        <f t="shared" ref="X986:X988" si="3463">IF(V986&gt;U986,U986,V986)</f>
        <v>984514</v>
      </c>
      <c r="Y986" s="340">
        <v>74</v>
      </c>
      <c r="Z986" s="341">
        <f t="shared" ref="Z986:Z988" si="3464">Y986/V986</f>
        <v>7.5163989542048154E-5</v>
      </c>
      <c r="AA986" s="342">
        <f t="shared" ref="AA986:AA988" si="3465">AF986/Y986</f>
        <v>13.513513513513514</v>
      </c>
      <c r="AB986" s="343">
        <f t="shared" ref="AB986:AB988" si="3466">IF(P986="cpv",(U986*S986),(U986/1000*S986))</f>
        <v>200</v>
      </c>
      <c r="AC986" s="344">
        <f t="shared" ref="AC986:AC988" si="3467">IF(P986="cpv",(IF(W986&gt;0,V986*S986,AB986)),(IF(W986&gt;0,V986/1000*S986,AB986)))</f>
        <v>196.90280000000001</v>
      </c>
      <c r="AD986" s="343">
        <f t="shared" ref="AD986:AD988" si="3468">AC986-AB986</f>
        <v>-3.0971999999999866</v>
      </c>
      <c r="AE986" s="345">
        <f t="shared" ref="AE986:AE988" si="3469">IF(P986="cpv",(U986*T986),(U986/1000*T986))</f>
        <v>1000</v>
      </c>
      <c r="AF986" s="346">
        <v>1000</v>
      </c>
      <c r="AG986" s="347">
        <f t="shared" ref="AG986:AG988" si="3470">AF986-AE986</f>
        <v>0</v>
      </c>
      <c r="AH986" s="347">
        <v>0</v>
      </c>
      <c r="AI986" s="347">
        <f t="shared" ref="AI986:AI988" si="3471">AF986-AC986-AH986</f>
        <v>803.09719999999993</v>
      </c>
      <c r="AJ986" s="348">
        <f t="shared" ref="AJ986:AJ988" si="3472">AI986/AF986</f>
        <v>0.80309719999999996</v>
      </c>
    </row>
    <row r="987" spans="2:38" ht="15.75" thickBot="1" x14ac:dyDescent="0.3">
      <c r="B987" s="354" t="s">
        <v>1504</v>
      </c>
      <c r="C987" s="105">
        <v>2016</v>
      </c>
      <c r="D987" s="105">
        <v>5</v>
      </c>
      <c r="E987" s="106" t="s">
        <v>1032</v>
      </c>
      <c r="F987" s="107">
        <v>42491</v>
      </c>
      <c r="G987" s="107">
        <v>42505</v>
      </c>
      <c r="H987" s="108">
        <f t="shared" ca="1" si="3460"/>
        <v>0</v>
      </c>
      <c r="I987" s="109" t="s">
        <v>54</v>
      </c>
      <c r="J987" s="109" t="s">
        <v>286</v>
      </c>
      <c r="K987" s="109" t="s">
        <v>1506</v>
      </c>
      <c r="L987" s="110" t="str">
        <f t="shared" ca="1" si="3461"/>
        <v>Completed</v>
      </c>
      <c r="M987" s="105" t="s">
        <v>77</v>
      </c>
      <c r="N987" s="105" t="s">
        <v>58</v>
      </c>
      <c r="O987" s="105" t="s">
        <v>78</v>
      </c>
      <c r="P987" s="105" t="s">
        <v>60</v>
      </c>
      <c r="Q987" s="105" t="s">
        <v>79</v>
      </c>
      <c r="R987" s="105" t="s">
        <v>79</v>
      </c>
      <c r="S987" s="96">
        <v>1.5</v>
      </c>
      <c r="T987" s="111">
        <v>4.25</v>
      </c>
      <c r="U987" s="112">
        <v>1000000</v>
      </c>
      <c r="V987" s="112">
        <v>1000133</v>
      </c>
      <c r="W987" s="110">
        <f t="shared" si="3462"/>
        <v>0</v>
      </c>
      <c r="X987" s="110">
        <f t="shared" si="3463"/>
        <v>1000000</v>
      </c>
      <c r="Y987" s="112"/>
      <c r="Z987" s="113">
        <f t="shared" si="3464"/>
        <v>0</v>
      </c>
      <c r="AA987" s="114" t="e">
        <f t="shared" si="3465"/>
        <v>#DIV/0!</v>
      </c>
      <c r="AB987" s="115">
        <f t="shared" si="3466"/>
        <v>1500</v>
      </c>
      <c r="AC987" s="116">
        <f t="shared" si="3467"/>
        <v>1500</v>
      </c>
      <c r="AD987" s="115">
        <f t="shared" si="3468"/>
        <v>0</v>
      </c>
      <c r="AE987" s="117">
        <f t="shared" si="3469"/>
        <v>4250</v>
      </c>
      <c r="AF987" s="286">
        <v>4250</v>
      </c>
      <c r="AG987" s="118">
        <f t="shared" si="3470"/>
        <v>0</v>
      </c>
      <c r="AH987" s="118">
        <v>0</v>
      </c>
      <c r="AI987" s="118">
        <f t="shared" si="3471"/>
        <v>2750</v>
      </c>
      <c r="AJ987" s="335">
        <f t="shared" si="3472"/>
        <v>0.6470588235294118</v>
      </c>
      <c r="AL987" s="424"/>
    </row>
    <row r="988" spans="2:38" ht="15.75" thickBot="1" x14ac:dyDescent="0.3">
      <c r="B988" s="355" t="s">
        <v>1505</v>
      </c>
      <c r="C988" s="151">
        <v>2016</v>
      </c>
      <c r="D988" s="151">
        <v>5</v>
      </c>
      <c r="E988" s="337" t="s">
        <v>1032</v>
      </c>
      <c r="F988" s="153">
        <v>42491</v>
      </c>
      <c r="G988" s="153">
        <v>42505</v>
      </c>
      <c r="H988" s="338">
        <f t="shared" ca="1" si="3460"/>
        <v>0</v>
      </c>
      <c r="I988" s="150" t="s">
        <v>54</v>
      </c>
      <c r="J988" s="150" t="s">
        <v>286</v>
      </c>
      <c r="K988" s="150" t="s">
        <v>1506</v>
      </c>
      <c r="L988" s="339" t="str">
        <f t="shared" ca="1" si="3461"/>
        <v>Completed</v>
      </c>
      <c r="M988" s="151" t="s">
        <v>82</v>
      </c>
      <c r="N988" s="151" t="s">
        <v>58</v>
      </c>
      <c r="O988" s="151" t="s">
        <v>78</v>
      </c>
      <c r="P988" s="151" t="s">
        <v>60</v>
      </c>
      <c r="Q988" s="151" t="s">
        <v>79</v>
      </c>
      <c r="R988" s="151" t="s">
        <v>79</v>
      </c>
      <c r="S988" s="111">
        <v>0.5</v>
      </c>
      <c r="T988" s="152">
        <v>4.25</v>
      </c>
      <c r="U988" s="340">
        <v>2500000</v>
      </c>
      <c r="V988" s="340">
        <v>2654560</v>
      </c>
      <c r="W988" s="339">
        <f t="shared" si="3462"/>
        <v>0</v>
      </c>
      <c r="X988" s="339">
        <f t="shared" si="3463"/>
        <v>2500000</v>
      </c>
      <c r="Y988" s="340"/>
      <c r="Z988" s="341">
        <f t="shared" si="3464"/>
        <v>0</v>
      </c>
      <c r="AA988" s="342" t="e">
        <f t="shared" si="3465"/>
        <v>#DIV/0!</v>
      </c>
      <c r="AB988" s="343">
        <f t="shared" si="3466"/>
        <v>1250</v>
      </c>
      <c r="AC988" s="344">
        <f t="shared" si="3467"/>
        <v>1250</v>
      </c>
      <c r="AD988" s="343">
        <f t="shared" si="3468"/>
        <v>0</v>
      </c>
      <c r="AE988" s="345">
        <f t="shared" si="3469"/>
        <v>10625</v>
      </c>
      <c r="AF988" s="346">
        <v>4597</v>
      </c>
      <c r="AG988" s="347">
        <f t="shared" si="3470"/>
        <v>-6028</v>
      </c>
      <c r="AH988" s="347">
        <v>0</v>
      </c>
      <c r="AI988" s="347">
        <f t="shared" si="3471"/>
        <v>3347</v>
      </c>
      <c r="AJ988" s="348">
        <f t="shared" si="3472"/>
        <v>0.72808353273874271</v>
      </c>
    </row>
    <row r="989" spans="2:38" ht="15.75" thickBot="1" x14ac:dyDescent="0.3">
      <c r="B989" s="354" t="s">
        <v>1507</v>
      </c>
      <c r="C989" s="105">
        <v>2016</v>
      </c>
      <c r="D989" s="105">
        <v>5</v>
      </c>
      <c r="E989" s="106" t="s">
        <v>1032</v>
      </c>
      <c r="F989" s="107">
        <v>42491</v>
      </c>
      <c r="G989" s="107">
        <v>42510</v>
      </c>
      <c r="H989" s="108">
        <f t="shared" ref="H989:H992" ca="1" si="3473">IF($O$1&gt;G989,0,(G989-$O$1))</f>
        <v>0</v>
      </c>
      <c r="I989" s="109" t="s">
        <v>84</v>
      </c>
      <c r="J989" s="109" t="s">
        <v>172</v>
      </c>
      <c r="K989" s="109" t="s">
        <v>1510</v>
      </c>
      <c r="L989" s="110" t="str">
        <f t="shared" ref="L989:L992" ca="1" si="3474">IF(G989=0,$M$3,(IF(H989=0,$M$1,$M$2)))</f>
        <v>Completed</v>
      </c>
      <c r="M989" s="105" t="s">
        <v>64</v>
      </c>
      <c r="N989" s="105" t="s">
        <v>58</v>
      </c>
      <c r="O989" s="105" t="s">
        <v>59</v>
      </c>
      <c r="P989" s="105" t="s">
        <v>60</v>
      </c>
      <c r="Q989" s="105" t="s">
        <v>61</v>
      </c>
      <c r="R989" s="105" t="s">
        <v>62</v>
      </c>
      <c r="S989" s="96">
        <v>0.2</v>
      </c>
      <c r="T989" s="111">
        <v>0.8</v>
      </c>
      <c r="U989" s="112">
        <v>4000000</v>
      </c>
      <c r="V989" s="112">
        <v>1970442</v>
      </c>
      <c r="W989" s="110">
        <f t="shared" ref="W989:W992" si="3475">IF(V989&gt;U989,0,U989-V989)</f>
        <v>2029558</v>
      </c>
      <c r="X989" s="110">
        <f t="shared" ref="X989:X992" si="3476">IF(V989&gt;U989,U989,V989)</f>
        <v>1970442</v>
      </c>
      <c r="Y989" s="112">
        <v>256</v>
      </c>
      <c r="Z989" s="113">
        <f t="shared" ref="Z989:Z992" si="3477">Y989/V989</f>
        <v>1.2992008899526095E-4</v>
      </c>
      <c r="AA989" s="114">
        <f t="shared" ref="AA989:AA992" si="3478">AF989/Y989</f>
        <v>1.7107421875</v>
      </c>
      <c r="AB989" s="115">
        <f t="shared" ref="AB989:AB992" si="3479">IF(P989="cpv",(U989*S989),(U989/1000*S989))</f>
        <v>800</v>
      </c>
      <c r="AC989" s="116">
        <f t="shared" ref="AC989:AC992" si="3480">IF(P989="cpv",(IF(W989&gt;0,V989*S989,AB989)),(IF(W989&gt;0,V989/1000*S989,AB989)))</f>
        <v>394.08840000000004</v>
      </c>
      <c r="AD989" s="115">
        <f t="shared" ref="AD989:AD992" si="3481">AC989-AB989</f>
        <v>-405.91159999999996</v>
      </c>
      <c r="AE989" s="117">
        <f t="shared" ref="AE989:AE992" si="3482">IF(P989="cpv",(U989*T989),(U989/1000*T989))</f>
        <v>3200</v>
      </c>
      <c r="AF989" s="286">
        <v>437.95</v>
      </c>
      <c r="AG989" s="118">
        <f t="shared" ref="AG989:AG992" si="3483">AF989-AE989</f>
        <v>-2762.05</v>
      </c>
      <c r="AH989" s="118">
        <v>0</v>
      </c>
      <c r="AI989" s="118">
        <f t="shared" ref="AI989:AI992" si="3484">AF989-AC989-AH989</f>
        <v>43.861599999999953</v>
      </c>
      <c r="AJ989" s="335">
        <f t="shared" ref="AJ989:AJ992" si="3485">AI989/AF989</f>
        <v>0.10015207215435541</v>
      </c>
      <c r="AL989" s="424"/>
    </row>
    <row r="990" spans="2:38" x14ac:dyDescent="0.25">
      <c r="B990" s="356" t="s">
        <v>1508</v>
      </c>
      <c r="C990" s="91">
        <v>2016</v>
      </c>
      <c r="D990" s="91">
        <v>5</v>
      </c>
      <c r="E990" s="92" t="s">
        <v>1032</v>
      </c>
      <c r="F990" s="93">
        <v>42491</v>
      </c>
      <c r="G990" s="93">
        <v>42510</v>
      </c>
      <c r="H990" s="94">
        <f t="shared" ca="1" si="3473"/>
        <v>0</v>
      </c>
      <c r="I990" s="90" t="s">
        <v>84</v>
      </c>
      <c r="J990" s="90" t="s">
        <v>172</v>
      </c>
      <c r="K990" s="90" t="s">
        <v>1510</v>
      </c>
      <c r="L990" s="95" t="str">
        <f t="shared" ca="1" si="3474"/>
        <v>Completed</v>
      </c>
      <c r="M990" s="91" t="s">
        <v>82</v>
      </c>
      <c r="N990" s="91" t="s">
        <v>58</v>
      </c>
      <c r="O990" s="91" t="s">
        <v>59</v>
      </c>
      <c r="P990" s="91" t="s">
        <v>60</v>
      </c>
      <c r="Q990" s="91" t="s">
        <v>61</v>
      </c>
      <c r="R990" s="91" t="s">
        <v>62</v>
      </c>
      <c r="S990" s="111">
        <v>0.1</v>
      </c>
      <c r="T990" s="96">
        <v>0.8</v>
      </c>
      <c r="U990" s="97">
        <v>3000000</v>
      </c>
      <c r="V990" s="97">
        <v>1763031</v>
      </c>
      <c r="W990" s="95">
        <f t="shared" si="3475"/>
        <v>1236969</v>
      </c>
      <c r="X990" s="95">
        <f t="shared" si="3476"/>
        <v>1763031</v>
      </c>
      <c r="Y990" s="97"/>
      <c r="Z990" s="98">
        <f t="shared" si="3477"/>
        <v>0</v>
      </c>
      <c r="AA990" s="99" t="e">
        <f t="shared" si="3478"/>
        <v>#DIV/0!</v>
      </c>
      <c r="AB990" s="100">
        <f t="shared" si="3479"/>
        <v>300</v>
      </c>
      <c r="AC990" s="101">
        <f t="shared" si="3480"/>
        <v>176.3031</v>
      </c>
      <c r="AD990" s="100">
        <f t="shared" si="3481"/>
        <v>-123.6969</v>
      </c>
      <c r="AE990" s="102">
        <f t="shared" si="3482"/>
        <v>2400</v>
      </c>
      <c r="AF990" s="291">
        <v>1410.4248</v>
      </c>
      <c r="AG990" s="103">
        <f t="shared" si="3483"/>
        <v>-989.5752</v>
      </c>
      <c r="AH990" s="103">
        <v>0</v>
      </c>
      <c r="AI990" s="103">
        <f t="shared" si="3484"/>
        <v>1234.1216999999999</v>
      </c>
      <c r="AJ990" s="336">
        <f t="shared" si="3485"/>
        <v>0.87499999999999989</v>
      </c>
    </row>
    <row r="991" spans="2:38" ht="15.75" thickBot="1" x14ac:dyDescent="0.3">
      <c r="B991" s="355" t="s">
        <v>1509</v>
      </c>
      <c r="C991" s="151">
        <v>2016</v>
      </c>
      <c r="D991" s="151">
        <v>5</v>
      </c>
      <c r="E991" s="337" t="s">
        <v>1032</v>
      </c>
      <c r="F991" s="153">
        <v>42491</v>
      </c>
      <c r="G991" s="153">
        <v>42510</v>
      </c>
      <c r="H991" s="338">
        <f t="shared" ca="1" si="3473"/>
        <v>0</v>
      </c>
      <c r="I991" s="150" t="s">
        <v>84</v>
      </c>
      <c r="J991" s="150" t="s">
        <v>172</v>
      </c>
      <c r="K991" s="150" t="s">
        <v>1510</v>
      </c>
      <c r="L991" s="339" t="str">
        <f t="shared" ca="1" si="3474"/>
        <v>Completed</v>
      </c>
      <c r="M991" s="151" t="s">
        <v>57</v>
      </c>
      <c r="N991" s="151" t="s">
        <v>58</v>
      </c>
      <c r="O991" s="151" t="s">
        <v>59</v>
      </c>
      <c r="P991" s="151" t="s">
        <v>60</v>
      </c>
      <c r="Q991" s="151" t="s">
        <v>61</v>
      </c>
      <c r="R991" s="151" t="s">
        <v>62</v>
      </c>
      <c r="S991" s="152">
        <v>0.5</v>
      </c>
      <c r="T991" s="152">
        <v>0.8</v>
      </c>
      <c r="U991" s="340">
        <v>2000000</v>
      </c>
      <c r="V991" s="340">
        <v>718278</v>
      </c>
      <c r="W991" s="339">
        <f t="shared" si="3475"/>
        <v>1281722</v>
      </c>
      <c r="X991" s="339">
        <f t="shared" si="3476"/>
        <v>718278</v>
      </c>
      <c r="Y991" s="340"/>
      <c r="Z991" s="341">
        <f t="shared" si="3477"/>
        <v>0</v>
      </c>
      <c r="AA991" s="342" t="e">
        <f t="shared" si="3478"/>
        <v>#DIV/0!</v>
      </c>
      <c r="AB991" s="343">
        <f t="shared" si="3479"/>
        <v>1000</v>
      </c>
      <c r="AC991" s="344">
        <f t="shared" si="3480"/>
        <v>359.13900000000001</v>
      </c>
      <c r="AD991" s="343">
        <f t="shared" si="3481"/>
        <v>-640.86099999999999</v>
      </c>
      <c r="AE991" s="345">
        <f t="shared" si="3482"/>
        <v>1600</v>
      </c>
      <c r="AF991" s="346">
        <v>574.62239999999997</v>
      </c>
      <c r="AG991" s="347">
        <f t="shared" si="3483"/>
        <v>-1025.3776</v>
      </c>
      <c r="AH991" s="347">
        <v>0</v>
      </c>
      <c r="AI991" s="347">
        <f t="shared" si="3484"/>
        <v>215.48339999999996</v>
      </c>
      <c r="AJ991" s="348">
        <f t="shared" si="3485"/>
        <v>0.37499999999999994</v>
      </c>
    </row>
    <row r="992" spans="2:38" x14ac:dyDescent="0.25">
      <c r="B992" s="354" t="s">
        <v>1512</v>
      </c>
      <c r="C992" s="105">
        <v>2016</v>
      </c>
      <c r="D992" s="105">
        <v>5</v>
      </c>
      <c r="E992" s="106" t="s">
        <v>1032</v>
      </c>
      <c r="F992" s="107">
        <v>42491</v>
      </c>
      <c r="G992" s="107">
        <v>42498</v>
      </c>
      <c r="H992" s="108">
        <f t="shared" ca="1" si="3473"/>
        <v>0</v>
      </c>
      <c r="I992" s="109" t="s">
        <v>54</v>
      </c>
      <c r="J992" s="109" t="s">
        <v>116</v>
      </c>
      <c r="K992" s="109" t="s">
        <v>1511</v>
      </c>
      <c r="L992" s="110" t="str">
        <f t="shared" ca="1" si="3474"/>
        <v>Completed</v>
      </c>
      <c r="M992" s="105" t="s">
        <v>82</v>
      </c>
      <c r="N992" s="105" t="s">
        <v>58</v>
      </c>
      <c r="O992" s="105" t="s">
        <v>78</v>
      </c>
      <c r="P992" s="105" t="s">
        <v>60</v>
      </c>
      <c r="Q992" s="105" t="s">
        <v>79</v>
      </c>
      <c r="R992" s="105" t="s">
        <v>79</v>
      </c>
      <c r="S992" s="111">
        <v>0.5</v>
      </c>
      <c r="T992" s="111">
        <v>4.25</v>
      </c>
      <c r="U992" s="112">
        <v>500000</v>
      </c>
      <c r="V992" s="112">
        <v>505966</v>
      </c>
      <c r="W992" s="110">
        <f t="shared" si="3475"/>
        <v>0</v>
      </c>
      <c r="X992" s="110">
        <f t="shared" si="3476"/>
        <v>500000</v>
      </c>
      <c r="Y992" s="112">
        <v>4244</v>
      </c>
      <c r="Z992" s="113">
        <f t="shared" si="3477"/>
        <v>8.3879153935244657E-3</v>
      </c>
      <c r="AA992" s="114">
        <f t="shared" si="3478"/>
        <v>0.30042412818096137</v>
      </c>
      <c r="AB992" s="115">
        <f t="shared" si="3479"/>
        <v>250</v>
      </c>
      <c r="AC992" s="116">
        <f t="shared" si="3480"/>
        <v>250</v>
      </c>
      <c r="AD992" s="115">
        <f t="shared" si="3481"/>
        <v>0</v>
      </c>
      <c r="AE992" s="117">
        <f t="shared" si="3482"/>
        <v>2125</v>
      </c>
      <c r="AF992" s="286">
        <v>1275</v>
      </c>
      <c r="AG992" s="118">
        <f t="shared" si="3483"/>
        <v>-850</v>
      </c>
      <c r="AH992" s="118">
        <v>0</v>
      </c>
      <c r="AI992" s="118">
        <f t="shared" si="3484"/>
        <v>1025</v>
      </c>
      <c r="AJ992" s="335">
        <f t="shared" si="3485"/>
        <v>0.80392156862745101</v>
      </c>
      <c r="AL992" s="424"/>
    </row>
    <row r="993" spans="2:38" x14ac:dyDescent="0.25">
      <c r="B993" s="356" t="s">
        <v>1513</v>
      </c>
      <c r="C993" s="91">
        <v>2016</v>
      </c>
      <c r="D993" s="91">
        <v>5</v>
      </c>
      <c r="E993" s="92" t="s">
        <v>1032</v>
      </c>
      <c r="F993" s="93">
        <v>42491</v>
      </c>
      <c r="G993" s="93">
        <v>42498</v>
      </c>
      <c r="H993" s="94">
        <f t="shared" ref="H993:H998" ca="1" si="3486">IF($O$1&gt;G993,0,(G993-$O$1))</f>
        <v>0</v>
      </c>
      <c r="I993" s="90" t="s">
        <v>54</v>
      </c>
      <c r="J993" s="90" t="s">
        <v>116</v>
      </c>
      <c r="K993" s="90" t="s">
        <v>1511</v>
      </c>
      <c r="L993" s="95" t="str">
        <f t="shared" ref="L993:L998" ca="1" si="3487">IF(G993=0,$M$3,(IF(H993=0,$M$1,$M$2)))</f>
        <v>Completed</v>
      </c>
      <c r="M993" s="91" t="s">
        <v>64</v>
      </c>
      <c r="N993" s="91" t="s">
        <v>58</v>
      </c>
      <c r="O993" s="91" t="s">
        <v>78</v>
      </c>
      <c r="P993" s="91" t="s">
        <v>60</v>
      </c>
      <c r="Q993" s="91" t="s">
        <v>79</v>
      </c>
      <c r="R993" s="91" t="s">
        <v>79</v>
      </c>
      <c r="S993" s="96">
        <v>2.5</v>
      </c>
      <c r="T993" s="96">
        <v>4.25</v>
      </c>
      <c r="U993" s="97">
        <v>300000</v>
      </c>
      <c r="V993" s="97">
        <v>300855</v>
      </c>
      <c r="W993" s="95">
        <f t="shared" ref="W993:W998" si="3488">IF(V993&gt;U993,0,U993-V993)</f>
        <v>0</v>
      </c>
      <c r="X993" s="95">
        <f t="shared" ref="X993:X998" si="3489">IF(V993&gt;U993,U993,V993)</f>
        <v>300000</v>
      </c>
      <c r="Y993" s="97">
        <v>4776</v>
      </c>
      <c r="Z993" s="98">
        <f t="shared" ref="Z993:Z998" si="3490">Y993/V993</f>
        <v>1.5874756942713269E-2</v>
      </c>
      <c r="AA993" s="99">
        <f t="shared" ref="AA993:AA998" si="3491">AF993/Y993</f>
        <v>0.26695979899497485</v>
      </c>
      <c r="AB993" s="100">
        <f t="shared" ref="AB993:AB998" si="3492">IF(P993="cpv",(U993*S993),(U993/1000*S993))</f>
        <v>750</v>
      </c>
      <c r="AC993" s="101">
        <f t="shared" ref="AC993:AC998" si="3493">IF(P993="cpv",(IF(W993&gt;0,V993*S993,AB993)),(IF(W993&gt;0,V993/1000*S993,AB993)))</f>
        <v>750</v>
      </c>
      <c r="AD993" s="100">
        <f t="shared" ref="AD993:AD998" si="3494">AC993-AB993</f>
        <v>0</v>
      </c>
      <c r="AE993" s="102">
        <f t="shared" ref="AE993:AE998" si="3495">IF(P993="cpv",(U993*T993),(U993/1000*T993))</f>
        <v>1275</v>
      </c>
      <c r="AF993" s="291">
        <v>1275</v>
      </c>
      <c r="AG993" s="103">
        <f t="shared" ref="AG993:AG998" si="3496">AF993-AE993</f>
        <v>0</v>
      </c>
      <c r="AH993" s="103">
        <v>0</v>
      </c>
      <c r="AI993" s="103">
        <f t="shared" ref="AI993:AI998" si="3497">AF993-AC993-AH993</f>
        <v>525</v>
      </c>
      <c r="AJ993" s="336">
        <f t="shared" ref="AJ993:AJ998" si="3498">AI993/AF993</f>
        <v>0.41176470588235292</v>
      </c>
    </row>
    <row r="994" spans="2:38" ht="15.75" thickBot="1" x14ac:dyDescent="0.3">
      <c r="B994" s="355" t="s">
        <v>1514</v>
      </c>
      <c r="C994" s="151">
        <v>2016</v>
      </c>
      <c r="D994" s="151">
        <v>5</v>
      </c>
      <c r="E994" s="337" t="s">
        <v>1032</v>
      </c>
      <c r="F994" s="153">
        <v>42491</v>
      </c>
      <c r="G994" s="153">
        <v>42498</v>
      </c>
      <c r="H994" s="338">
        <f t="shared" ca="1" si="3486"/>
        <v>0</v>
      </c>
      <c r="I994" s="150" t="s">
        <v>54</v>
      </c>
      <c r="J994" s="150" t="s">
        <v>116</v>
      </c>
      <c r="K994" s="150" t="s">
        <v>1511</v>
      </c>
      <c r="L994" s="339" t="str">
        <f t="shared" ca="1" si="3487"/>
        <v>Completed</v>
      </c>
      <c r="M994" s="151" t="s">
        <v>77</v>
      </c>
      <c r="N994" s="151" t="s">
        <v>58</v>
      </c>
      <c r="O994" s="151" t="s">
        <v>78</v>
      </c>
      <c r="P994" s="151" t="s">
        <v>60</v>
      </c>
      <c r="Q994" s="151" t="s">
        <v>79</v>
      </c>
      <c r="R994" s="151" t="s">
        <v>79</v>
      </c>
      <c r="S994" s="96">
        <v>1.5</v>
      </c>
      <c r="T994" s="152">
        <v>4.25</v>
      </c>
      <c r="U994" s="340">
        <v>400000</v>
      </c>
      <c r="V994" s="340">
        <v>419757</v>
      </c>
      <c r="W994" s="339">
        <f t="shared" si="3488"/>
        <v>0</v>
      </c>
      <c r="X994" s="339">
        <f t="shared" si="3489"/>
        <v>400000</v>
      </c>
      <c r="Y994" s="340">
        <v>1827</v>
      </c>
      <c r="Z994" s="341">
        <f t="shared" si="3490"/>
        <v>4.3525182426975605E-3</v>
      </c>
      <c r="AA994" s="342">
        <f t="shared" si="3491"/>
        <v>0.93048713738368916</v>
      </c>
      <c r="AB994" s="343">
        <f t="shared" si="3492"/>
        <v>600</v>
      </c>
      <c r="AC994" s="344">
        <f t="shared" si="3493"/>
        <v>600</v>
      </c>
      <c r="AD994" s="343">
        <f t="shared" si="3494"/>
        <v>0</v>
      </c>
      <c r="AE994" s="345">
        <f t="shared" si="3495"/>
        <v>1700</v>
      </c>
      <c r="AF994" s="346">
        <v>1700</v>
      </c>
      <c r="AG994" s="347">
        <f t="shared" si="3496"/>
        <v>0</v>
      </c>
      <c r="AH994" s="347">
        <v>0</v>
      </c>
      <c r="AI994" s="347">
        <f t="shared" si="3497"/>
        <v>1100</v>
      </c>
      <c r="AJ994" s="348">
        <f t="shared" si="3498"/>
        <v>0.6470588235294118</v>
      </c>
    </row>
    <row r="995" spans="2:38" x14ac:dyDescent="0.25">
      <c r="B995" s="354" t="s">
        <v>1515</v>
      </c>
      <c r="C995" s="105">
        <v>2016</v>
      </c>
      <c r="D995" s="105">
        <v>5</v>
      </c>
      <c r="E995" s="106" t="s">
        <v>1032</v>
      </c>
      <c r="F995" s="107">
        <v>42491</v>
      </c>
      <c r="G995" s="107">
        <v>42521</v>
      </c>
      <c r="H995" s="108">
        <f t="shared" ca="1" si="3486"/>
        <v>0</v>
      </c>
      <c r="I995" s="109" t="s">
        <v>54</v>
      </c>
      <c r="J995" s="109" t="s">
        <v>1359</v>
      </c>
      <c r="K995" s="109" t="s">
        <v>1518</v>
      </c>
      <c r="L995" s="110" t="str">
        <f t="shared" ca="1" si="3487"/>
        <v>Completed</v>
      </c>
      <c r="M995" s="105" t="s">
        <v>318</v>
      </c>
      <c r="N995" s="105" t="s">
        <v>58</v>
      </c>
      <c r="O995" s="105" t="s">
        <v>109</v>
      </c>
      <c r="P995" s="105" t="s">
        <v>110</v>
      </c>
      <c r="Q995" s="105" t="s">
        <v>101</v>
      </c>
      <c r="R995" s="105" t="s">
        <v>102</v>
      </c>
      <c r="S995" s="111">
        <v>1.4999999999999999E-2</v>
      </c>
      <c r="T995" s="111">
        <v>3.3000000000000002E-2</v>
      </c>
      <c r="U995" s="112">
        <v>100000</v>
      </c>
      <c r="V995" s="112">
        <v>40345</v>
      </c>
      <c r="W995" s="110">
        <f t="shared" si="3488"/>
        <v>59655</v>
      </c>
      <c r="X995" s="110">
        <f t="shared" si="3489"/>
        <v>40345</v>
      </c>
      <c r="Y995" s="112">
        <v>2117</v>
      </c>
      <c r="Z995" s="113">
        <f t="shared" si="3490"/>
        <v>5.2472425331515679E-2</v>
      </c>
      <c r="AA995" s="114">
        <f t="shared" si="3491"/>
        <v>0.66283892300425129</v>
      </c>
      <c r="AB995" s="115">
        <f t="shared" si="3492"/>
        <v>1500</v>
      </c>
      <c r="AC995" s="116">
        <f t="shared" si="3493"/>
        <v>605.17499999999995</v>
      </c>
      <c r="AD995" s="115">
        <f t="shared" si="3494"/>
        <v>-894.82500000000005</v>
      </c>
      <c r="AE995" s="117">
        <f t="shared" si="3495"/>
        <v>3300</v>
      </c>
      <c r="AF995" s="286">
        <v>1403.23</v>
      </c>
      <c r="AG995" s="118">
        <f t="shared" si="3496"/>
        <v>-1896.77</v>
      </c>
      <c r="AH995" s="118">
        <v>0</v>
      </c>
      <c r="AI995" s="118">
        <f t="shared" si="3497"/>
        <v>798.05500000000006</v>
      </c>
      <c r="AJ995" s="335">
        <f t="shared" si="3498"/>
        <v>0.56872715093035353</v>
      </c>
      <c r="AL995" s="424"/>
    </row>
    <row r="996" spans="2:38" ht="15.75" thickBot="1" x14ac:dyDescent="0.3">
      <c r="B996" s="356" t="s">
        <v>1516</v>
      </c>
      <c r="C996" s="91">
        <v>2016</v>
      </c>
      <c r="D996" s="91">
        <v>5</v>
      </c>
      <c r="E996" s="92" t="s">
        <v>1032</v>
      </c>
      <c r="F996" s="93">
        <v>42491</v>
      </c>
      <c r="G996" s="93">
        <v>42521</v>
      </c>
      <c r="H996" s="94">
        <f t="shared" ca="1" si="3486"/>
        <v>0</v>
      </c>
      <c r="I996" s="90" t="s">
        <v>54</v>
      </c>
      <c r="J996" s="90" t="s">
        <v>1359</v>
      </c>
      <c r="K996" s="90" t="s">
        <v>1518</v>
      </c>
      <c r="L996" s="95" t="str">
        <f t="shared" ca="1" si="3487"/>
        <v>Completed</v>
      </c>
      <c r="M996" s="91" t="s">
        <v>134</v>
      </c>
      <c r="N996" s="91" t="s">
        <v>58</v>
      </c>
      <c r="O996" s="91" t="s">
        <v>109</v>
      </c>
      <c r="P996" s="91" t="s">
        <v>110</v>
      </c>
      <c r="Q996" s="91" t="s">
        <v>101</v>
      </c>
      <c r="R996" s="91" t="s">
        <v>102</v>
      </c>
      <c r="S996" s="152">
        <v>5.0000000000000001E-3</v>
      </c>
      <c r="T996" s="96">
        <v>3.3000000000000002E-2</v>
      </c>
      <c r="U996" s="97">
        <v>70000</v>
      </c>
      <c r="V996" s="97">
        <v>30926</v>
      </c>
      <c r="W996" s="95">
        <f t="shared" si="3488"/>
        <v>39074</v>
      </c>
      <c r="X996" s="95">
        <f t="shared" si="3489"/>
        <v>30926</v>
      </c>
      <c r="Y996" s="97">
        <v>1046</v>
      </c>
      <c r="Z996" s="98">
        <f t="shared" si="3490"/>
        <v>3.38226734786264E-2</v>
      </c>
      <c r="AA996" s="99">
        <f t="shared" si="3491"/>
        <v>0.97567686424474187</v>
      </c>
      <c r="AB996" s="100">
        <f t="shared" si="3492"/>
        <v>350</v>
      </c>
      <c r="AC996" s="101">
        <f t="shared" si="3493"/>
        <v>154.63</v>
      </c>
      <c r="AD996" s="100">
        <f t="shared" si="3494"/>
        <v>-195.37</v>
      </c>
      <c r="AE996" s="102">
        <f t="shared" si="3495"/>
        <v>2310</v>
      </c>
      <c r="AF996" s="291">
        <v>1020.558</v>
      </c>
      <c r="AG996" s="103">
        <f t="shared" si="3496"/>
        <v>-1289.442</v>
      </c>
      <c r="AH996" s="103">
        <v>0</v>
      </c>
      <c r="AI996" s="103">
        <f t="shared" si="3497"/>
        <v>865.928</v>
      </c>
      <c r="AJ996" s="336">
        <f t="shared" si="3498"/>
        <v>0.84848484848484851</v>
      </c>
    </row>
    <row r="997" spans="2:38" ht="15.75" thickBot="1" x14ac:dyDescent="0.3">
      <c r="B997" s="355" t="s">
        <v>1517</v>
      </c>
      <c r="C997" s="151">
        <v>2016</v>
      </c>
      <c r="D997" s="151">
        <v>5</v>
      </c>
      <c r="E997" s="337" t="s">
        <v>1032</v>
      </c>
      <c r="F997" s="153">
        <v>42491</v>
      </c>
      <c r="G997" s="153">
        <v>42521</v>
      </c>
      <c r="H997" s="338">
        <f t="shared" ca="1" si="3486"/>
        <v>0</v>
      </c>
      <c r="I997" s="150" t="s">
        <v>54</v>
      </c>
      <c r="J997" s="150" t="s">
        <v>1359</v>
      </c>
      <c r="K997" s="150" t="s">
        <v>1518</v>
      </c>
      <c r="L997" s="339" t="str">
        <f t="shared" ca="1" si="3487"/>
        <v>Completed</v>
      </c>
      <c r="M997" s="151" t="s">
        <v>57</v>
      </c>
      <c r="N997" s="151" t="s">
        <v>58</v>
      </c>
      <c r="O997" s="151" t="s">
        <v>109</v>
      </c>
      <c r="P997" s="151" t="s">
        <v>110</v>
      </c>
      <c r="Q997" s="151" t="s">
        <v>101</v>
      </c>
      <c r="R997" s="151" t="s">
        <v>102</v>
      </c>
      <c r="S997" s="96">
        <v>1.4999999999999999E-2</v>
      </c>
      <c r="T997" s="152">
        <v>3.3000000000000002E-2</v>
      </c>
      <c r="U997" s="340">
        <v>100000</v>
      </c>
      <c r="V997" s="340">
        <v>55067</v>
      </c>
      <c r="W997" s="339">
        <f t="shared" si="3488"/>
        <v>44933</v>
      </c>
      <c r="X997" s="339">
        <f t="shared" si="3489"/>
        <v>55067</v>
      </c>
      <c r="Y997" s="340"/>
      <c r="Z997" s="341">
        <f t="shared" si="3490"/>
        <v>0</v>
      </c>
      <c r="AA997" s="342" t="e">
        <f t="shared" si="3491"/>
        <v>#DIV/0!</v>
      </c>
      <c r="AB997" s="343">
        <f t="shared" si="3492"/>
        <v>1500</v>
      </c>
      <c r="AC997" s="344">
        <f t="shared" si="3493"/>
        <v>826.005</v>
      </c>
      <c r="AD997" s="343">
        <f t="shared" si="3494"/>
        <v>-673.995</v>
      </c>
      <c r="AE997" s="345">
        <f t="shared" si="3495"/>
        <v>3300</v>
      </c>
      <c r="AF997" s="346">
        <v>1817.211</v>
      </c>
      <c r="AG997" s="347">
        <f t="shared" si="3496"/>
        <v>-1482.789</v>
      </c>
      <c r="AH997" s="347">
        <v>0</v>
      </c>
      <c r="AI997" s="347">
        <f t="shared" si="3497"/>
        <v>991.20600000000002</v>
      </c>
      <c r="AJ997" s="348">
        <f t="shared" si="3498"/>
        <v>0.54545454545454541</v>
      </c>
    </row>
    <row r="998" spans="2:38" ht="15.75" thickBot="1" x14ac:dyDescent="0.3">
      <c r="B998" s="357" t="s">
        <v>1519</v>
      </c>
      <c r="C998" s="135">
        <v>2016</v>
      </c>
      <c r="D998" s="135">
        <v>5</v>
      </c>
      <c r="E998" s="136" t="s">
        <v>1032</v>
      </c>
      <c r="F998" s="137">
        <v>42491</v>
      </c>
      <c r="G998" s="137">
        <v>42521</v>
      </c>
      <c r="H998" s="138">
        <f t="shared" ca="1" si="3486"/>
        <v>0</v>
      </c>
      <c r="I998" s="139" t="s">
        <v>54</v>
      </c>
      <c r="J998" s="139" t="s">
        <v>1359</v>
      </c>
      <c r="K998" s="139" t="s">
        <v>1520</v>
      </c>
      <c r="L998" s="140" t="str">
        <f t="shared" ca="1" si="3487"/>
        <v>Completed</v>
      </c>
      <c r="M998" s="135" t="s">
        <v>99</v>
      </c>
      <c r="N998" s="135" t="s">
        <v>58</v>
      </c>
      <c r="O998" s="135" t="s">
        <v>124</v>
      </c>
      <c r="P998" s="135" t="s">
        <v>110</v>
      </c>
      <c r="Q998" s="135" t="s">
        <v>101</v>
      </c>
      <c r="R998" s="135" t="s">
        <v>102</v>
      </c>
      <c r="S998" s="141">
        <v>3.6999999999999998E-2</v>
      </c>
      <c r="T998" s="141">
        <v>0.06</v>
      </c>
      <c r="U998" s="142">
        <v>334000</v>
      </c>
      <c r="V998" s="142">
        <v>159709</v>
      </c>
      <c r="W998" s="140">
        <f t="shared" si="3488"/>
        <v>174291</v>
      </c>
      <c r="X998" s="140">
        <f t="shared" si="3489"/>
        <v>159709</v>
      </c>
      <c r="Y998" s="142">
        <v>8361</v>
      </c>
      <c r="Z998" s="143">
        <f t="shared" si="3490"/>
        <v>5.2351464225560237E-2</v>
      </c>
      <c r="AA998" s="144">
        <f t="shared" si="3491"/>
        <v>1.1508192799904318</v>
      </c>
      <c r="AB998" s="145">
        <f t="shared" si="3492"/>
        <v>12358</v>
      </c>
      <c r="AC998" s="146">
        <f t="shared" si="3493"/>
        <v>5909.2329999999993</v>
      </c>
      <c r="AD998" s="145">
        <f t="shared" si="3494"/>
        <v>-6448.7670000000007</v>
      </c>
      <c r="AE998" s="147">
        <f t="shared" si="3495"/>
        <v>20040</v>
      </c>
      <c r="AF998" s="288">
        <v>9622</v>
      </c>
      <c r="AG998" s="148">
        <f t="shared" si="3496"/>
        <v>-10418</v>
      </c>
      <c r="AH998" s="148">
        <v>0</v>
      </c>
      <c r="AI998" s="148">
        <f t="shared" si="3497"/>
        <v>3712.7670000000007</v>
      </c>
      <c r="AJ998" s="349">
        <f t="shared" si="3498"/>
        <v>0.38586229474121814</v>
      </c>
    </row>
    <row r="999" spans="2:38" ht="15.75" thickBot="1" x14ac:dyDescent="0.3">
      <c r="B999" s="354" t="s">
        <v>1521</v>
      </c>
      <c r="C999" s="105">
        <v>2016</v>
      </c>
      <c r="D999" s="105">
        <v>5</v>
      </c>
      <c r="E999" s="106" t="s">
        <v>1032</v>
      </c>
      <c r="F999" s="107">
        <v>42491</v>
      </c>
      <c r="G999" s="107">
        <v>42521</v>
      </c>
      <c r="H999" s="108">
        <f t="shared" ref="H999:H1000" ca="1" si="3499">IF($O$1&gt;G999,0,(G999-$O$1))</f>
        <v>0</v>
      </c>
      <c r="I999" s="109" t="s">
        <v>54</v>
      </c>
      <c r="J999" s="109" t="s">
        <v>1359</v>
      </c>
      <c r="K999" s="109" t="s">
        <v>1527</v>
      </c>
      <c r="L999" s="110" t="str">
        <f t="shared" ref="L999:L1000" ca="1" si="3500">IF(G999=0,$M$3,(IF(H999=0,$M$1,$M$2)))</f>
        <v>Completed</v>
      </c>
      <c r="M999" s="105" t="s">
        <v>177</v>
      </c>
      <c r="N999" s="105" t="s">
        <v>58</v>
      </c>
      <c r="O999" s="105" t="s">
        <v>59</v>
      </c>
      <c r="P999" s="105" t="s">
        <v>60</v>
      </c>
      <c r="Q999" s="105" t="s">
        <v>61</v>
      </c>
      <c r="R999" s="105" t="s">
        <v>62</v>
      </c>
      <c r="S999" s="111"/>
      <c r="T999" s="111">
        <v>1</v>
      </c>
      <c r="U999" s="112">
        <v>3000000</v>
      </c>
      <c r="V999" s="112">
        <v>39333</v>
      </c>
      <c r="W999" s="110">
        <f t="shared" ref="W999:W1000" si="3501">IF(V999&gt;U999,0,U999-V999)</f>
        <v>2960667</v>
      </c>
      <c r="X999" s="110">
        <f t="shared" ref="X999:X1000" si="3502">IF(V999&gt;U999,U999,V999)</f>
        <v>39333</v>
      </c>
      <c r="Y999" s="112"/>
      <c r="Z999" s="113">
        <f t="shared" ref="Z999:Z1000" si="3503">Y999/V999</f>
        <v>0</v>
      </c>
      <c r="AA999" s="114" t="e">
        <f t="shared" ref="AA999:AA1000" si="3504">AF999/Y999</f>
        <v>#DIV/0!</v>
      </c>
      <c r="AB999" s="115">
        <f t="shared" ref="AB999:AB1000" si="3505">IF(P999="cpv",(U999*S999),(U999/1000*S999))</f>
        <v>0</v>
      </c>
      <c r="AC999" s="116">
        <v>1000</v>
      </c>
      <c r="AD999" s="115">
        <f t="shared" ref="AD999:AD1000" si="3506">AC999-AB999</f>
        <v>1000</v>
      </c>
      <c r="AE999" s="117">
        <f t="shared" ref="AE999:AE1000" si="3507">IF(P999="cpv",(U999*T999),(U999/1000*T999))</f>
        <v>3000</v>
      </c>
      <c r="AF999" s="286">
        <v>39.332999999999998</v>
      </c>
      <c r="AG999" s="118">
        <f t="shared" ref="AG999:AG1000" si="3508">AF999-AE999</f>
        <v>-2960.6669999999999</v>
      </c>
      <c r="AH999" s="118">
        <v>0</v>
      </c>
      <c r="AI999" s="118">
        <f t="shared" ref="AI999:AI1000" si="3509">AF999-AC999-AH999</f>
        <v>-960.66700000000003</v>
      </c>
      <c r="AJ999" s="335">
        <f t="shared" ref="AJ999:AJ1000" si="3510">AI999/AF999</f>
        <v>-24.423944270714159</v>
      </c>
      <c r="AL999" s="424"/>
    </row>
    <row r="1000" spans="2:38" x14ac:dyDescent="0.25">
      <c r="B1000" s="356" t="s">
        <v>1522</v>
      </c>
      <c r="C1000" s="91">
        <v>2016</v>
      </c>
      <c r="D1000" s="91">
        <v>5</v>
      </c>
      <c r="E1000" s="92" t="s">
        <v>1032</v>
      </c>
      <c r="F1000" s="93">
        <v>42491</v>
      </c>
      <c r="G1000" s="93">
        <v>42521</v>
      </c>
      <c r="H1000" s="94">
        <f t="shared" ca="1" si="3499"/>
        <v>0</v>
      </c>
      <c r="I1000" s="90" t="s">
        <v>54</v>
      </c>
      <c r="J1000" s="90" t="s">
        <v>1359</v>
      </c>
      <c r="K1000" s="90" t="s">
        <v>1527</v>
      </c>
      <c r="L1000" s="95" t="str">
        <f t="shared" ca="1" si="3500"/>
        <v>Completed</v>
      </c>
      <c r="M1000" s="91" t="s">
        <v>82</v>
      </c>
      <c r="N1000" s="91" t="s">
        <v>58</v>
      </c>
      <c r="O1000" s="91" t="s">
        <v>59</v>
      </c>
      <c r="P1000" s="91" t="s">
        <v>60</v>
      </c>
      <c r="Q1000" s="91" t="s">
        <v>61</v>
      </c>
      <c r="R1000" s="91" t="s">
        <v>62</v>
      </c>
      <c r="S1000" s="111">
        <v>0.1</v>
      </c>
      <c r="T1000" s="96">
        <v>1</v>
      </c>
      <c r="U1000" s="97">
        <v>3000000</v>
      </c>
      <c r="V1000" s="97">
        <v>1533909</v>
      </c>
      <c r="W1000" s="95">
        <f t="shared" si="3501"/>
        <v>1466091</v>
      </c>
      <c r="X1000" s="95">
        <f t="shared" si="3502"/>
        <v>1533909</v>
      </c>
      <c r="Y1000" s="97"/>
      <c r="Z1000" s="98">
        <f t="shared" si="3503"/>
        <v>0</v>
      </c>
      <c r="AA1000" s="99" t="e">
        <f t="shared" si="3504"/>
        <v>#DIV/0!</v>
      </c>
      <c r="AB1000" s="100">
        <f t="shared" si="3505"/>
        <v>300</v>
      </c>
      <c r="AC1000" s="101">
        <f t="shared" ref="AC1000" si="3511">IF(P1000="cpv",(IF(W1000&gt;0,V1000*S1000,AB1000)),(IF(W1000&gt;0,V1000/1000*S1000,AB1000)))</f>
        <v>153.39090000000002</v>
      </c>
      <c r="AD1000" s="100">
        <f t="shared" si="3506"/>
        <v>-146.60909999999998</v>
      </c>
      <c r="AE1000" s="102">
        <f t="shared" si="3507"/>
        <v>3000</v>
      </c>
      <c r="AF1000" s="291">
        <v>809.92</v>
      </c>
      <c r="AG1000" s="103">
        <f t="shared" si="3508"/>
        <v>-2190.08</v>
      </c>
      <c r="AH1000" s="103">
        <v>0</v>
      </c>
      <c r="AI1000" s="103">
        <f t="shared" si="3509"/>
        <v>656.52909999999997</v>
      </c>
      <c r="AJ1000" s="336">
        <f t="shared" si="3510"/>
        <v>0.81060981331489534</v>
      </c>
    </row>
    <row r="1001" spans="2:38" x14ac:dyDescent="0.25">
      <c r="B1001" s="356" t="s">
        <v>1523</v>
      </c>
      <c r="C1001" s="91">
        <v>2016</v>
      </c>
      <c r="D1001" s="91">
        <v>5</v>
      </c>
      <c r="E1001" s="92" t="s">
        <v>1032</v>
      </c>
      <c r="F1001" s="93">
        <v>42491</v>
      </c>
      <c r="G1001" s="93">
        <v>42521</v>
      </c>
      <c r="H1001" s="94">
        <f t="shared" ref="H1001:H1002" ca="1" si="3512">IF($O$1&gt;G1001,0,(G1001-$O$1))</f>
        <v>0</v>
      </c>
      <c r="I1001" s="90" t="s">
        <v>54</v>
      </c>
      <c r="J1001" s="90" t="s">
        <v>1359</v>
      </c>
      <c r="K1001" s="90" t="s">
        <v>1527</v>
      </c>
      <c r="L1001" s="95" t="str">
        <f t="shared" ref="L1001:L1002" ca="1" si="3513">IF(G1001=0,$M$3,(IF(H1001=0,$M$1,$M$2)))</f>
        <v>Completed</v>
      </c>
      <c r="M1001" s="91" t="s">
        <v>64</v>
      </c>
      <c r="N1001" s="91" t="s">
        <v>58</v>
      </c>
      <c r="O1001" s="91" t="s">
        <v>59</v>
      </c>
      <c r="P1001" s="91" t="s">
        <v>60</v>
      </c>
      <c r="Q1001" s="91" t="s">
        <v>61</v>
      </c>
      <c r="R1001" s="91" t="s">
        <v>62</v>
      </c>
      <c r="S1001" s="96">
        <v>0.2</v>
      </c>
      <c r="T1001" s="96">
        <v>1</v>
      </c>
      <c r="U1001" s="97">
        <v>2000000</v>
      </c>
      <c r="V1001" s="97">
        <v>819170</v>
      </c>
      <c r="W1001" s="95">
        <f t="shared" ref="W1001:W1002" si="3514">IF(V1001&gt;U1001,0,U1001-V1001)</f>
        <v>1180830</v>
      </c>
      <c r="X1001" s="95">
        <f t="shared" ref="X1001:X1002" si="3515">IF(V1001&gt;U1001,U1001,V1001)</f>
        <v>819170</v>
      </c>
      <c r="Y1001" s="97">
        <v>98</v>
      </c>
      <c r="Z1001" s="98">
        <f t="shared" ref="Z1001:Z1002" si="3516">Y1001/V1001</f>
        <v>1.1963328735183173E-4</v>
      </c>
      <c r="AA1001" s="99">
        <f t="shared" ref="AA1001:AA1002" si="3517">AF1001/Y1001</f>
        <v>8.3588775510204076</v>
      </c>
      <c r="AB1001" s="100">
        <f t="shared" ref="AB1001:AB1002" si="3518">IF(P1001="cpv",(U1001*S1001),(U1001/1000*S1001))</f>
        <v>400</v>
      </c>
      <c r="AC1001" s="101">
        <f t="shared" ref="AC1001:AC1002" si="3519">IF(P1001="cpv",(IF(W1001&gt;0,V1001*S1001,AB1001)),(IF(W1001&gt;0,V1001/1000*S1001,AB1001)))</f>
        <v>163.834</v>
      </c>
      <c r="AD1001" s="100">
        <f t="shared" ref="AD1001:AD1002" si="3520">AC1001-AB1001</f>
        <v>-236.166</v>
      </c>
      <c r="AE1001" s="102">
        <f t="shared" ref="AE1001:AE1002" si="3521">IF(P1001="cpv",(U1001*T1001),(U1001/1000*T1001))</f>
        <v>2000</v>
      </c>
      <c r="AF1001" s="291">
        <v>819.17</v>
      </c>
      <c r="AG1001" s="103">
        <f t="shared" ref="AG1001:AG1002" si="3522">AF1001-AE1001</f>
        <v>-1180.83</v>
      </c>
      <c r="AH1001" s="103">
        <v>0</v>
      </c>
      <c r="AI1001" s="103">
        <f t="shared" ref="AI1001:AI1002" si="3523">AF1001-AC1001-AH1001</f>
        <v>655.33600000000001</v>
      </c>
      <c r="AJ1001" s="336">
        <f t="shared" ref="AJ1001:AJ1002" si="3524">AI1001/AF1001</f>
        <v>0.8</v>
      </c>
    </row>
    <row r="1002" spans="2:38" x14ac:dyDescent="0.25">
      <c r="B1002" s="356" t="s">
        <v>1524</v>
      </c>
      <c r="C1002" s="91">
        <v>2016</v>
      </c>
      <c r="D1002" s="91">
        <v>5</v>
      </c>
      <c r="E1002" s="92" t="s">
        <v>1032</v>
      </c>
      <c r="F1002" s="93">
        <v>42491</v>
      </c>
      <c r="G1002" s="93">
        <v>42521</v>
      </c>
      <c r="H1002" s="94">
        <f t="shared" ca="1" si="3512"/>
        <v>0</v>
      </c>
      <c r="I1002" s="90" t="s">
        <v>54</v>
      </c>
      <c r="J1002" s="90" t="s">
        <v>1359</v>
      </c>
      <c r="K1002" s="90" t="s">
        <v>1527</v>
      </c>
      <c r="L1002" s="95" t="str">
        <f t="shared" ca="1" si="3513"/>
        <v>Completed</v>
      </c>
      <c r="M1002" s="91" t="s">
        <v>72</v>
      </c>
      <c r="N1002" s="91" t="s">
        <v>58</v>
      </c>
      <c r="O1002" s="91" t="s">
        <v>59</v>
      </c>
      <c r="P1002" s="91" t="s">
        <v>60</v>
      </c>
      <c r="Q1002" s="91" t="s">
        <v>61</v>
      </c>
      <c r="R1002" s="91" t="s">
        <v>62</v>
      </c>
      <c r="S1002" s="96">
        <v>0.2</v>
      </c>
      <c r="T1002" s="96">
        <v>1</v>
      </c>
      <c r="U1002" s="97">
        <v>500000</v>
      </c>
      <c r="V1002" s="97">
        <v>780775</v>
      </c>
      <c r="W1002" s="95">
        <f t="shared" si="3514"/>
        <v>0</v>
      </c>
      <c r="X1002" s="95">
        <f t="shared" si="3515"/>
        <v>500000</v>
      </c>
      <c r="Y1002" s="97"/>
      <c r="Z1002" s="98">
        <f t="shared" si="3516"/>
        <v>0</v>
      </c>
      <c r="AA1002" s="99" t="e">
        <f t="shared" si="3517"/>
        <v>#DIV/0!</v>
      </c>
      <c r="AB1002" s="100">
        <f t="shared" si="3518"/>
        <v>100</v>
      </c>
      <c r="AC1002" s="101">
        <f t="shared" si="3519"/>
        <v>100</v>
      </c>
      <c r="AD1002" s="100">
        <f t="shared" si="3520"/>
        <v>0</v>
      </c>
      <c r="AE1002" s="102">
        <f t="shared" si="3521"/>
        <v>500</v>
      </c>
      <c r="AF1002" s="291">
        <v>780.77499999999998</v>
      </c>
      <c r="AG1002" s="103">
        <f t="shared" si="3522"/>
        <v>280.77499999999998</v>
      </c>
      <c r="AH1002" s="103">
        <v>0</v>
      </c>
      <c r="AI1002" s="103">
        <f t="shared" si="3523"/>
        <v>680.77499999999998</v>
      </c>
      <c r="AJ1002" s="336">
        <f t="shared" si="3524"/>
        <v>0.87192212865422181</v>
      </c>
    </row>
    <row r="1003" spans="2:38" ht="15.75" thickBot="1" x14ac:dyDescent="0.3">
      <c r="B1003" s="356" t="s">
        <v>1525</v>
      </c>
      <c r="C1003" s="91">
        <v>2016</v>
      </c>
      <c r="D1003" s="91">
        <v>5</v>
      </c>
      <c r="E1003" s="92" t="s">
        <v>1032</v>
      </c>
      <c r="F1003" s="93">
        <v>42491</v>
      </c>
      <c r="G1003" s="93">
        <v>42521</v>
      </c>
      <c r="H1003" s="94">
        <f t="shared" ref="H1003:H1005" ca="1" si="3525">IF($O$1&gt;G1003,0,(G1003-$O$1))</f>
        <v>0</v>
      </c>
      <c r="I1003" s="90" t="s">
        <v>54</v>
      </c>
      <c r="J1003" s="90" t="s">
        <v>1359</v>
      </c>
      <c r="K1003" s="90" t="s">
        <v>1527</v>
      </c>
      <c r="L1003" s="95" t="str">
        <f t="shared" ref="L1003:L1005" ca="1" si="3526">IF(G1003=0,$M$3,(IF(H1003=0,$M$1,$M$2)))</f>
        <v>Completed</v>
      </c>
      <c r="M1003" s="91" t="s">
        <v>57</v>
      </c>
      <c r="N1003" s="91" t="s">
        <v>58</v>
      </c>
      <c r="O1003" s="91" t="s">
        <v>59</v>
      </c>
      <c r="P1003" s="91" t="s">
        <v>60</v>
      </c>
      <c r="Q1003" s="91" t="s">
        <v>61</v>
      </c>
      <c r="R1003" s="91" t="s">
        <v>62</v>
      </c>
      <c r="S1003" s="152">
        <v>0.5</v>
      </c>
      <c r="T1003" s="96">
        <v>1</v>
      </c>
      <c r="U1003" s="97">
        <v>1000000</v>
      </c>
      <c r="V1003" s="97">
        <v>421805</v>
      </c>
      <c r="W1003" s="95">
        <f t="shared" ref="W1003:W1005" si="3527">IF(V1003&gt;U1003,0,U1003-V1003)</f>
        <v>578195</v>
      </c>
      <c r="X1003" s="95">
        <f t="shared" ref="X1003:X1005" si="3528">IF(V1003&gt;U1003,U1003,V1003)</f>
        <v>421805</v>
      </c>
      <c r="Y1003" s="97"/>
      <c r="Z1003" s="98">
        <f t="shared" ref="Z1003:Z1005" si="3529">Y1003/V1003</f>
        <v>0</v>
      </c>
      <c r="AA1003" s="99" t="e">
        <f t="shared" ref="AA1003:AA1005" si="3530">AF1003/Y1003</f>
        <v>#DIV/0!</v>
      </c>
      <c r="AB1003" s="100">
        <f t="shared" ref="AB1003:AB1005" si="3531">IF(P1003="cpv",(U1003*S1003),(U1003/1000*S1003))</f>
        <v>500</v>
      </c>
      <c r="AC1003" s="101">
        <f t="shared" ref="AC1003:AC1005" si="3532">IF(P1003="cpv",(IF(W1003&gt;0,V1003*S1003,AB1003)),(IF(W1003&gt;0,V1003/1000*S1003,AB1003)))</f>
        <v>210.9025</v>
      </c>
      <c r="AD1003" s="100">
        <f t="shared" ref="AD1003:AD1005" si="3533">AC1003-AB1003</f>
        <v>-289.09749999999997</v>
      </c>
      <c r="AE1003" s="102">
        <f t="shared" ref="AE1003:AE1005" si="3534">IF(P1003="cpv",(U1003*T1003),(U1003/1000*T1003))</f>
        <v>1000</v>
      </c>
      <c r="AF1003" s="291">
        <v>421.80500000000001</v>
      </c>
      <c r="AG1003" s="103">
        <f t="shared" ref="AG1003:AG1005" si="3535">AF1003-AE1003</f>
        <v>-578.19499999999994</v>
      </c>
      <c r="AH1003" s="103">
        <v>0</v>
      </c>
      <c r="AI1003" s="103">
        <f t="shared" ref="AI1003:AI1005" si="3536">AF1003-AC1003-AH1003</f>
        <v>210.9025</v>
      </c>
      <c r="AJ1003" s="336">
        <f t="shared" ref="AJ1003:AJ1005" si="3537">AI1003/AF1003</f>
        <v>0.5</v>
      </c>
    </row>
    <row r="1004" spans="2:38" ht="15.75" thickBot="1" x14ac:dyDescent="0.3">
      <c r="B1004" s="355" t="s">
        <v>1526</v>
      </c>
      <c r="C1004" s="151">
        <v>2016</v>
      </c>
      <c r="D1004" s="151">
        <v>5</v>
      </c>
      <c r="E1004" s="337" t="s">
        <v>1032</v>
      </c>
      <c r="F1004" s="153">
        <v>42491</v>
      </c>
      <c r="G1004" s="153">
        <v>42521</v>
      </c>
      <c r="H1004" s="338">
        <f t="shared" ca="1" si="3525"/>
        <v>0</v>
      </c>
      <c r="I1004" s="150" t="s">
        <v>54</v>
      </c>
      <c r="J1004" s="150" t="s">
        <v>1359</v>
      </c>
      <c r="K1004" s="150" t="s">
        <v>1527</v>
      </c>
      <c r="L1004" s="339" t="str">
        <f t="shared" ca="1" si="3526"/>
        <v>Completed</v>
      </c>
      <c r="M1004" s="151" t="s">
        <v>1390</v>
      </c>
      <c r="N1004" s="151" t="s">
        <v>58</v>
      </c>
      <c r="O1004" s="151" t="s">
        <v>59</v>
      </c>
      <c r="P1004" s="151" t="s">
        <v>60</v>
      </c>
      <c r="Q1004" s="151" t="s">
        <v>61</v>
      </c>
      <c r="R1004" s="151" t="s">
        <v>62</v>
      </c>
      <c r="S1004" s="152"/>
      <c r="T1004" s="152">
        <v>1</v>
      </c>
      <c r="U1004" s="340">
        <v>0</v>
      </c>
      <c r="V1004" s="340">
        <v>0</v>
      </c>
      <c r="W1004" s="339">
        <f t="shared" si="3527"/>
        <v>0</v>
      </c>
      <c r="X1004" s="339">
        <f t="shared" si="3528"/>
        <v>0</v>
      </c>
      <c r="Y1004" s="340"/>
      <c r="Z1004" s="341" t="e">
        <f t="shared" si="3529"/>
        <v>#DIV/0!</v>
      </c>
      <c r="AA1004" s="342" t="e">
        <f t="shared" si="3530"/>
        <v>#DIV/0!</v>
      </c>
      <c r="AB1004" s="343">
        <f t="shared" si="3531"/>
        <v>0</v>
      </c>
      <c r="AC1004" s="344">
        <f t="shared" si="3532"/>
        <v>0</v>
      </c>
      <c r="AD1004" s="343">
        <f t="shared" si="3533"/>
        <v>0</v>
      </c>
      <c r="AE1004" s="345">
        <f t="shared" si="3534"/>
        <v>0</v>
      </c>
      <c r="AF1004" s="346">
        <v>0</v>
      </c>
      <c r="AG1004" s="347">
        <f t="shared" si="3535"/>
        <v>0</v>
      </c>
      <c r="AH1004" s="347">
        <v>0</v>
      </c>
      <c r="AI1004" s="347">
        <f t="shared" si="3536"/>
        <v>0</v>
      </c>
      <c r="AJ1004" s="348" t="e">
        <f t="shared" si="3537"/>
        <v>#DIV/0!</v>
      </c>
    </row>
    <row r="1005" spans="2:38" x14ac:dyDescent="0.25">
      <c r="B1005" s="354" t="s">
        <v>1528</v>
      </c>
      <c r="C1005" s="105">
        <v>2016</v>
      </c>
      <c r="D1005" s="105">
        <v>5</v>
      </c>
      <c r="E1005" s="106" t="s">
        <v>1032</v>
      </c>
      <c r="F1005" s="107">
        <v>42491</v>
      </c>
      <c r="G1005" s="107">
        <v>42521</v>
      </c>
      <c r="H1005" s="108">
        <f t="shared" ca="1" si="3525"/>
        <v>0</v>
      </c>
      <c r="I1005" s="109" t="s">
        <v>54</v>
      </c>
      <c r="J1005" s="109" t="s">
        <v>1310</v>
      </c>
      <c r="K1005" s="109" t="s">
        <v>1531</v>
      </c>
      <c r="L1005" s="110" t="str">
        <f t="shared" ca="1" si="3526"/>
        <v>Completed</v>
      </c>
      <c r="M1005" s="105" t="s">
        <v>82</v>
      </c>
      <c r="N1005" s="105" t="s">
        <v>58</v>
      </c>
      <c r="O1005" s="105" t="s">
        <v>59</v>
      </c>
      <c r="P1005" s="105" t="s">
        <v>60</v>
      </c>
      <c r="Q1005" s="105" t="s">
        <v>61</v>
      </c>
      <c r="R1005" s="105" t="s">
        <v>62</v>
      </c>
      <c r="S1005" s="111">
        <v>0.1</v>
      </c>
      <c r="T1005" s="111">
        <v>1</v>
      </c>
      <c r="U1005" s="112">
        <v>2500000</v>
      </c>
      <c r="V1005" s="112">
        <v>2558344</v>
      </c>
      <c r="W1005" s="110">
        <f t="shared" si="3527"/>
        <v>0</v>
      </c>
      <c r="X1005" s="110">
        <f t="shared" si="3528"/>
        <v>2500000</v>
      </c>
      <c r="Y1005" s="112"/>
      <c r="Z1005" s="113">
        <f t="shared" si="3529"/>
        <v>0</v>
      </c>
      <c r="AA1005" s="114" t="e">
        <f t="shared" si="3530"/>
        <v>#DIV/0!</v>
      </c>
      <c r="AB1005" s="115">
        <f t="shared" si="3531"/>
        <v>250</v>
      </c>
      <c r="AC1005" s="116">
        <f t="shared" si="3532"/>
        <v>250</v>
      </c>
      <c r="AD1005" s="115">
        <f t="shared" si="3533"/>
        <v>0</v>
      </c>
      <c r="AE1005" s="117">
        <f t="shared" si="3534"/>
        <v>2500</v>
      </c>
      <c r="AF1005" s="286">
        <v>1410</v>
      </c>
      <c r="AG1005" s="118">
        <f t="shared" si="3535"/>
        <v>-1090</v>
      </c>
      <c r="AH1005" s="118">
        <v>0</v>
      </c>
      <c r="AI1005" s="118">
        <f t="shared" si="3536"/>
        <v>1160</v>
      </c>
      <c r="AJ1005" s="335">
        <f t="shared" si="3537"/>
        <v>0.82269503546099287</v>
      </c>
      <c r="AL1005" s="424"/>
    </row>
    <row r="1006" spans="2:38" x14ac:dyDescent="0.25">
      <c r="B1006" s="356" t="s">
        <v>1529</v>
      </c>
      <c r="C1006" s="91">
        <v>2016</v>
      </c>
      <c r="D1006" s="91">
        <v>5</v>
      </c>
      <c r="E1006" s="92" t="s">
        <v>1032</v>
      </c>
      <c r="F1006" s="93">
        <v>42491</v>
      </c>
      <c r="G1006" s="93">
        <v>42521</v>
      </c>
      <c r="H1006" s="94">
        <f t="shared" ref="H1006:H1007" ca="1" si="3538">IF($O$1&gt;G1006,0,(G1006-$O$1))</f>
        <v>0</v>
      </c>
      <c r="I1006" s="90" t="s">
        <v>54</v>
      </c>
      <c r="J1006" s="90" t="s">
        <v>1310</v>
      </c>
      <c r="K1006" s="90" t="s">
        <v>1531</v>
      </c>
      <c r="L1006" s="95" t="str">
        <f t="shared" ref="L1006:L1007" ca="1" si="3539">IF(G1006=0,$M$3,(IF(H1006=0,$M$1,$M$2)))</f>
        <v>Completed</v>
      </c>
      <c r="M1006" s="91" t="s">
        <v>64</v>
      </c>
      <c r="N1006" s="91" t="s">
        <v>58</v>
      </c>
      <c r="O1006" s="91" t="s">
        <v>59</v>
      </c>
      <c r="P1006" s="91" t="s">
        <v>60</v>
      </c>
      <c r="Q1006" s="91" t="s">
        <v>61</v>
      </c>
      <c r="R1006" s="91" t="s">
        <v>62</v>
      </c>
      <c r="S1006" s="96">
        <v>0.2</v>
      </c>
      <c r="T1006" s="96">
        <v>1</v>
      </c>
      <c r="U1006" s="97">
        <v>2000000</v>
      </c>
      <c r="V1006" s="97">
        <v>2000848</v>
      </c>
      <c r="W1006" s="95">
        <f t="shared" ref="W1006:W1007" si="3540">IF(V1006&gt;U1006,0,U1006-V1006)</f>
        <v>0</v>
      </c>
      <c r="X1006" s="95">
        <f t="shared" ref="X1006:X1007" si="3541">IF(V1006&gt;U1006,U1006,V1006)</f>
        <v>2000000</v>
      </c>
      <c r="Y1006" s="97">
        <v>164</v>
      </c>
      <c r="Z1006" s="98">
        <f t="shared" ref="Z1006:Z1007" si="3542">Y1006/V1006</f>
        <v>8.1965246735384191E-5</v>
      </c>
      <c r="AA1006" s="99">
        <f t="shared" ref="AA1006:AA1007" si="3543">AF1006/Y1006</f>
        <v>12.195121951219512</v>
      </c>
      <c r="AB1006" s="100">
        <f t="shared" ref="AB1006:AB1007" si="3544">IF(P1006="cpv",(U1006*S1006),(U1006/1000*S1006))</f>
        <v>400</v>
      </c>
      <c r="AC1006" s="101">
        <f t="shared" ref="AC1006:AC1007" si="3545">IF(P1006="cpv",(IF(W1006&gt;0,V1006*S1006,AB1006)),(IF(W1006&gt;0,V1006/1000*S1006,AB1006)))</f>
        <v>400</v>
      </c>
      <c r="AD1006" s="100">
        <f t="shared" ref="AD1006:AD1007" si="3546">AC1006-AB1006</f>
        <v>0</v>
      </c>
      <c r="AE1006" s="102">
        <f t="shared" ref="AE1006:AE1007" si="3547">IF(P1006="cpv",(U1006*T1006),(U1006/1000*T1006))</f>
        <v>2000</v>
      </c>
      <c r="AF1006" s="291">
        <v>2000</v>
      </c>
      <c r="AG1006" s="103">
        <f t="shared" ref="AG1006:AG1007" si="3548">AF1006-AE1006</f>
        <v>0</v>
      </c>
      <c r="AH1006" s="103">
        <v>0</v>
      </c>
      <c r="AI1006" s="103">
        <f t="shared" ref="AI1006:AI1007" si="3549">AF1006-AC1006-AH1006</f>
        <v>1600</v>
      </c>
      <c r="AJ1006" s="336">
        <f t="shared" ref="AJ1006:AJ1007" si="3550">AI1006/AF1006</f>
        <v>0.8</v>
      </c>
    </row>
    <row r="1007" spans="2:38" ht="15.75" thickBot="1" x14ac:dyDescent="0.3">
      <c r="B1007" s="355" t="s">
        <v>1530</v>
      </c>
      <c r="C1007" s="151">
        <v>2016</v>
      </c>
      <c r="D1007" s="151">
        <v>5</v>
      </c>
      <c r="E1007" s="337" t="s">
        <v>1032</v>
      </c>
      <c r="F1007" s="153">
        <v>42491</v>
      </c>
      <c r="G1007" s="153">
        <v>42521</v>
      </c>
      <c r="H1007" s="338">
        <f t="shared" ca="1" si="3538"/>
        <v>0</v>
      </c>
      <c r="I1007" s="150" t="s">
        <v>54</v>
      </c>
      <c r="J1007" s="150" t="s">
        <v>1310</v>
      </c>
      <c r="K1007" s="150" t="s">
        <v>1531</v>
      </c>
      <c r="L1007" s="339" t="str">
        <f t="shared" ca="1" si="3539"/>
        <v>Completed</v>
      </c>
      <c r="M1007" s="151" t="s">
        <v>57</v>
      </c>
      <c r="N1007" s="151" t="s">
        <v>58</v>
      </c>
      <c r="O1007" s="151" t="s">
        <v>59</v>
      </c>
      <c r="P1007" s="151" t="s">
        <v>60</v>
      </c>
      <c r="Q1007" s="151" t="s">
        <v>61</v>
      </c>
      <c r="R1007" s="151" t="s">
        <v>62</v>
      </c>
      <c r="S1007" s="152">
        <v>0.5</v>
      </c>
      <c r="T1007" s="152">
        <v>1</v>
      </c>
      <c r="U1007" s="340">
        <v>1000000</v>
      </c>
      <c r="V1007" s="340">
        <v>1000023</v>
      </c>
      <c r="W1007" s="339">
        <f t="shared" si="3540"/>
        <v>0</v>
      </c>
      <c r="X1007" s="339">
        <f t="shared" si="3541"/>
        <v>1000000</v>
      </c>
      <c r="Y1007" s="340"/>
      <c r="Z1007" s="341">
        <f t="shared" si="3542"/>
        <v>0</v>
      </c>
      <c r="AA1007" s="342" t="e">
        <f t="shared" si="3543"/>
        <v>#DIV/0!</v>
      </c>
      <c r="AB1007" s="343">
        <f t="shared" si="3544"/>
        <v>500</v>
      </c>
      <c r="AC1007" s="344">
        <f t="shared" si="3545"/>
        <v>500</v>
      </c>
      <c r="AD1007" s="343">
        <f t="shared" si="3546"/>
        <v>0</v>
      </c>
      <c r="AE1007" s="345">
        <f t="shared" si="3547"/>
        <v>1000</v>
      </c>
      <c r="AF1007" s="346">
        <v>1000</v>
      </c>
      <c r="AG1007" s="347">
        <f t="shared" si="3548"/>
        <v>0</v>
      </c>
      <c r="AH1007" s="347">
        <v>0</v>
      </c>
      <c r="AI1007" s="347">
        <f t="shared" si="3549"/>
        <v>500</v>
      </c>
      <c r="AJ1007" s="348">
        <f t="shared" si="3550"/>
        <v>0.5</v>
      </c>
    </row>
    <row r="1008" spans="2:38" ht="15.75" thickBot="1" x14ac:dyDescent="0.3">
      <c r="B1008" s="354" t="s">
        <v>1532</v>
      </c>
      <c r="C1008" s="105">
        <v>2016</v>
      </c>
      <c r="D1008" s="105">
        <v>5</v>
      </c>
      <c r="E1008" s="106" t="s">
        <v>1032</v>
      </c>
      <c r="F1008" s="107">
        <v>42491</v>
      </c>
      <c r="G1008" s="107">
        <v>42521</v>
      </c>
      <c r="H1008" s="108">
        <f t="shared" ref="H1008:H1009" ca="1" si="3551">IF($O$1&gt;G1008,0,(G1008-$O$1))</f>
        <v>0</v>
      </c>
      <c r="I1008" s="109" t="s">
        <v>74</v>
      </c>
      <c r="J1008" s="109" t="s">
        <v>756</v>
      </c>
      <c r="K1008" s="109" t="s">
        <v>1537</v>
      </c>
      <c r="L1008" s="110" t="str">
        <f t="shared" ref="L1008:L1009" ca="1" si="3552">IF(G1008=0,$M$3,(IF(H1008=0,$M$1,$M$2)))</f>
        <v>Completed</v>
      </c>
      <c r="M1008" s="105" t="s">
        <v>64</v>
      </c>
      <c r="N1008" s="105" t="s">
        <v>58</v>
      </c>
      <c r="O1008" s="105" t="s">
        <v>59</v>
      </c>
      <c r="P1008" s="105" t="s">
        <v>60</v>
      </c>
      <c r="Q1008" s="105" t="s">
        <v>61</v>
      </c>
      <c r="R1008" s="105" t="s">
        <v>62</v>
      </c>
      <c r="S1008" s="96">
        <v>0.2</v>
      </c>
      <c r="T1008" s="111">
        <v>1.75</v>
      </c>
      <c r="U1008" s="112">
        <v>2000000</v>
      </c>
      <c r="V1008" s="112">
        <v>2000176</v>
      </c>
      <c r="W1008" s="110">
        <f t="shared" ref="W1008:W1009" si="3553">IF(V1008&gt;U1008,0,U1008-V1008)</f>
        <v>0</v>
      </c>
      <c r="X1008" s="110">
        <f t="shared" ref="X1008:X1009" si="3554">IF(V1008&gt;U1008,U1008,V1008)</f>
        <v>2000000</v>
      </c>
      <c r="Y1008" s="112">
        <v>679</v>
      </c>
      <c r="Z1008" s="113">
        <f t="shared" ref="Z1008:Z1009" si="3555">Y1008/V1008</f>
        <v>3.3947012662885668E-4</v>
      </c>
      <c r="AA1008" s="114">
        <f t="shared" ref="AA1008:AA1009" si="3556">AF1008/Y1008</f>
        <v>3.8770250368188512</v>
      </c>
      <c r="AB1008" s="115">
        <f t="shared" ref="AB1008:AB1009" si="3557">IF(P1008="cpv",(U1008*S1008),(U1008/1000*S1008))</f>
        <v>400</v>
      </c>
      <c r="AC1008" s="116">
        <f t="shared" ref="AC1008:AC1009" si="3558">IF(P1008="cpv",(IF(W1008&gt;0,V1008*S1008,AB1008)),(IF(W1008&gt;0,V1008/1000*S1008,AB1008)))</f>
        <v>400</v>
      </c>
      <c r="AD1008" s="115">
        <f t="shared" ref="AD1008:AD1009" si="3559">AC1008-AB1008</f>
        <v>0</v>
      </c>
      <c r="AE1008" s="117">
        <f t="shared" ref="AE1008:AE1009" si="3560">IF(P1008="cpv",(U1008*T1008),(U1008/1000*T1008))</f>
        <v>3500</v>
      </c>
      <c r="AF1008" s="286">
        <v>2632.5</v>
      </c>
      <c r="AG1008" s="118">
        <f t="shared" ref="AG1008:AG1009" si="3561">AF1008-AE1008</f>
        <v>-867.5</v>
      </c>
      <c r="AH1008" s="118">
        <v>0</v>
      </c>
      <c r="AI1008" s="118">
        <f t="shared" ref="AI1008:AI1009" si="3562">AF1008-AC1008-AH1008</f>
        <v>2232.5</v>
      </c>
      <c r="AJ1008" s="335">
        <f t="shared" ref="AJ1008:AJ1009" si="3563">AI1008/AF1008</f>
        <v>0.84805318138651475</v>
      </c>
      <c r="AL1008" s="424"/>
    </row>
    <row r="1009" spans="2:38" x14ac:dyDescent="0.25">
      <c r="B1009" s="356" t="s">
        <v>1533</v>
      </c>
      <c r="C1009" s="91">
        <v>2016</v>
      </c>
      <c r="D1009" s="91">
        <v>5</v>
      </c>
      <c r="E1009" s="92" t="s">
        <v>1032</v>
      </c>
      <c r="F1009" s="93">
        <v>42491</v>
      </c>
      <c r="G1009" s="93">
        <v>42521</v>
      </c>
      <c r="H1009" s="94">
        <f t="shared" ca="1" si="3551"/>
        <v>0</v>
      </c>
      <c r="I1009" s="90" t="s">
        <v>74</v>
      </c>
      <c r="J1009" s="90" t="s">
        <v>756</v>
      </c>
      <c r="K1009" s="90" t="s">
        <v>1537</v>
      </c>
      <c r="L1009" s="95" t="str">
        <f t="shared" ca="1" si="3552"/>
        <v>Completed</v>
      </c>
      <c r="M1009" s="91" t="s">
        <v>82</v>
      </c>
      <c r="N1009" s="91" t="s">
        <v>58</v>
      </c>
      <c r="O1009" s="91" t="s">
        <v>59</v>
      </c>
      <c r="P1009" s="91" t="s">
        <v>60</v>
      </c>
      <c r="Q1009" s="91" t="s">
        <v>61</v>
      </c>
      <c r="R1009" s="91" t="s">
        <v>62</v>
      </c>
      <c r="S1009" s="111">
        <v>0.1</v>
      </c>
      <c r="T1009" s="96">
        <v>1.75</v>
      </c>
      <c r="U1009" s="97">
        <v>2200000</v>
      </c>
      <c r="V1009" s="97">
        <v>2235498</v>
      </c>
      <c r="W1009" s="95">
        <f t="shared" si="3553"/>
        <v>0</v>
      </c>
      <c r="X1009" s="95">
        <f t="shared" si="3554"/>
        <v>2200000</v>
      </c>
      <c r="Y1009" s="97">
        <v>972</v>
      </c>
      <c r="Z1009" s="98">
        <f t="shared" si="3555"/>
        <v>4.3480244670315068E-4</v>
      </c>
      <c r="AA1009" s="99">
        <f t="shared" si="3556"/>
        <v>3.9609053497942388</v>
      </c>
      <c r="AB1009" s="100">
        <f t="shared" si="3557"/>
        <v>220</v>
      </c>
      <c r="AC1009" s="101">
        <f t="shared" si="3558"/>
        <v>220</v>
      </c>
      <c r="AD1009" s="100">
        <f t="shared" si="3559"/>
        <v>0</v>
      </c>
      <c r="AE1009" s="102">
        <f t="shared" si="3560"/>
        <v>3850</v>
      </c>
      <c r="AF1009" s="291">
        <v>3850</v>
      </c>
      <c r="AG1009" s="103">
        <f t="shared" si="3561"/>
        <v>0</v>
      </c>
      <c r="AH1009" s="103">
        <v>0</v>
      </c>
      <c r="AI1009" s="103">
        <f t="shared" si="3562"/>
        <v>3630</v>
      </c>
      <c r="AJ1009" s="336">
        <f t="shared" si="3563"/>
        <v>0.94285714285714284</v>
      </c>
    </row>
    <row r="1010" spans="2:38" ht="15.75" thickBot="1" x14ac:dyDescent="0.3">
      <c r="B1010" s="356" t="s">
        <v>1534</v>
      </c>
      <c r="C1010" s="91">
        <v>2016</v>
      </c>
      <c r="D1010" s="91">
        <v>5</v>
      </c>
      <c r="E1010" s="92" t="s">
        <v>1032</v>
      </c>
      <c r="F1010" s="93">
        <v>42491</v>
      </c>
      <c r="G1010" s="93">
        <v>42521</v>
      </c>
      <c r="H1010" s="94">
        <f t="shared" ref="H1010" ca="1" si="3564">IF($O$1&gt;G1010,0,(G1010-$O$1))</f>
        <v>0</v>
      </c>
      <c r="I1010" s="90" t="s">
        <v>74</v>
      </c>
      <c r="J1010" s="90" t="s">
        <v>756</v>
      </c>
      <c r="K1010" s="90" t="s">
        <v>1537</v>
      </c>
      <c r="L1010" s="95" t="str">
        <f t="shared" ref="L1010" ca="1" si="3565">IF(G1010=0,$M$3,(IF(H1010=0,$M$1,$M$2)))</f>
        <v>Completed</v>
      </c>
      <c r="M1010" s="91" t="s">
        <v>57</v>
      </c>
      <c r="N1010" s="91" t="s">
        <v>58</v>
      </c>
      <c r="O1010" s="91" t="s">
        <v>59</v>
      </c>
      <c r="P1010" s="91" t="s">
        <v>60</v>
      </c>
      <c r="Q1010" s="91" t="s">
        <v>61</v>
      </c>
      <c r="R1010" s="91" t="s">
        <v>62</v>
      </c>
      <c r="S1010" s="152">
        <v>0.5</v>
      </c>
      <c r="T1010" s="96">
        <v>1.75</v>
      </c>
      <c r="U1010" s="97">
        <v>1000000</v>
      </c>
      <c r="V1010" s="97">
        <v>1003705</v>
      </c>
      <c r="W1010" s="95">
        <f t="shared" ref="W1010" si="3566">IF(V1010&gt;U1010,0,U1010-V1010)</f>
        <v>0</v>
      </c>
      <c r="X1010" s="95">
        <f t="shared" ref="X1010" si="3567">IF(V1010&gt;U1010,U1010,V1010)</f>
        <v>1000000</v>
      </c>
      <c r="Y1010" s="97"/>
      <c r="Z1010" s="98">
        <f t="shared" ref="Z1010" si="3568">Y1010/V1010</f>
        <v>0</v>
      </c>
      <c r="AA1010" s="99" t="e">
        <f t="shared" ref="AA1010" si="3569">AF1010/Y1010</f>
        <v>#DIV/0!</v>
      </c>
      <c r="AB1010" s="100">
        <f t="shared" ref="AB1010" si="3570">IF(P1010="cpv",(U1010*S1010),(U1010/1000*S1010))</f>
        <v>500</v>
      </c>
      <c r="AC1010" s="101">
        <f t="shared" ref="AC1010" si="3571">IF(P1010="cpv",(IF(W1010&gt;0,V1010*S1010,AB1010)),(IF(W1010&gt;0,V1010/1000*S1010,AB1010)))</f>
        <v>500</v>
      </c>
      <c r="AD1010" s="100">
        <f t="shared" ref="AD1010" si="3572">AC1010-AB1010</f>
        <v>0</v>
      </c>
      <c r="AE1010" s="102">
        <f t="shared" ref="AE1010" si="3573">IF(P1010="cpv",(U1010*T1010),(U1010/1000*T1010))</f>
        <v>1750</v>
      </c>
      <c r="AF1010" s="291">
        <v>1750</v>
      </c>
      <c r="AG1010" s="103">
        <f t="shared" ref="AG1010" si="3574">AF1010-AE1010</f>
        <v>0</v>
      </c>
      <c r="AH1010" s="103">
        <v>0</v>
      </c>
      <c r="AI1010" s="103">
        <f t="shared" ref="AI1010" si="3575">AF1010-AC1010-AH1010</f>
        <v>1250</v>
      </c>
      <c r="AJ1010" s="336">
        <f t="shared" ref="AJ1010" si="3576">AI1010/AF1010</f>
        <v>0.7142857142857143</v>
      </c>
    </row>
    <row r="1011" spans="2:38" x14ac:dyDescent="0.25">
      <c r="B1011" s="356" t="s">
        <v>1535</v>
      </c>
      <c r="C1011" s="91">
        <v>2016</v>
      </c>
      <c r="D1011" s="91">
        <v>5</v>
      </c>
      <c r="E1011" s="92" t="s">
        <v>1032</v>
      </c>
      <c r="F1011" s="93">
        <v>42491</v>
      </c>
      <c r="G1011" s="93">
        <v>42521</v>
      </c>
      <c r="H1011" s="94">
        <f t="shared" ref="H1011:H1018" ca="1" si="3577">IF($O$1&gt;G1011,0,(G1011-$O$1))</f>
        <v>0</v>
      </c>
      <c r="I1011" s="90" t="s">
        <v>74</v>
      </c>
      <c r="J1011" s="90" t="s">
        <v>756</v>
      </c>
      <c r="K1011" s="90" t="s">
        <v>1537</v>
      </c>
      <c r="L1011" s="95" t="str">
        <f t="shared" ref="L1011:L1018" ca="1" si="3578">IF(G1011=0,$M$3,(IF(H1011=0,$M$1,$M$2)))</f>
        <v>Completed</v>
      </c>
      <c r="M1011" s="91" t="s">
        <v>678</v>
      </c>
      <c r="N1011" s="91" t="s">
        <v>58</v>
      </c>
      <c r="O1011" s="91" t="s">
        <v>59</v>
      </c>
      <c r="P1011" s="91" t="s">
        <v>42</v>
      </c>
      <c r="Q1011" s="91" t="s">
        <v>61</v>
      </c>
      <c r="R1011" s="91" t="s">
        <v>62</v>
      </c>
      <c r="S1011" s="96">
        <v>0.2</v>
      </c>
      <c r="T1011" s="96">
        <v>1.75</v>
      </c>
      <c r="U1011" s="97">
        <v>5000</v>
      </c>
      <c r="V1011" s="97">
        <v>1002</v>
      </c>
      <c r="W1011" s="95">
        <f t="shared" ref="W1011:W1018" si="3579">IF(V1011&gt;U1011,0,U1011-V1011)</f>
        <v>3998</v>
      </c>
      <c r="X1011" s="95">
        <f t="shared" ref="X1011:X1018" si="3580">IF(V1011&gt;U1011,U1011,V1011)</f>
        <v>1002</v>
      </c>
      <c r="Y1011" s="97"/>
      <c r="Z1011" s="98">
        <f t="shared" ref="Z1011:Z1018" si="3581">Y1011/V1011</f>
        <v>0</v>
      </c>
      <c r="AA1011" s="99" t="e">
        <f t="shared" ref="AA1011:AA1018" si="3582">AF1011/Y1011</f>
        <v>#DIV/0!</v>
      </c>
      <c r="AB1011" s="100">
        <f t="shared" ref="AB1011:AB1018" si="3583">IF(P1011="cpv",(U1011*S1011),(U1011/1000*S1011))</f>
        <v>1</v>
      </c>
      <c r="AC1011" s="101">
        <v>257</v>
      </c>
      <c r="AD1011" s="100">
        <f t="shared" ref="AD1011:AD1018" si="3584">AC1011-AB1011</f>
        <v>256</v>
      </c>
      <c r="AE1011" s="102">
        <f t="shared" ref="AE1011:AE1018" si="3585">IF(P1011="cpv",(U1011*T1011),(U1011/1000*T1011))</f>
        <v>8.75</v>
      </c>
      <c r="AF1011" s="291">
        <v>8.75</v>
      </c>
      <c r="AG1011" s="103">
        <f t="shared" ref="AG1011:AG1018" si="3586">AF1011-AE1011</f>
        <v>0</v>
      </c>
      <c r="AH1011" s="103">
        <v>0</v>
      </c>
      <c r="AI1011" s="103">
        <f t="shared" ref="AI1011:AI1018" si="3587">AF1011-AC1011-AH1011</f>
        <v>-248.25</v>
      </c>
      <c r="AJ1011" s="336">
        <f t="shared" ref="AJ1011:AJ1018" si="3588">AI1011/AF1011</f>
        <v>-28.37142857142857</v>
      </c>
    </row>
    <row r="1012" spans="2:38" ht="15.75" thickBot="1" x14ac:dyDescent="0.3">
      <c r="B1012" s="355" t="s">
        <v>1536</v>
      </c>
      <c r="C1012" s="151">
        <v>2016</v>
      </c>
      <c r="D1012" s="151">
        <v>5</v>
      </c>
      <c r="E1012" s="337" t="s">
        <v>1032</v>
      </c>
      <c r="F1012" s="153">
        <v>42491</v>
      </c>
      <c r="G1012" s="153">
        <v>42521</v>
      </c>
      <c r="H1012" s="338">
        <f t="shared" ca="1" si="3577"/>
        <v>0</v>
      </c>
      <c r="I1012" s="150" t="s">
        <v>74</v>
      </c>
      <c r="J1012" s="150" t="s">
        <v>756</v>
      </c>
      <c r="K1012" s="150" t="s">
        <v>1537</v>
      </c>
      <c r="L1012" s="339" t="str">
        <f t="shared" ca="1" si="3578"/>
        <v>Completed</v>
      </c>
      <c r="M1012" s="151" t="s">
        <v>157</v>
      </c>
      <c r="N1012" s="151" t="s">
        <v>58</v>
      </c>
      <c r="O1012" s="151" t="s">
        <v>59</v>
      </c>
      <c r="P1012" s="151" t="s">
        <v>42</v>
      </c>
      <c r="Q1012" s="151" t="s">
        <v>61</v>
      </c>
      <c r="R1012" s="151" t="s">
        <v>62</v>
      </c>
      <c r="S1012" s="152">
        <v>0.25</v>
      </c>
      <c r="T1012" s="152">
        <v>1.75</v>
      </c>
      <c r="U1012" s="340">
        <v>5000</v>
      </c>
      <c r="V1012" s="340">
        <v>3164</v>
      </c>
      <c r="W1012" s="339">
        <f t="shared" si="3579"/>
        <v>1836</v>
      </c>
      <c r="X1012" s="339">
        <f t="shared" si="3580"/>
        <v>3164</v>
      </c>
      <c r="Y1012" s="340"/>
      <c r="Z1012" s="341">
        <f t="shared" si="3581"/>
        <v>0</v>
      </c>
      <c r="AA1012" s="342" t="e">
        <f t="shared" si="3582"/>
        <v>#DIV/0!</v>
      </c>
      <c r="AB1012" s="343">
        <f t="shared" si="3583"/>
        <v>1.25</v>
      </c>
      <c r="AC1012" s="344">
        <v>950</v>
      </c>
      <c r="AD1012" s="343">
        <f t="shared" si="3584"/>
        <v>948.75</v>
      </c>
      <c r="AE1012" s="345">
        <f t="shared" si="3585"/>
        <v>8.75</v>
      </c>
      <c r="AF1012" s="346">
        <v>8.75</v>
      </c>
      <c r="AG1012" s="347">
        <f t="shared" si="3586"/>
        <v>0</v>
      </c>
      <c r="AH1012" s="347">
        <v>0</v>
      </c>
      <c r="AI1012" s="347">
        <f t="shared" si="3587"/>
        <v>-941.25</v>
      </c>
      <c r="AJ1012" s="348">
        <f t="shared" si="3588"/>
        <v>-107.57142857142857</v>
      </c>
    </row>
    <row r="1013" spans="2:38" ht="15.75" thickBot="1" x14ac:dyDescent="0.3">
      <c r="B1013" s="357" t="s">
        <v>1538</v>
      </c>
      <c r="C1013" s="135">
        <v>2016</v>
      </c>
      <c r="D1013" s="135">
        <v>5</v>
      </c>
      <c r="E1013" s="136" t="s">
        <v>1032</v>
      </c>
      <c r="F1013" s="137">
        <v>42491</v>
      </c>
      <c r="G1013" s="137">
        <v>42521</v>
      </c>
      <c r="H1013" s="138">
        <f t="shared" ca="1" si="3577"/>
        <v>0</v>
      </c>
      <c r="I1013" s="139" t="s">
        <v>74</v>
      </c>
      <c r="J1013" s="139" t="s">
        <v>756</v>
      </c>
      <c r="K1013" s="139" t="s">
        <v>1539</v>
      </c>
      <c r="L1013" s="140" t="str">
        <f t="shared" ca="1" si="3578"/>
        <v>Completed</v>
      </c>
      <c r="M1013" s="135" t="s">
        <v>82</v>
      </c>
      <c r="N1013" s="135" t="s">
        <v>58</v>
      </c>
      <c r="O1013" s="135" t="s">
        <v>78</v>
      </c>
      <c r="P1013" s="135" t="s">
        <v>60</v>
      </c>
      <c r="Q1013" s="135" t="s">
        <v>79</v>
      </c>
      <c r="R1013" s="135" t="s">
        <v>79</v>
      </c>
      <c r="S1013" s="111">
        <v>0.5</v>
      </c>
      <c r="T1013" s="141">
        <v>1.75</v>
      </c>
      <c r="U1013" s="142">
        <v>1000000</v>
      </c>
      <c r="V1013" s="142">
        <v>1150897</v>
      </c>
      <c r="W1013" s="140">
        <f t="shared" si="3579"/>
        <v>0</v>
      </c>
      <c r="X1013" s="140">
        <f t="shared" si="3580"/>
        <v>1000000</v>
      </c>
      <c r="Y1013" s="142">
        <v>13929</v>
      </c>
      <c r="Z1013" s="143">
        <f t="shared" si="3581"/>
        <v>1.2102733780694536E-2</v>
      </c>
      <c r="AA1013" s="144">
        <f t="shared" si="3582"/>
        <v>0.12563715988226004</v>
      </c>
      <c r="AB1013" s="145">
        <f t="shared" si="3583"/>
        <v>500</v>
      </c>
      <c r="AC1013" s="146">
        <f t="shared" ref="AC1013:AC1017" si="3589">IF(P1013="cpv",(IF(W1013&gt;0,V1013*S1013,AB1013)),(IF(W1013&gt;0,V1013/1000*S1013,AB1013)))</f>
        <v>500</v>
      </c>
      <c r="AD1013" s="145">
        <f t="shared" si="3584"/>
        <v>0</v>
      </c>
      <c r="AE1013" s="147">
        <f t="shared" si="3585"/>
        <v>1750</v>
      </c>
      <c r="AF1013" s="288">
        <v>1750</v>
      </c>
      <c r="AG1013" s="148">
        <f t="shared" si="3586"/>
        <v>0</v>
      </c>
      <c r="AH1013" s="148">
        <v>0</v>
      </c>
      <c r="AI1013" s="148">
        <f t="shared" si="3587"/>
        <v>1250</v>
      </c>
      <c r="AJ1013" s="349">
        <f t="shared" si="3588"/>
        <v>0.7142857142857143</v>
      </c>
    </row>
    <row r="1014" spans="2:38" ht="15.75" thickBot="1" x14ac:dyDescent="0.3">
      <c r="B1014" s="354" t="s">
        <v>1540</v>
      </c>
      <c r="C1014" s="105">
        <v>2016</v>
      </c>
      <c r="D1014" s="105">
        <v>5</v>
      </c>
      <c r="E1014" s="106" t="s">
        <v>1032</v>
      </c>
      <c r="F1014" s="107">
        <v>42491</v>
      </c>
      <c r="G1014" s="107">
        <v>42521</v>
      </c>
      <c r="H1014" s="108">
        <f t="shared" ca="1" si="3577"/>
        <v>0</v>
      </c>
      <c r="I1014" s="109" t="s">
        <v>96</v>
      </c>
      <c r="J1014" s="109" t="s">
        <v>104</v>
      </c>
      <c r="K1014" s="109" t="s">
        <v>1542</v>
      </c>
      <c r="L1014" s="110" t="str">
        <f t="shared" ca="1" si="3578"/>
        <v>Completed</v>
      </c>
      <c r="M1014" s="105" t="s">
        <v>1395</v>
      </c>
      <c r="N1014" s="105" t="s">
        <v>58</v>
      </c>
      <c r="O1014" s="105" t="s">
        <v>78</v>
      </c>
      <c r="P1014" s="105" t="s">
        <v>60</v>
      </c>
      <c r="Q1014" s="105" t="s">
        <v>79</v>
      </c>
      <c r="R1014" s="105" t="s">
        <v>79</v>
      </c>
      <c r="S1014" s="111">
        <v>3</v>
      </c>
      <c r="T1014" s="111">
        <v>5</v>
      </c>
      <c r="U1014" s="112">
        <v>500000</v>
      </c>
      <c r="V1014" s="112">
        <v>554050</v>
      </c>
      <c r="W1014" s="110">
        <f t="shared" si="3579"/>
        <v>0</v>
      </c>
      <c r="X1014" s="110">
        <f t="shared" si="3580"/>
        <v>500000</v>
      </c>
      <c r="Y1014" s="112">
        <v>25077</v>
      </c>
      <c r="Z1014" s="113">
        <f t="shared" si="3581"/>
        <v>4.5261258009204948E-2</v>
      </c>
      <c r="AA1014" s="114">
        <f t="shared" si="3582"/>
        <v>0.11472664194281612</v>
      </c>
      <c r="AB1014" s="115">
        <f t="shared" si="3583"/>
        <v>1500</v>
      </c>
      <c r="AC1014" s="116">
        <f t="shared" si="3589"/>
        <v>1500</v>
      </c>
      <c r="AD1014" s="115">
        <f t="shared" si="3584"/>
        <v>0</v>
      </c>
      <c r="AE1014" s="117">
        <f t="shared" si="3585"/>
        <v>2500</v>
      </c>
      <c r="AF1014" s="286">
        <v>2877</v>
      </c>
      <c r="AG1014" s="118">
        <f t="shared" si="3586"/>
        <v>377</v>
      </c>
      <c r="AH1014" s="118">
        <v>0</v>
      </c>
      <c r="AI1014" s="118">
        <f t="shared" si="3587"/>
        <v>1377</v>
      </c>
      <c r="AJ1014" s="335">
        <f t="shared" si="3588"/>
        <v>0.47862356621480712</v>
      </c>
      <c r="AL1014" s="424"/>
    </row>
    <row r="1015" spans="2:38" ht="15.75" thickBot="1" x14ac:dyDescent="0.3">
      <c r="B1015" s="355" t="s">
        <v>1541</v>
      </c>
      <c r="C1015" s="151">
        <v>2016</v>
      </c>
      <c r="D1015" s="151">
        <v>5</v>
      </c>
      <c r="E1015" s="337" t="s">
        <v>1032</v>
      </c>
      <c r="F1015" s="153">
        <v>42491</v>
      </c>
      <c r="G1015" s="153">
        <v>42521</v>
      </c>
      <c r="H1015" s="338">
        <f t="shared" ca="1" si="3577"/>
        <v>0</v>
      </c>
      <c r="I1015" s="150" t="s">
        <v>96</v>
      </c>
      <c r="J1015" s="150" t="s">
        <v>104</v>
      </c>
      <c r="K1015" s="150" t="s">
        <v>1542</v>
      </c>
      <c r="L1015" s="339" t="str">
        <f t="shared" ca="1" si="3578"/>
        <v>Completed</v>
      </c>
      <c r="M1015" s="151" t="s">
        <v>82</v>
      </c>
      <c r="N1015" s="151" t="s">
        <v>58</v>
      </c>
      <c r="O1015" s="151" t="s">
        <v>78</v>
      </c>
      <c r="P1015" s="151" t="s">
        <v>60</v>
      </c>
      <c r="Q1015" s="151" t="s">
        <v>79</v>
      </c>
      <c r="R1015" s="151" t="s">
        <v>79</v>
      </c>
      <c r="S1015" s="111">
        <v>0.5</v>
      </c>
      <c r="T1015" s="152">
        <v>5</v>
      </c>
      <c r="U1015" s="340">
        <v>200000</v>
      </c>
      <c r="V1015" s="340">
        <v>221430</v>
      </c>
      <c r="W1015" s="339">
        <f t="shared" si="3579"/>
        <v>0</v>
      </c>
      <c r="X1015" s="339">
        <f t="shared" si="3580"/>
        <v>200000</v>
      </c>
      <c r="Y1015" s="340">
        <v>1536</v>
      </c>
      <c r="Z1015" s="341">
        <f t="shared" si="3581"/>
        <v>6.9367294404552226E-3</v>
      </c>
      <c r="AA1015" s="342">
        <f t="shared" si="3582"/>
        <v>0.65104166666666663</v>
      </c>
      <c r="AB1015" s="343">
        <f t="shared" si="3583"/>
        <v>100</v>
      </c>
      <c r="AC1015" s="344">
        <f t="shared" si="3589"/>
        <v>100</v>
      </c>
      <c r="AD1015" s="343">
        <f t="shared" si="3584"/>
        <v>0</v>
      </c>
      <c r="AE1015" s="345">
        <f t="shared" si="3585"/>
        <v>1000</v>
      </c>
      <c r="AF1015" s="346">
        <v>1000</v>
      </c>
      <c r="AG1015" s="347">
        <f t="shared" si="3586"/>
        <v>0</v>
      </c>
      <c r="AH1015" s="347">
        <v>0</v>
      </c>
      <c r="AI1015" s="347">
        <f t="shared" si="3587"/>
        <v>900</v>
      </c>
      <c r="AJ1015" s="348">
        <f t="shared" si="3588"/>
        <v>0.9</v>
      </c>
    </row>
    <row r="1016" spans="2:38" ht="15.75" thickBot="1" x14ac:dyDescent="0.3">
      <c r="B1016" s="357" t="s">
        <v>1543</v>
      </c>
      <c r="C1016" s="135">
        <v>2016</v>
      </c>
      <c r="D1016" s="135">
        <v>5</v>
      </c>
      <c r="E1016" s="136" t="s">
        <v>1032</v>
      </c>
      <c r="F1016" s="137">
        <v>42491</v>
      </c>
      <c r="G1016" s="137">
        <v>42521</v>
      </c>
      <c r="H1016" s="138">
        <f t="shared" ca="1" si="3577"/>
        <v>0</v>
      </c>
      <c r="I1016" s="139" t="s">
        <v>96</v>
      </c>
      <c r="J1016" s="139" t="s">
        <v>104</v>
      </c>
      <c r="K1016" s="139" t="s">
        <v>1544</v>
      </c>
      <c r="L1016" s="140" t="str">
        <f t="shared" ca="1" si="3578"/>
        <v>Completed</v>
      </c>
      <c r="M1016" s="135" t="s">
        <v>308</v>
      </c>
      <c r="N1016" s="135" t="s">
        <v>58</v>
      </c>
      <c r="O1016" s="135" t="s">
        <v>309</v>
      </c>
      <c r="P1016" s="135" t="s">
        <v>60</v>
      </c>
      <c r="Q1016" s="135" t="s">
        <v>61</v>
      </c>
      <c r="R1016" s="135" t="s">
        <v>62</v>
      </c>
      <c r="S1016" s="141">
        <v>3</v>
      </c>
      <c r="T1016" s="141">
        <v>7.5</v>
      </c>
      <c r="U1016" s="142">
        <v>800000</v>
      </c>
      <c r="V1016" s="142">
        <v>943907</v>
      </c>
      <c r="W1016" s="140">
        <f t="shared" si="3579"/>
        <v>0</v>
      </c>
      <c r="X1016" s="140">
        <f t="shared" si="3580"/>
        <v>800000</v>
      </c>
      <c r="Y1016" s="142">
        <v>34669</v>
      </c>
      <c r="Z1016" s="143">
        <f t="shared" si="3581"/>
        <v>3.6729254047273723E-2</v>
      </c>
      <c r="AA1016" s="144">
        <f t="shared" si="3582"/>
        <v>0.17306527445268108</v>
      </c>
      <c r="AB1016" s="145">
        <f t="shared" si="3583"/>
        <v>2400</v>
      </c>
      <c r="AC1016" s="146">
        <f t="shared" si="3589"/>
        <v>2400</v>
      </c>
      <c r="AD1016" s="145">
        <f t="shared" si="3584"/>
        <v>0</v>
      </c>
      <c r="AE1016" s="147">
        <f t="shared" si="3585"/>
        <v>6000</v>
      </c>
      <c r="AF1016" s="288">
        <v>6000</v>
      </c>
      <c r="AG1016" s="148">
        <f t="shared" si="3586"/>
        <v>0</v>
      </c>
      <c r="AH1016" s="148">
        <v>0</v>
      </c>
      <c r="AI1016" s="148">
        <f t="shared" si="3587"/>
        <v>3600</v>
      </c>
      <c r="AJ1016" s="349">
        <f t="shared" si="3588"/>
        <v>0.6</v>
      </c>
    </row>
    <row r="1017" spans="2:38" x14ac:dyDescent="0.25">
      <c r="B1017" s="354" t="s">
        <v>1545</v>
      </c>
      <c r="C1017" s="105">
        <v>2016</v>
      </c>
      <c r="D1017" s="105">
        <v>5</v>
      </c>
      <c r="E1017" s="106" t="s">
        <v>1032</v>
      </c>
      <c r="F1017" s="107">
        <v>42494</v>
      </c>
      <c r="G1017" s="107">
        <v>42498</v>
      </c>
      <c r="H1017" s="108">
        <f t="shared" ca="1" si="3577"/>
        <v>0</v>
      </c>
      <c r="I1017" s="109" t="s">
        <v>54</v>
      </c>
      <c r="J1017" s="109" t="s">
        <v>556</v>
      </c>
      <c r="K1017" s="109" t="s">
        <v>1549</v>
      </c>
      <c r="L1017" s="110" t="str">
        <f t="shared" ca="1" si="3578"/>
        <v>Completed</v>
      </c>
      <c r="M1017" s="105" t="s">
        <v>255</v>
      </c>
      <c r="N1017" s="105" t="s">
        <v>58</v>
      </c>
      <c r="O1017" s="105" t="s">
        <v>175</v>
      </c>
      <c r="P1017" s="105" t="s">
        <v>60</v>
      </c>
      <c r="Q1017" s="105" t="s">
        <v>61</v>
      </c>
      <c r="R1017" s="105" t="s">
        <v>62</v>
      </c>
      <c r="S1017" s="111">
        <v>0.5</v>
      </c>
      <c r="T1017" s="111">
        <v>1.5</v>
      </c>
      <c r="U1017" s="112">
        <v>333333</v>
      </c>
      <c r="V1017" s="112">
        <v>0</v>
      </c>
      <c r="W1017" s="110">
        <f t="shared" si="3579"/>
        <v>333333</v>
      </c>
      <c r="X1017" s="110">
        <f t="shared" si="3580"/>
        <v>0</v>
      </c>
      <c r="Y1017" s="112"/>
      <c r="Z1017" s="113" t="e">
        <f t="shared" si="3581"/>
        <v>#DIV/0!</v>
      </c>
      <c r="AA1017" s="114" t="e">
        <f t="shared" si="3582"/>
        <v>#DIV/0!</v>
      </c>
      <c r="AB1017" s="115">
        <f t="shared" si="3583"/>
        <v>166.66650000000001</v>
      </c>
      <c r="AC1017" s="116">
        <f t="shared" si="3589"/>
        <v>0</v>
      </c>
      <c r="AD1017" s="115">
        <f t="shared" si="3584"/>
        <v>-166.66650000000001</v>
      </c>
      <c r="AE1017" s="117">
        <f t="shared" si="3585"/>
        <v>499.99950000000001</v>
      </c>
      <c r="AF1017" s="286">
        <v>0</v>
      </c>
      <c r="AG1017" s="118">
        <f t="shared" si="3586"/>
        <v>-499.99950000000001</v>
      </c>
      <c r="AH1017" s="118">
        <v>0</v>
      </c>
      <c r="AI1017" s="118">
        <f t="shared" si="3587"/>
        <v>0</v>
      </c>
      <c r="AJ1017" s="335" t="e">
        <f t="shared" si="3588"/>
        <v>#DIV/0!</v>
      </c>
      <c r="AL1017" s="424"/>
    </row>
    <row r="1018" spans="2:38" x14ac:dyDescent="0.25">
      <c r="B1018" s="356" t="s">
        <v>1546</v>
      </c>
      <c r="C1018" s="91">
        <v>2016</v>
      </c>
      <c r="D1018" s="91">
        <v>5</v>
      </c>
      <c r="E1018" s="92" t="s">
        <v>1032</v>
      </c>
      <c r="F1018" s="93">
        <v>42494</v>
      </c>
      <c r="G1018" s="93">
        <v>42498</v>
      </c>
      <c r="H1018" s="94">
        <f t="shared" ca="1" si="3577"/>
        <v>0</v>
      </c>
      <c r="I1018" s="90" t="s">
        <v>54</v>
      </c>
      <c r="J1018" s="90" t="s">
        <v>556</v>
      </c>
      <c r="K1018" s="90" t="s">
        <v>1549</v>
      </c>
      <c r="L1018" s="95" t="str">
        <f t="shared" ca="1" si="3578"/>
        <v>Completed</v>
      </c>
      <c r="M1018" s="91" t="s">
        <v>420</v>
      </c>
      <c r="N1018" s="91" t="s">
        <v>58</v>
      </c>
      <c r="O1018" s="91" t="s">
        <v>175</v>
      </c>
      <c r="P1018" s="91" t="s">
        <v>60</v>
      </c>
      <c r="Q1018" s="91" t="s">
        <v>61</v>
      </c>
      <c r="R1018" s="91" t="s">
        <v>62</v>
      </c>
      <c r="S1018" s="96">
        <v>0.2</v>
      </c>
      <c r="T1018" s="96">
        <v>1.5</v>
      </c>
      <c r="U1018" s="97">
        <v>200000</v>
      </c>
      <c r="V1018" s="97">
        <v>363628</v>
      </c>
      <c r="W1018" s="95">
        <f t="shared" si="3579"/>
        <v>0</v>
      </c>
      <c r="X1018" s="95">
        <f t="shared" si="3580"/>
        <v>200000</v>
      </c>
      <c r="Y1018" s="97"/>
      <c r="Z1018" s="98">
        <f t="shared" si="3581"/>
        <v>0</v>
      </c>
      <c r="AA1018" s="99" t="e">
        <f t="shared" si="3582"/>
        <v>#DIV/0!</v>
      </c>
      <c r="AB1018" s="100">
        <f t="shared" si="3583"/>
        <v>40</v>
      </c>
      <c r="AC1018" s="101">
        <v>140</v>
      </c>
      <c r="AD1018" s="100">
        <f t="shared" si="3584"/>
        <v>100</v>
      </c>
      <c r="AE1018" s="102">
        <f t="shared" si="3585"/>
        <v>300</v>
      </c>
      <c r="AF1018" s="291">
        <v>545.44200000000001</v>
      </c>
      <c r="AG1018" s="103">
        <f t="shared" si="3586"/>
        <v>245.44200000000001</v>
      </c>
      <c r="AH1018" s="103">
        <v>0</v>
      </c>
      <c r="AI1018" s="103">
        <f t="shared" si="3587"/>
        <v>405.44200000000001</v>
      </c>
      <c r="AJ1018" s="336">
        <f t="shared" si="3588"/>
        <v>0.74332742986422018</v>
      </c>
    </row>
    <row r="1019" spans="2:38" x14ac:dyDescent="0.25">
      <c r="B1019" s="356" t="s">
        <v>1547</v>
      </c>
      <c r="C1019" s="91">
        <v>2016</v>
      </c>
      <c r="D1019" s="91">
        <v>5</v>
      </c>
      <c r="E1019" s="92" t="s">
        <v>1032</v>
      </c>
      <c r="F1019" s="93">
        <v>42494</v>
      </c>
      <c r="G1019" s="93">
        <v>42498</v>
      </c>
      <c r="H1019" s="94">
        <f t="shared" ref="H1019:H1020" ca="1" si="3590">IF($O$1&gt;G1019,0,(G1019-$O$1))</f>
        <v>0</v>
      </c>
      <c r="I1019" s="90" t="s">
        <v>54</v>
      </c>
      <c r="J1019" s="90" t="s">
        <v>556</v>
      </c>
      <c r="K1019" s="90" t="s">
        <v>1549</v>
      </c>
      <c r="L1019" s="95" t="str">
        <f t="shared" ref="L1019:L1020" ca="1" si="3591">IF(G1019=0,$M$3,(IF(H1019=0,$M$1,$M$2)))</f>
        <v>Completed</v>
      </c>
      <c r="M1019" s="91" t="s">
        <v>82</v>
      </c>
      <c r="N1019" s="91" t="s">
        <v>58</v>
      </c>
      <c r="O1019" s="91" t="s">
        <v>175</v>
      </c>
      <c r="P1019" s="91" t="s">
        <v>60</v>
      </c>
      <c r="Q1019" s="91" t="s">
        <v>61</v>
      </c>
      <c r="R1019" s="91" t="s">
        <v>62</v>
      </c>
      <c r="S1019" s="96">
        <v>0.1</v>
      </c>
      <c r="T1019" s="96">
        <v>1.5</v>
      </c>
      <c r="U1019" s="97">
        <v>1500000</v>
      </c>
      <c r="V1019" s="97">
        <v>1041240</v>
      </c>
      <c r="W1019" s="95">
        <f t="shared" ref="W1019:W1020" si="3592">IF(V1019&gt;U1019,0,U1019-V1019)</f>
        <v>458760</v>
      </c>
      <c r="X1019" s="95">
        <f t="shared" ref="X1019:X1020" si="3593">IF(V1019&gt;U1019,U1019,V1019)</f>
        <v>1041240</v>
      </c>
      <c r="Y1019" s="97"/>
      <c r="Z1019" s="98">
        <f t="shared" ref="Z1019:Z1020" si="3594">Y1019/V1019</f>
        <v>0</v>
      </c>
      <c r="AA1019" s="99" t="e">
        <f t="shared" ref="AA1019:AA1020" si="3595">AF1019/Y1019</f>
        <v>#DIV/0!</v>
      </c>
      <c r="AB1019" s="100">
        <f t="shared" ref="AB1019:AB1020" si="3596">IF(P1019="cpv",(U1019*S1019),(U1019/1000*S1019))</f>
        <v>150</v>
      </c>
      <c r="AC1019" s="101">
        <f t="shared" ref="AC1019:AC1020" si="3597">IF(P1019="cpv",(IF(W1019&gt;0,V1019*S1019,AB1019)),(IF(W1019&gt;0,V1019/1000*S1019,AB1019)))</f>
        <v>104.12400000000001</v>
      </c>
      <c r="AD1019" s="100">
        <f t="shared" ref="AD1019:AD1020" si="3598">AC1019-AB1019</f>
        <v>-45.875999999999991</v>
      </c>
      <c r="AE1019" s="102">
        <f t="shared" ref="AE1019:AE1020" si="3599">IF(P1019="cpv",(U1019*T1019),(U1019/1000*T1019))</f>
        <v>2250</v>
      </c>
      <c r="AF1019" s="291">
        <v>1561.86</v>
      </c>
      <c r="AG1019" s="103">
        <f t="shared" ref="AG1019:AG1020" si="3600">AF1019-AE1019</f>
        <v>-688.1400000000001</v>
      </c>
      <c r="AH1019" s="103">
        <v>0</v>
      </c>
      <c r="AI1019" s="103">
        <f t="shared" ref="AI1019:AI1020" si="3601">AF1019-AC1019-AH1019</f>
        <v>1457.7359999999999</v>
      </c>
      <c r="AJ1019" s="336">
        <f t="shared" ref="AJ1019:AJ1020" si="3602">AI1019/AF1019</f>
        <v>0.93333333333333335</v>
      </c>
    </row>
    <row r="1020" spans="2:38" ht="15.75" thickBot="1" x14ac:dyDescent="0.3">
      <c r="B1020" s="355" t="s">
        <v>1548</v>
      </c>
      <c r="C1020" s="151">
        <v>2016</v>
      </c>
      <c r="D1020" s="151">
        <v>5</v>
      </c>
      <c r="E1020" s="337" t="s">
        <v>1032</v>
      </c>
      <c r="F1020" s="153">
        <v>42494</v>
      </c>
      <c r="G1020" s="153">
        <v>42498</v>
      </c>
      <c r="H1020" s="338">
        <f t="shared" ca="1" si="3590"/>
        <v>0</v>
      </c>
      <c r="I1020" s="150" t="s">
        <v>54</v>
      </c>
      <c r="J1020" s="150" t="s">
        <v>556</v>
      </c>
      <c r="K1020" s="150" t="s">
        <v>1549</v>
      </c>
      <c r="L1020" s="339" t="str">
        <f t="shared" ca="1" si="3591"/>
        <v>Completed</v>
      </c>
      <c r="M1020" s="151" t="s">
        <v>64</v>
      </c>
      <c r="N1020" s="151" t="s">
        <v>58</v>
      </c>
      <c r="O1020" s="151" t="s">
        <v>175</v>
      </c>
      <c r="P1020" s="151" t="s">
        <v>60</v>
      </c>
      <c r="Q1020" s="151" t="s">
        <v>61</v>
      </c>
      <c r="R1020" s="151" t="s">
        <v>62</v>
      </c>
      <c r="S1020" s="152">
        <v>0.2</v>
      </c>
      <c r="T1020" s="152">
        <v>1.5</v>
      </c>
      <c r="U1020" s="340">
        <v>1500000</v>
      </c>
      <c r="V1020" s="340">
        <v>1580259</v>
      </c>
      <c r="W1020" s="339">
        <f t="shared" si="3592"/>
        <v>0</v>
      </c>
      <c r="X1020" s="339">
        <f t="shared" si="3593"/>
        <v>1500000</v>
      </c>
      <c r="Y1020" s="340">
        <v>253</v>
      </c>
      <c r="Z1020" s="341">
        <f t="shared" si="3594"/>
        <v>1.601003379825712E-4</v>
      </c>
      <c r="AA1020" s="342">
        <f t="shared" si="3595"/>
        <v>3.7418972332015814</v>
      </c>
      <c r="AB1020" s="343">
        <f t="shared" si="3596"/>
        <v>300</v>
      </c>
      <c r="AC1020" s="344">
        <f t="shared" si="3597"/>
        <v>300</v>
      </c>
      <c r="AD1020" s="343">
        <f t="shared" si="3598"/>
        <v>0</v>
      </c>
      <c r="AE1020" s="345">
        <f t="shared" si="3599"/>
        <v>2250</v>
      </c>
      <c r="AF1020" s="346">
        <v>946.7</v>
      </c>
      <c r="AG1020" s="347">
        <f t="shared" si="3600"/>
        <v>-1303.3</v>
      </c>
      <c r="AH1020" s="347">
        <v>0</v>
      </c>
      <c r="AI1020" s="347">
        <f t="shared" si="3601"/>
        <v>646.70000000000005</v>
      </c>
      <c r="AJ1020" s="348">
        <f t="shared" si="3602"/>
        <v>0.68310974965670224</v>
      </c>
    </row>
    <row r="1021" spans="2:38" ht="15.75" thickBot="1" x14ac:dyDescent="0.3">
      <c r="B1021" s="354" t="s">
        <v>1550</v>
      </c>
      <c r="C1021" s="105">
        <v>2016</v>
      </c>
      <c r="D1021" s="105">
        <v>5</v>
      </c>
      <c r="E1021" s="106" t="s">
        <v>1032</v>
      </c>
      <c r="F1021" s="107">
        <v>42494</v>
      </c>
      <c r="G1021" s="107">
        <v>42498</v>
      </c>
      <c r="H1021" s="108">
        <f t="shared" ref="H1021:H1022" ca="1" si="3603">IF($O$1&gt;G1021,0,(G1021-$O$1))</f>
        <v>0</v>
      </c>
      <c r="I1021" s="109" t="s">
        <v>74</v>
      </c>
      <c r="J1021" s="109" t="s">
        <v>146</v>
      </c>
      <c r="K1021" s="109" t="s">
        <v>1551</v>
      </c>
      <c r="L1021" s="110" t="str">
        <f t="shared" ref="L1021:L1022" ca="1" si="3604">IF(G1021=0,$M$3,(IF(H1021=0,$M$1,$M$2)))</f>
        <v>Completed</v>
      </c>
      <c r="M1021" s="105" t="s">
        <v>99</v>
      </c>
      <c r="N1021" s="105" t="s">
        <v>58</v>
      </c>
      <c r="O1021" s="105" t="s">
        <v>124</v>
      </c>
      <c r="P1021" s="105" t="s">
        <v>110</v>
      </c>
      <c r="Q1021" s="105" t="s">
        <v>101</v>
      </c>
      <c r="R1021" s="105" t="s">
        <v>102</v>
      </c>
      <c r="S1021" s="141">
        <v>3.6999999999999998E-2</v>
      </c>
      <c r="T1021" s="111">
        <v>0.06</v>
      </c>
      <c r="U1021" s="112">
        <v>110000</v>
      </c>
      <c r="V1021" s="112">
        <v>110437</v>
      </c>
      <c r="W1021" s="110">
        <f t="shared" ref="W1021:W1022" si="3605">IF(V1021&gt;U1021,0,U1021-V1021)</f>
        <v>0</v>
      </c>
      <c r="X1021" s="110">
        <f t="shared" ref="X1021:X1022" si="3606">IF(V1021&gt;U1021,U1021,V1021)</f>
        <v>110000</v>
      </c>
      <c r="Y1021" s="112">
        <v>4134</v>
      </c>
      <c r="Z1021" s="113">
        <f t="shared" ref="Z1021:Z1022" si="3607">Y1021/V1021</f>
        <v>3.7433106658094663E-2</v>
      </c>
      <c r="AA1021" s="114">
        <f t="shared" ref="AA1021:AA1022" si="3608">AF1021/Y1021</f>
        <v>1.5965166908563135</v>
      </c>
      <c r="AB1021" s="115">
        <f t="shared" ref="AB1021:AB1022" si="3609">IF(P1021="cpv",(U1021*S1021),(U1021/1000*S1021))</f>
        <v>4070</v>
      </c>
      <c r="AC1021" s="116">
        <f t="shared" ref="AC1021:AC1022" si="3610">IF(P1021="cpv",(IF(W1021&gt;0,V1021*S1021,AB1021)),(IF(W1021&gt;0,V1021/1000*S1021,AB1021)))</f>
        <v>4070</v>
      </c>
      <c r="AD1021" s="115">
        <f t="shared" ref="AD1021:AD1022" si="3611">AC1021-AB1021</f>
        <v>0</v>
      </c>
      <c r="AE1021" s="117">
        <f t="shared" ref="AE1021:AE1022" si="3612">IF(P1021="cpv",(U1021*T1021),(U1021/1000*T1021))</f>
        <v>6600</v>
      </c>
      <c r="AF1021" s="286">
        <v>6600</v>
      </c>
      <c r="AG1021" s="118">
        <f t="shared" ref="AG1021:AG1022" si="3613">AF1021-AE1021</f>
        <v>0</v>
      </c>
      <c r="AH1021" s="118">
        <v>0</v>
      </c>
      <c r="AI1021" s="118">
        <f t="shared" ref="AI1021:AI1022" si="3614">AF1021-AC1021-AH1021</f>
        <v>2530</v>
      </c>
      <c r="AJ1021" s="335">
        <f t="shared" ref="AJ1021:AJ1022" si="3615">AI1021/AF1021</f>
        <v>0.38333333333333336</v>
      </c>
      <c r="AL1021" s="424"/>
    </row>
    <row r="1022" spans="2:38" ht="15.75" thickBot="1" x14ac:dyDescent="0.3">
      <c r="B1022" s="355" t="s">
        <v>1784</v>
      </c>
      <c r="C1022" s="151">
        <v>2016</v>
      </c>
      <c r="D1022" s="151">
        <v>5</v>
      </c>
      <c r="E1022" s="337" t="s">
        <v>1032</v>
      </c>
      <c r="F1022" s="153">
        <v>42494</v>
      </c>
      <c r="G1022" s="153">
        <v>42498</v>
      </c>
      <c r="H1022" s="338">
        <f t="shared" ca="1" si="3603"/>
        <v>0</v>
      </c>
      <c r="I1022" s="150" t="s">
        <v>74</v>
      </c>
      <c r="J1022" s="150" t="s">
        <v>146</v>
      </c>
      <c r="K1022" s="150" t="s">
        <v>1551</v>
      </c>
      <c r="L1022" s="339" t="str">
        <f t="shared" ca="1" si="3604"/>
        <v>Completed</v>
      </c>
      <c r="M1022" s="151" t="s">
        <v>134</v>
      </c>
      <c r="N1022" s="151" t="s">
        <v>58</v>
      </c>
      <c r="O1022" s="151" t="s">
        <v>124</v>
      </c>
      <c r="P1022" s="151" t="s">
        <v>110</v>
      </c>
      <c r="Q1022" s="151" t="s">
        <v>101</v>
      </c>
      <c r="R1022" s="151" t="s">
        <v>102</v>
      </c>
      <c r="S1022" s="152">
        <v>5.0000000000000001E-3</v>
      </c>
      <c r="T1022" s="152">
        <v>0.06</v>
      </c>
      <c r="U1022" s="340">
        <v>75000</v>
      </c>
      <c r="V1022" s="340">
        <v>76093</v>
      </c>
      <c r="W1022" s="339">
        <f t="shared" si="3605"/>
        <v>0</v>
      </c>
      <c r="X1022" s="339">
        <f t="shared" si="3606"/>
        <v>75000</v>
      </c>
      <c r="Y1022" s="340">
        <v>471</v>
      </c>
      <c r="Z1022" s="341">
        <f t="shared" si="3607"/>
        <v>6.1897940677854727E-3</v>
      </c>
      <c r="AA1022" s="342">
        <f t="shared" si="3608"/>
        <v>0.84925690021231426</v>
      </c>
      <c r="AB1022" s="343">
        <f t="shared" si="3609"/>
        <v>375</v>
      </c>
      <c r="AC1022" s="344">
        <f t="shared" si="3610"/>
        <v>375</v>
      </c>
      <c r="AD1022" s="343">
        <f t="shared" si="3611"/>
        <v>0</v>
      </c>
      <c r="AE1022" s="345">
        <f t="shared" si="3612"/>
        <v>4500</v>
      </c>
      <c r="AF1022" s="346">
        <v>400</v>
      </c>
      <c r="AG1022" s="347">
        <f t="shared" si="3613"/>
        <v>-4100</v>
      </c>
      <c r="AH1022" s="347">
        <v>0</v>
      </c>
      <c r="AI1022" s="347">
        <f t="shared" si="3614"/>
        <v>25</v>
      </c>
      <c r="AJ1022" s="348">
        <f t="shared" si="3615"/>
        <v>6.25E-2</v>
      </c>
    </row>
    <row r="1023" spans="2:38" ht="15.75" thickBot="1" x14ac:dyDescent="0.3">
      <c r="B1023" s="354" t="s">
        <v>1552</v>
      </c>
      <c r="C1023" s="105">
        <v>2016</v>
      </c>
      <c r="D1023" s="105">
        <v>5</v>
      </c>
      <c r="E1023" s="106" t="s">
        <v>1032</v>
      </c>
      <c r="F1023" s="107">
        <v>42494</v>
      </c>
      <c r="G1023" s="107">
        <v>42499</v>
      </c>
      <c r="H1023" s="108">
        <f t="shared" ref="H1023:H1025" ca="1" si="3616">IF($O$1&gt;G1023,0,(G1023-$O$1))</f>
        <v>0</v>
      </c>
      <c r="I1023" s="109" t="s">
        <v>54</v>
      </c>
      <c r="J1023" s="109" t="s">
        <v>684</v>
      </c>
      <c r="K1023" s="109" t="s">
        <v>1554</v>
      </c>
      <c r="L1023" s="110" t="str">
        <f t="shared" ref="L1023:L1025" ca="1" si="3617">IF(G1023=0,$M$3,(IF(H1023=0,$M$1,$M$2)))</f>
        <v>Completed</v>
      </c>
      <c r="M1023" s="105" t="s">
        <v>134</v>
      </c>
      <c r="N1023" s="105" t="s">
        <v>58</v>
      </c>
      <c r="O1023" s="105" t="s">
        <v>109</v>
      </c>
      <c r="P1023" s="105" t="s">
        <v>110</v>
      </c>
      <c r="Q1023" s="105" t="s">
        <v>101</v>
      </c>
      <c r="R1023" s="105" t="s">
        <v>102</v>
      </c>
      <c r="S1023" s="152">
        <v>5.0000000000000001E-3</v>
      </c>
      <c r="T1023" s="111">
        <v>0.05</v>
      </c>
      <c r="U1023" s="112">
        <v>40000</v>
      </c>
      <c r="V1023" s="112">
        <v>40052</v>
      </c>
      <c r="W1023" s="110">
        <f t="shared" ref="W1023:W1025" si="3618">IF(V1023&gt;U1023,0,U1023-V1023)</f>
        <v>0</v>
      </c>
      <c r="X1023" s="110">
        <f t="shared" ref="X1023:X1025" si="3619">IF(V1023&gt;U1023,U1023,V1023)</f>
        <v>40000</v>
      </c>
      <c r="Y1023" s="112">
        <v>634</v>
      </c>
      <c r="Z1023" s="113">
        <f t="shared" ref="Z1023:Z1025" si="3620">Y1023/V1023</f>
        <v>1.582942175172276E-2</v>
      </c>
      <c r="AA1023" s="114">
        <f t="shared" ref="AA1023:AA1025" si="3621">AF1023/Y1023</f>
        <v>2.6025236593059935</v>
      </c>
      <c r="AB1023" s="115">
        <f t="shared" ref="AB1023:AB1025" si="3622">IF(P1023="cpv",(U1023*S1023),(U1023/1000*S1023))</f>
        <v>200</v>
      </c>
      <c r="AC1023" s="116">
        <f t="shared" ref="AC1023:AC1025" si="3623">IF(P1023="cpv",(IF(W1023&gt;0,V1023*S1023,AB1023)),(IF(W1023&gt;0,V1023/1000*S1023,AB1023)))</f>
        <v>200</v>
      </c>
      <c r="AD1023" s="115">
        <f t="shared" ref="AD1023:AD1025" si="3624">AC1023-AB1023</f>
        <v>0</v>
      </c>
      <c r="AE1023" s="117">
        <f t="shared" ref="AE1023:AE1025" si="3625">IF(P1023="cpv",(U1023*T1023),(U1023/1000*T1023))</f>
        <v>2000</v>
      </c>
      <c r="AF1023" s="286">
        <v>1650</v>
      </c>
      <c r="AG1023" s="118">
        <f t="shared" ref="AG1023:AG1025" si="3626">AF1023-AE1023</f>
        <v>-350</v>
      </c>
      <c r="AH1023" s="118">
        <v>0</v>
      </c>
      <c r="AI1023" s="118">
        <f t="shared" ref="AI1023:AI1025" si="3627">AF1023-AC1023-AH1023</f>
        <v>1450</v>
      </c>
      <c r="AJ1023" s="335">
        <f t="shared" ref="AJ1023:AJ1025" si="3628">AI1023/AF1023</f>
        <v>0.87878787878787878</v>
      </c>
      <c r="AL1023" s="424"/>
    </row>
    <row r="1024" spans="2:38" ht="15.75" thickBot="1" x14ac:dyDescent="0.3">
      <c r="B1024" s="355" t="s">
        <v>1553</v>
      </c>
      <c r="C1024" s="151">
        <v>2016</v>
      </c>
      <c r="D1024" s="151">
        <v>5</v>
      </c>
      <c r="E1024" s="337" t="s">
        <v>1032</v>
      </c>
      <c r="F1024" s="153">
        <v>42494</v>
      </c>
      <c r="G1024" s="153">
        <v>42499</v>
      </c>
      <c r="H1024" s="338">
        <f t="shared" ca="1" si="3616"/>
        <v>0</v>
      </c>
      <c r="I1024" s="150" t="s">
        <v>54</v>
      </c>
      <c r="J1024" s="150" t="s">
        <v>684</v>
      </c>
      <c r="K1024" s="150" t="s">
        <v>1554</v>
      </c>
      <c r="L1024" s="339" t="str">
        <f t="shared" ca="1" si="3617"/>
        <v>Completed</v>
      </c>
      <c r="M1024" s="151" t="s">
        <v>64</v>
      </c>
      <c r="N1024" s="151" t="s">
        <v>58</v>
      </c>
      <c r="O1024" s="151" t="s">
        <v>109</v>
      </c>
      <c r="P1024" s="151" t="s">
        <v>110</v>
      </c>
      <c r="Q1024" s="151" t="s">
        <v>101</v>
      </c>
      <c r="R1024" s="151" t="s">
        <v>102</v>
      </c>
      <c r="S1024" s="111">
        <v>6.0000000000000001E-3</v>
      </c>
      <c r="T1024" s="152">
        <v>0.05</v>
      </c>
      <c r="U1024" s="340">
        <v>37000</v>
      </c>
      <c r="V1024" s="340">
        <v>37147</v>
      </c>
      <c r="W1024" s="339">
        <f t="shared" si="3618"/>
        <v>0</v>
      </c>
      <c r="X1024" s="339">
        <f t="shared" si="3619"/>
        <v>37000</v>
      </c>
      <c r="Y1024" s="340">
        <v>1275</v>
      </c>
      <c r="Z1024" s="341">
        <f t="shared" si="3620"/>
        <v>3.4323094731741458E-2</v>
      </c>
      <c r="AA1024" s="342">
        <f t="shared" si="3621"/>
        <v>1.4509803921568627</v>
      </c>
      <c r="AB1024" s="343">
        <f t="shared" si="3622"/>
        <v>222</v>
      </c>
      <c r="AC1024" s="344">
        <f t="shared" si="3623"/>
        <v>222</v>
      </c>
      <c r="AD1024" s="343">
        <f t="shared" si="3624"/>
        <v>0</v>
      </c>
      <c r="AE1024" s="345">
        <f t="shared" si="3625"/>
        <v>1850</v>
      </c>
      <c r="AF1024" s="346">
        <v>1850</v>
      </c>
      <c r="AG1024" s="347">
        <f t="shared" si="3626"/>
        <v>0</v>
      </c>
      <c r="AH1024" s="347">
        <v>0</v>
      </c>
      <c r="AI1024" s="347">
        <f t="shared" si="3627"/>
        <v>1628</v>
      </c>
      <c r="AJ1024" s="348">
        <f t="shared" si="3628"/>
        <v>0.88</v>
      </c>
    </row>
    <row r="1025" spans="2:38" ht="15.75" thickBot="1" x14ac:dyDescent="0.3">
      <c r="B1025" s="354" t="s">
        <v>1555</v>
      </c>
      <c r="C1025" s="105">
        <v>2016</v>
      </c>
      <c r="D1025" s="105">
        <v>5</v>
      </c>
      <c r="E1025" s="106" t="s">
        <v>1032</v>
      </c>
      <c r="F1025" s="107">
        <v>42495</v>
      </c>
      <c r="G1025" s="107">
        <v>42496</v>
      </c>
      <c r="H1025" s="108">
        <f t="shared" ca="1" si="3616"/>
        <v>0</v>
      </c>
      <c r="I1025" s="109" t="s">
        <v>84</v>
      </c>
      <c r="J1025" s="109" t="s">
        <v>845</v>
      </c>
      <c r="K1025" s="109" t="s">
        <v>1557</v>
      </c>
      <c r="L1025" s="110" t="str">
        <f t="shared" ca="1" si="3617"/>
        <v>Completed</v>
      </c>
      <c r="M1025" s="105" t="s">
        <v>99</v>
      </c>
      <c r="N1025" s="105" t="s">
        <v>58</v>
      </c>
      <c r="O1025" s="105" t="s">
        <v>124</v>
      </c>
      <c r="P1025" s="105" t="s">
        <v>110</v>
      </c>
      <c r="Q1025" s="105" t="s">
        <v>101</v>
      </c>
      <c r="R1025" s="105" t="s">
        <v>102</v>
      </c>
      <c r="S1025" s="141">
        <v>3.6999999999999998E-2</v>
      </c>
      <c r="T1025" s="111">
        <v>6.5000000000000002E-2</v>
      </c>
      <c r="U1025" s="112">
        <v>230000</v>
      </c>
      <c r="V1025" s="112">
        <v>121439</v>
      </c>
      <c r="W1025" s="110">
        <f t="shared" si="3618"/>
        <v>108561</v>
      </c>
      <c r="X1025" s="110">
        <f t="shared" si="3619"/>
        <v>121439</v>
      </c>
      <c r="Y1025" s="112">
        <v>5283</v>
      </c>
      <c r="Z1025" s="113">
        <f t="shared" si="3620"/>
        <v>4.3503322655818973E-2</v>
      </c>
      <c r="AA1025" s="114">
        <f t="shared" si="3621"/>
        <v>1.7400719288283171</v>
      </c>
      <c r="AB1025" s="115">
        <f t="shared" si="3622"/>
        <v>8510</v>
      </c>
      <c r="AC1025" s="116">
        <f t="shared" si="3623"/>
        <v>4493.2429999999995</v>
      </c>
      <c r="AD1025" s="115">
        <f t="shared" si="3624"/>
        <v>-4016.7570000000005</v>
      </c>
      <c r="AE1025" s="117">
        <f t="shared" si="3625"/>
        <v>14950</v>
      </c>
      <c r="AF1025" s="286">
        <v>9192.7999999999993</v>
      </c>
      <c r="AG1025" s="118">
        <f t="shared" si="3626"/>
        <v>-5757.2000000000007</v>
      </c>
      <c r="AH1025" s="118">
        <v>0</v>
      </c>
      <c r="AI1025" s="118">
        <f t="shared" si="3627"/>
        <v>4699.5569999999998</v>
      </c>
      <c r="AJ1025" s="335">
        <f t="shared" si="3628"/>
        <v>0.51122149943433992</v>
      </c>
      <c r="AL1025" s="424"/>
    </row>
    <row r="1026" spans="2:38" ht="15.75" thickBot="1" x14ac:dyDescent="0.3">
      <c r="B1026" s="355" t="s">
        <v>1556</v>
      </c>
      <c r="C1026" s="151">
        <v>2016</v>
      </c>
      <c r="D1026" s="151">
        <v>5</v>
      </c>
      <c r="E1026" s="337" t="s">
        <v>1032</v>
      </c>
      <c r="F1026" s="153">
        <v>42495</v>
      </c>
      <c r="G1026" s="153">
        <v>42496</v>
      </c>
      <c r="H1026" s="338">
        <f t="shared" ref="H1026:H1030" ca="1" si="3629">IF($O$1&gt;G1026,0,(G1026-$O$1))</f>
        <v>0</v>
      </c>
      <c r="I1026" s="150" t="s">
        <v>84</v>
      </c>
      <c r="J1026" s="150" t="s">
        <v>845</v>
      </c>
      <c r="K1026" s="150" t="s">
        <v>1557</v>
      </c>
      <c r="L1026" s="339" t="str">
        <f t="shared" ref="L1026:L1030" ca="1" si="3630">IF(G1026=0,$M$3,(IF(H1026=0,$M$1,$M$2)))</f>
        <v>Completed</v>
      </c>
      <c r="M1026" s="151" t="s">
        <v>57</v>
      </c>
      <c r="N1026" s="151" t="s">
        <v>58</v>
      </c>
      <c r="O1026" s="151" t="s">
        <v>124</v>
      </c>
      <c r="P1026" s="151" t="s">
        <v>110</v>
      </c>
      <c r="Q1026" s="151" t="s">
        <v>101</v>
      </c>
      <c r="R1026" s="151" t="s">
        <v>102</v>
      </c>
      <c r="S1026" s="152">
        <v>1.4999999999999999E-2</v>
      </c>
      <c r="T1026" s="152">
        <v>6.5000000000000002E-2</v>
      </c>
      <c r="U1026" s="340">
        <v>38000</v>
      </c>
      <c r="V1026" s="340">
        <v>30080</v>
      </c>
      <c r="W1026" s="339">
        <f t="shared" ref="W1026:W1030" si="3631">IF(V1026&gt;U1026,0,U1026-V1026)</f>
        <v>7920</v>
      </c>
      <c r="X1026" s="339">
        <f t="shared" ref="X1026:X1030" si="3632">IF(V1026&gt;U1026,U1026,V1026)</f>
        <v>30080</v>
      </c>
      <c r="Y1026" s="340"/>
      <c r="Z1026" s="341">
        <f t="shared" ref="Z1026:Z1030" si="3633">Y1026/V1026</f>
        <v>0</v>
      </c>
      <c r="AA1026" s="342" t="e">
        <f t="shared" ref="AA1026:AA1030" si="3634">AF1026/Y1026</f>
        <v>#DIV/0!</v>
      </c>
      <c r="AB1026" s="343">
        <f t="shared" ref="AB1026:AB1030" si="3635">IF(P1026="cpv",(U1026*S1026),(U1026/1000*S1026))</f>
        <v>570</v>
      </c>
      <c r="AC1026" s="344">
        <f t="shared" ref="AC1026:AC1030" si="3636">IF(P1026="cpv",(IF(W1026&gt;0,V1026*S1026,AB1026)),(IF(W1026&gt;0,V1026/1000*S1026,AB1026)))</f>
        <v>451.2</v>
      </c>
      <c r="AD1026" s="343">
        <f t="shared" ref="AD1026:AD1030" si="3637">AC1026-AB1026</f>
        <v>-118.80000000000001</v>
      </c>
      <c r="AE1026" s="345">
        <f t="shared" ref="AE1026:AE1030" si="3638">IF(P1026="cpv",(U1026*T1026),(U1026/1000*T1026))</f>
        <v>2470</v>
      </c>
      <c r="AF1026" s="346">
        <v>1955.2</v>
      </c>
      <c r="AG1026" s="347">
        <f t="shared" ref="AG1026:AG1030" si="3639">AF1026-AE1026</f>
        <v>-514.79999999999995</v>
      </c>
      <c r="AH1026" s="347">
        <v>0</v>
      </c>
      <c r="AI1026" s="347">
        <f t="shared" ref="AI1026:AI1030" si="3640">AF1026-AC1026-AH1026</f>
        <v>1504</v>
      </c>
      <c r="AJ1026" s="348">
        <f t="shared" ref="AJ1026:AJ1030" si="3641">AI1026/AF1026</f>
        <v>0.76923076923076916</v>
      </c>
    </row>
    <row r="1027" spans="2:38" ht="15.75" thickBot="1" x14ac:dyDescent="0.3">
      <c r="B1027" s="354" t="s">
        <v>1558</v>
      </c>
      <c r="C1027" s="105">
        <v>2016</v>
      </c>
      <c r="D1027" s="105">
        <v>5</v>
      </c>
      <c r="E1027" s="106" t="s">
        <v>1032</v>
      </c>
      <c r="F1027" s="107">
        <v>42495</v>
      </c>
      <c r="G1027" s="107">
        <v>42496</v>
      </c>
      <c r="H1027" s="108">
        <f t="shared" ca="1" si="3629"/>
        <v>0</v>
      </c>
      <c r="I1027" s="109" t="s">
        <v>84</v>
      </c>
      <c r="J1027" s="109" t="s">
        <v>845</v>
      </c>
      <c r="K1027" s="109" t="s">
        <v>1562</v>
      </c>
      <c r="L1027" s="110" t="str">
        <f t="shared" ca="1" si="3630"/>
        <v>Completed</v>
      </c>
      <c r="M1027" s="105" t="s">
        <v>82</v>
      </c>
      <c r="N1027" s="105" t="s">
        <v>58</v>
      </c>
      <c r="O1027" s="105" t="s">
        <v>59</v>
      </c>
      <c r="P1027" s="105" t="s">
        <v>60</v>
      </c>
      <c r="Q1027" s="105" t="s">
        <v>61</v>
      </c>
      <c r="R1027" s="105" t="s">
        <v>62</v>
      </c>
      <c r="S1027" s="111">
        <v>0.1</v>
      </c>
      <c r="T1027" s="111">
        <v>1</v>
      </c>
      <c r="U1027" s="112">
        <v>1000000</v>
      </c>
      <c r="V1027" s="112">
        <v>1020541</v>
      </c>
      <c r="W1027" s="110">
        <f t="shared" si="3631"/>
        <v>0</v>
      </c>
      <c r="X1027" s="110">
        <f t="shared" si="3632"/>
        <v>1000000</v>
      </c>
      <c r="Y1027" s="112"/>
      <c r="Z1027" s="113">
        <f t="shared" si="3633"/>
        <v>0</v>
      </c>
      <c r="AA1027" s="114" t="e">
        <f t="shared" si="3634"/>
        <v>#DIV/0!</v>
      </c>
      <c r="AB1027" s="115">
        <f t="shared" si="3635"/>
        <v>100</v>
      </c>
      <c r="AC1027" s="116">
        <f t="shared" si="3636"/>
        <v>100</v>
      </c>
      <c r="AD1027" s="115">
        <f t="shared" si="3637"/>
        <v>0</v>
      </c>
      <c r="AE1027" s="117">
        <f t="shared" si="3638"/>
        <v>1000</v>
      </c>
      <c r="AF1027" s="286">
        <v>1120.76</v>
      </c>
      <c r="AG1027" s="118">
        <f t="shared" si="3639"/>
        <v>120.75999999999999</v>
      </c>
      <c r="AH1027" s="118">
        <v>0</v>
      </c>
      <c r="AI1027" s="118">
        <f t="shared" si="3640"/>
        <v>1020.76</v>
      </c>
      <c r="AJ1027" s="335">
        <f t="shared" si="3641"/>
        <v>0.91077483136443127</v>
      </c>
      <c r="AL1027" s="424"/>
    </row>
    <row r="1028" spans="2:38" ht="15.75" thickBot="1" x14ac:dyDescent="0.3">
      <c r="B1028" s="356" t="s">
        <v>1559</v>
      </c>
      <c r="C1028" s="91">
        <v>2016</v>
      </c>
      <c r="D1028" s="91">
        <v>5</v>
      </c>
      <c r="E1028" s="92" t="s">
        <v>1032</v>
      </c>
      <c r="F1028" s="93">
        <v>42495</v>
      </c>
      <c r="G1028" s="93">
        <v>42496</v>
      </c>
      <c r="H1028" s="94">
        <f t="shared" ca="1" si="3629"/>
        <v>0</v>
      </c>
      <c r="I1028" s="90" t="s">
        <v>84</v>
      </c>
      <c r="J1028" s="90" t="s">
        <v>845</v>
      </c>
      <c r="K1028" s="109" t="s">
        <v>1562</v>
      </c>
      <c r="L1028" s="95" t="str">
        <f t="shared" ca="1" si="3630"/>
        <v>Completed</v>
      </c>
      <c r="M1028" s="91" t="s">
        <v>64</v>
      </c>
      <c r="N1028" s="91" t="s">
        <v>58</v>
      </c>
      <c r="O1028" s="91" t="s">
        <v>59</v>
      </c>
      <c r="P1028" s="91" t="s">
        <v>60</v>
      </c>
      <c r="Q1028" s="91" t="s">
        <v>61</v>
      </c>
      <c r="R1028" s="91" t="s">
        <v>62</v>
      </c>
      <c r="S1028" s="96">
        <v>0.2</v>
      </c>
      <c r="T1028" s="96">
        <v>1</v>
      </c>
      <c r="U1028" s="97">
        <v>1000000</v>
      </c>
      <c r="V1028" s="97">
        <v>1009448</v>
      </c>
      <c r="W1028" s="95">
        <f t="shared" si="3631"/>
        <v>0</v>
      </c>
      <c r="X1028" s="95">
        <f t="shared" si="3632"/>
        <v>1000000</v>
      </c>
      <c r="Y1028" s="97">
        <v>710</v>
      </c>
      <c r="Z1028" s="98">
        <f t="shared" si="3633"/>
        <v>7.0335470474952643E-4</v>
      </c>
      <c r="AA1028" s="99">
        <f t="shared" si="3634"/>
        <v>1.4217577464788733</v>
      </c>
      <c r="AB1028" s="100">
        <f t="shared" si="3635"/>
        <v>200</v>
      </c>
      <c r="AC1028" s="101">
        <f t="shared" si="3636"/>
        <v>200</v>
      </c>
      <c r="AD1028" s="100">
        <f t="shared" si="3637"/>
        <v>0</v>
      </c>
      <c r="AE1028" s="102">
        <f t="shared" si="3638"/>
        <v>1000</v>
      </c>
      <c r="AF1028" s="291">
        <v>1009.448</v>
      </c>
      <c r="AG1028" s="103">
        <f t="shared" si="3639"/>
        <v>9.4479999999999791</v>
      </c>
      <c r="AH1028" s="103">
        <v>0</v>
      </c>
      <c r="AI1028" s="103">
        <f t="shared" si="3640"/>
        <v>809.44799999999998</v>
      </c>
      <c r="AJ1028" s="336">
        <f t="shared" si="3641"/>
        <v>0.80187191415506298</v>
      </c>
    </row>
    <row r="1029" spans="2:38" ht="15.75" thickBot="1" x14ac:dyDescent="0.3">
      <c r="B1029" s="356" t="s">
        <v>1560</v>
      </c>
      <c r="C1029" s="91">
        <v>2016</v>
      </c>
      <c r="D1029" s="91">
        <v>5</v>
      </c>
      <c r="E1029" s="92" t="s">
        <v>1032</v>
      </c>
      <c r="F1029" s="93">
        <v>42495</v>
      </c>
      <c r="G1029" s="93">
        <v>42496</v>
      </c>
      <c r="H1029" s="94">
        <f t="shared" ca="1" si="3629"/>
        <v>0</v>
      </c>
      <c r="I1029" s="90" t="s">
        <v>84</v>
      </c>
      <c r="J1029" s="90" t="s">
        <v>845</v>
      </c>
      <c r="K1029" s="109" t="s">
        <v>1562</v>
      </c>
      <c r="L1029" s="95" t="str">
        <f t="shared" ca="1" si="3630"/>
        <v>Completed</v>
      </c>
      <c r="M1029" s="91" t="s">
        <v>57</v>
      </c>
      <c r="N1029" s="91" t="s">
        <v>58</v>
      </c>
      <c r="O1029" s="91" t="s">
        <v>59</v>
      </c>
      <c r="P1029" s="91" t="s">
        <v>60</v>
      </c>
      <c r="Q1029" s="91" t="s">
        <v>61</v>
      </c>
      <c r="R1029" s="91" t="s">
        <v>62</v>
      </c>
      <c r="S1029" s="152">
        <v>0.5</v>
      </c>
      <c r="T1029" s="96">
        <v>1</v>
      </c>
      <c r="U1029" s="97">
        <v>1000000</v>
      </c>
      <c r="V1029" s="97">
        <v>166788</v>
      </c>
      <c r="W1029" s="95">
        <f t="shared" si="3631"/>
        <v>833212</v>
      </c>
      <c r="X1029" s="95">
        <f t="shared" si="3632"/>
        <v>166788</v>
      </c>
      <c r="Y1029" s="97"/>
      <c r="Z1029" s="98">
        <f t="shared" si="3633"/>
        <v>0</v>
      </c>
      <c r="AA1029" s="99" t="e">
        <f t="shared" si="3634"/>
        <v>#DIV/0!</v>
      </c>
      <c r="AB1029" s="100">
        <f t="shared" si="3635"/>
        <v>500</v>
      </c>
      <c r="AC1029" s="101">
        <f t="shared" si="3636"/>
        <v>83.394000000000005</v>
      </c>
      <c r="AD1029" s="100">
        <f t="shared" si="3637"/>
        <v>-416.60599999999999</v>
      </c>
      <c r="AE1029" s="102">
        <f t="shared" si="3638"/>
        <v>1000</v>
      </c>
      <c r="AF1029" s="291">
        <v>166.78800000000001</v>
      </c>
      <c r="AG1029" s="103">
        <f t="shared" si="3639"/>
        <v>-833.21199999999999</v>
      </c>
      <c r="AH1029" s="103">
        <v>0</v>
      </c>
      <c r="AI1029" s="103">
        <f t="shared" si="3640"/>
        <v>83.394000000000005</v>
      </c>
      <c r="AJ1029" s="336">
        <f t="shared" si="3641"/>
        <v>0.5</v>
      </c>
    </row>
    <row r="1030" spans="2:38" ht="15.75" thickBot="1" x14ac:dyDescent="0.3">
      <c r="B1030" s="355" t="s">
        <v>1561</v>
      </c>
      <c r="C1030" s="151">
        <v>2016</v>
      </c>
      <c r="D1030" s="151">
        <v>5</v>
      </c>
      <c r="E1030" s="337" t="s">
        <v>1032</v>
      </c>
      <c r="F1030" s="153">
        <v>42495</v>
      </c>
      <c r="G1030" s="153">
        <v>42496</v>
      </c>
      <c r="H1030" s="338">
        <f t="shared" ca="1" si="3629"/>
        <v>0</v>
      </c>
      <c r="I1030" s="150" t="s">
        <v>84</v>
      </c>
      <c r="J1030" s="150" t="s">
        <v>845</v>
      </c>
      <c r="K1030" s="139" t="s">
        <v>1562</v>
      </c>
      <c r="L1030" s="339" t="str">
        <f t="shared" ca="1" si="3630"/>
        <v>Completed</v>
      </c>
      <c r="M1030" s="151" t="s">
        <v>255</v>
      </c>
      <c r="N1030" s="151" t="s">
        <v>58</v>
      </c>
      <c r="O1030" s="151" t="s">
        <v>59</v>
      </c>
      <c r="P1030" s="151" t="s">
        <v>60</v>
      </c>
      <c r="Q1030" s="151" t="s">
        <v>61</v>
      </c>
      <c r="R1030" s="151" t="s">
        <v>62</v>
      </c>
      <c r="S1030" s="152">
        <v>0.15</v>
      </c>
      <c r="T1030" s="152">
        <v>1</v>
      </c>
      <c r="U1030" s="340">
        <v>200000</v>
      </c>
      <c r="V1030" s="340">
        <v>145</v>
      </c>
      <c r="W1030" s="339">
        <f t="shared" si="3631"/>
        <v>199855</v>
      </c>
      <c r="X1030" s="339">
        <f t="shared" si="3632"/>
        <v>145</v>
      </c>
      <c r="Y1030" s="340"/>
      <c r="Z1030" s="341">
        <f t="shared" si="3633"/>
        <v>0</v>
      </c>
      <c r="AA1030" s="342" t="e">
        <f t="shared" si="3634"/>
        <v>#DIV/0!</v>
      </c>
      <c r="AB1030" s="343">
        <f t="shared" si="3635"/>
        <v>30</v>
      </c>
      <c r="AC1030" s="344">
        <f t="shared" si="3636"/>
        <v>2.1749999999999999E-2</v>
      </c>
      <c r="AD1030" s="343">
        <f t="shared" si="3637"/>
        <v>-29.978249999999999</v>
      </c>
      <c r="AE1030" s="345">
        <f t="shared" si="3638"/>
        <v>200</v>
      </c>
      <c r="AF1030" s="346">
        <v>0</v>
      </c>
      <c r="AG1030" s="347">
        <f t="shared" si="3639"/>
        <v>-200</v>
      </c>
      <c r="AH1030" s="347">
        <v>0</v>
      </c>
      <c r="AI1030" s="347">
        <f t="shared" si="3640"/>
        <v>-2.1749999999999999E-2</v>
      </c>
      <c r="AJ1030" s="348" t="e">
        <f t="shared" si="3641"/>
        <v>#DIV/0!</v>
      </c>
    </row>
    <row r="1031" spans="2:38" x14ac:dyDescent="0.25">
      <c r="B1031" s="354" t="s">
        <v>1563</v>
      </c>
      <c r="C1031" s="105">
        <v>2016</v>
      </c>
      <c r="D1031" s="105">
        <v>5</v>
      </c>
      <c r="E1031" s="106" t="s">
        <v>1032</v>
      </c>
      <c r="F1031" s="107">
        <v>42491</v>
      </c>
      <c r="G1031" s="107">
        <v>42510</v>
      </c>
      <c r="H1031" s="108">
        <f t="shared" ref="H1031:H1033" ca="1" si="3642">IF($O$1&gt;G1031,0,(G1031-$O$1))</f>
        <v>0</v>
      </c>
      <c r="I1031" s="109" t="s">
        <v>84</v>
      </c>
      <c r="J1031" s="109" t="s">
        <v>172</v>
      </c>
      <c r="K1031" s="109" t="s">
        <v>1565</v>
      </c>
      <c r="L1031" s="110" t="str">
        <f t="shared" ref="L1031:L1033" ca="1" si="3643">IF(G1031=0,$M$3,(IF(H1031=0,$M$1,$M$2)))</f>
        <v>Completed</v>
      </c>
      <c r="M1031" s="105" t="s">
        <v>64</v>
      </c>
      <c r="N1031" s="105" t="s">
        <v>58</v>
      </c>
      <c r="O1031" s="105" t="s">
        <v>59</v>
      </c>
      <c r="P1031" s="105" t="s">
        <v>60</v>
      </c>
      <c r="Q1031" s="105" t="s">
        <v>61</v>
      </c>
      <c r="R1031" s="105" t="s">
        <v>62</v>
      </c>
      <c r="S1031" s="96">
        <v>0.2</v>
      </c>
      <c r="T1031" s="111">
        <v>0.8</v>
      </c>
      <c r="U1031" s="112">
        <v>5000000</v>
      </c>
      <c r="V1031" s="112">
        <v>4963807</v>
      </c>
      <c r="W1031" s="110">
        <f t="shared" ref="W1031:W1033" si="3644">IF(V1031&gt;U1031,0,U1031-V1031)</f>
        <v>36193</v>
      </c>
      <c r="X1031" s="110">
        <f t="shared" ref="X1031:X1033" si="3645">IF(V1031&gt;U1031,U1031,V1031)</f>
        <v>4963807</v>
      </c>
      <c r="Y1031" s="112">
        <v>593</v>
      </c>
      <c r="Z1031" s="113">
        <f t="shared" ref="Z1031:Z1033" si="3646">Y1031/V1031</f>
        <v>1.1946475759432226E-4</v>
      </c>
      <c r="AA1031" s="114">
        <f t="shared" ref="AA1031:AA1033" si="3647">AF1031/Y1031</f>
        <v>6.0464586846543007</v>
      </c>
      <c r="AB1031" s="115">
        <f t="shared" ref="AB1031:AB1033" si="3648">IF(P1031="cpv",(U1031*S1031),(U1031/1000*S1031))</f>
        <v>1000</v>
      </c>
      <c r="AC1031" s="116">
        <f t="shared" ref="AC1031:AC1033" si="3649">IF(P1031="cpv",(IF(W1031&gt;0,V1031*S1031,AB1031)),(IF(W1031&gt;0,V1031/1000*S1031,AB1031)))</f>
        <v>992.76139999999998</v>
      </c>
      <c r="AD1031" s="115">
        <f t="shared" ref="AD1031:AD1033" si="3650">AC1031-AB1031</f>
        <v>-7.2386000000000195</v>
      </c>
      <c r="AE1031" s="117">
        <f t="shared" ref="AE1031:AE1033" si="3651">IF(P1031="cpv",(U1031*T1031),(U1031/1000*T1031))</f>
        <v>4000</v>
      </c>
      <c r="AF1031" s="286">
        <v>3585.55</v>
      </c>
      <c r="AG1031" s="118">
        <f t="shared" ref="AG1031:AG1033" si="3652">AF1031-AE1031</f>
        <v>-414.44999999999982</v>
      </c>
      <c r="AH1031" s="118">
        <v>0</v>
      </c>
      <c r="AI1031" s="118">
        <f t="shared" ref="AI1031:AI1033" si="3653">AF1031-AC1031-AH1031</f>
        <v>2592.7886000000003</v>
      </c>
      <c r="AJ1031" s="335">
        <f t="shared" ref="AJ1031:AJ1033" si="3654">AI1031/AF1031</f>
        <v>0.72312158525191395</v>
      </c>
      <c r="AL1031" s="424"/>
    </row>
    <row r="1032" spans="2:38" ht="15.75" thickBot="1" x14ac:dyDescent="0.3">
      <c r="B1032" s="355" t="s">
        <v>1564</v>
      </c>
      <c r="C1032" s="151">
        <v>2016</v>
      </c>
      <c r="D1032" s="151">
        <v>5</v>
      </c>
      <c r="E1032" s="337" t="s">
        <v>1032</v>
      </c>
      <c r="F1032" s="153">
        <v>42491</v>
      </c>
      <c r="G1032" s="153">
        <v>42510</v>
      </c>
      <c r="H1032" s="338">
        <f t="shared" ca="1" si="3642"/>
        <v>0</v>
      </c>
      <c r="I1032" s="150" t="s">
        <v>84</v>
      </c>
      <c r="J1032" s="150" t="s">
        <v>172</v>
      </c>
      <c r="K1032" s="150" t="s">
        <v>1565</v>
      </c>
      <c r="L1032" s="339" t="str">
        <f t="shared" ca="1" si="3643"/>
        <v>Completed</v>
      </c>
      <c r="M1032" s="151" t="s">
        <v>177</v>
      </c>
      <c r="N1032" s="151" t="s">
        <v>58</v>
      </c>
      <c r="O1032" s="151" t="s">
        <v>59</v>
      </c>
      <c r="P1032" s="151" t="s">
        <v>60</v>
      </c>
      <c r="Q1032" s="151" t="s">
        <v>61</v>
      </c>
      <c r="R1032" s="151" t="s">
        <v>62</v>
      </c>
      <c r="S1032" s="152"/>
      <c r="T1032" s="152">
        <v>0.8</v>
      </c>
      <c r="U1032" s="340">
        <v>3000000</v>
      </c>
      <c r="V1032" s="340">
        <v>2981811</v>
      </c>
      <c r="W1032" s="339">
        <f t="shared" si="3644"/>
        <v>18189</v>
      </c>
      <c r="X1032" s="339">
        <f t="shared" si="3645"/>
        <v>2981811</v>
      </c>
      <c r="Y1032" s="340"/>
      <c r="Z1032" s="341">
        <f t="shared" si="3646"/>
        <v>0</v>
      </c>
      <c r="AA1032" s="342" t="e">
        <f t="shared" si="3647"/>
        <v>#DIV/0!</v>
      </c>
      <c r="AB1032" s="343">
        <f t="shared" si="3648"/>
        <v>0</v>
      </c>
      <c r="AC1032" s="344">
        <f t="shared" si="3649"/>
        <v>0</v>
      </c>
      <c r="AD1032" s="343">
        <f t="shared" si="3650"/>
        <v>0</v>
      </c>
      <c r="AE1032" s="345">
        <f t="shared" si="3651"/>
        <v>2400</v>
      </c>
      <c r="AF1032" s="346">
        <v>2385.4488000000001</v>
      </c>
      <c r="AG1032" s="347">
        <f t="shared" si="3652"/>
        <v>-14.551199999999881</v>
      </c>
      <c r="AH1032" s="347">
        <v>0</v>
      </c>
      <c r="AI1032" s="347">
        <f t="shared" si="3653"/>
        <v>2385.4488000000001</v>
      </c>
      <c r="AJ1032" s="348">
        <f t="shared" si="3654"/>
        <v>1</v>
      </c>
    </row>
    <row r="1033" spans="2:38" ht="15.75" thickBot="1" x14ac:dyDescent="0.3">
      <c r="B1033" s="357" t="s">
        <v>1566</v>
      </c>
      <c r="C1033" s="135">
        <v>2016</v>
      </c>
      <c r="D1033" s="135">
        <v>5</v>
      </c>
      <c r="E1033" s="136" t="s">
        <v>1032</v>
      </c>
      <c r="F1033" s="137">
        <v>42491</v>
      </c>
      <c r="G1033" s="137">
        <v>42510</v>
      </c>
      <c r="H1033" s="138">
        <f t="shared" ca="1" si="3642"/>
        <v>0</v>
      </c>
      <c r="I1033" s="139" t="s">
        <v>84</v>
      </c>
      <c r="J1033" s="139" t="s">
        <v>172</v>
      </c>
      <c r="K1033" s="139" t="s">
        <v>1567</v>
      </c>
      <c r="L1033" s="140" t="str">
        <f t="shared" ca="1" si="3643"/>
        <v>Completed</v>
      </c>
      <c r="M1033" s="135" t="s">
        <v>82</v>
      </c>
      <c r="N1033" s="135" t="s">
        <v>58</v>
      </c>
      <c r="O1033" s="135" t="s">
        <v>78</v>
      </c>
      <c r="P1033" s="135" t="s">
        <v>60</v>
      </c>
      <c r="Q1033" s="135" t="s">
        <v>79</v>
      </c>
      <c r="R1033" s="135" t="s">
        <v>79</v>
      </c>
      <c r="S1033" s="111">
        <v>0.5</v>
      </c>
      <c r="T1033" s="141">
        <v>0.8</v>
      </c>
      <c r="U1033" s="142">
        <v>1000000</v>
      </c>
      <c r="V1033" s="142">
        <v>1000288</v>
      </c>
      <c r="W1033" s="140">
        <f t="shared" si="3644"/>
        <v>0</v>
      </c>
      <c r="X1033" s="140">
        <f t="shared" si="3645"/>
        <v>1000000</v>
      </c>
      <c r="Y1033" s="142"/>
      <c r="Z1033" s="143">
        <f t="shared" si="3646"/>
        <v>0</v>
      </c>
      <c r="AA1033" s="144" t="e">
        <f t="shared" si="3647"/>
        <v>#DIV/0!</v>
      </c>
      <c r="AB1033" s="145">
        <f t="shared" si="3648"/>
        <v>500</v>
      </c>
      <c r="AC1033" s="146">
        <f t="shared" si="3649"/>
        <v>500</v>
      </c>
      <c r="AD1033" s="145">
        <f t="shared" si="3650"/>
        <v>0</v>
      </c>
      <c r="AE1033" s="147">
        <f t="shared" si="3651"/>
        <v>800</v>
      </c>
      <c r="AF1033" s="288">
        <v>800</v>
      </c>
      <c r="AG1033" s="148">
        <f t="shared" si="3652"/>
        <v>0</v>
      </c>
      <c r="AH1033" s="148">
        <v>0</v>
      </c>
      <c r="AI1033" s="148">
        <f t="shared" si="3653"/>
        <v>300</v>
      </c>
      <c r="AJ1033" s="349">
        <f t="shared" si="3654"/>
        <v>0.375</v>
      </c>
    </row>
    <row r="1034" spans="2:38" x14ac:dyDescent="0.25">
      <c r="B1034" s="354" t="s">
        <v>1568</v>
      </c>
      <c r="C1034" s="105">
        <v>2016</v>
      </c>
      <c r="D1034" s="105">
        <v>5</v>
      </c>
      <c r="E1034" s="106" t="s">
        <v>1032</v>
      </c>
      <c r="F1034" s="107">
        <v>42491</v>
      </c>
      <c r="G1034" s="107">
        <v>42521</v>
      </c>
      <c r="H1034" s="108">
        <f t="shared" ref="H1034:H1035" ca="1" si="3655">IF($O$1&gt;G1034,0,(G1034-$O$1))</f>
        <v>0</v>
      </c>
      <c r="I1034" s="109" t="s">
        <v>54</v>
      </c>
      <c r="J1034" s="109" t="s">
        <v>141</v>
      </c>
      <c r="K1034" s="109" t="s">
        <v>1570</v>
      </c>
      <c r="L1034" s="110" t="str">
        <f t="shared" ref="L1034:L1035" ca="1" si="3656">IF(G1034=0,$M$3,(IF(H1034=0,$M$1,$M$2)))</f>
        <v>Completed</v>
      </c>
      <c r="M1034" s="105" t="s">
        <v>177</v>
      </c>
      <c r="N1034" s="105" t="s">
        <v>58</v>
      </c>
      <c r="O1034" s="105" t="s">
        <v>59</v>
      </c>
      <c r="P1034" s="105" t="s">
        <v>60</v>
      </c>
      <c r="Q1034" s="105" t="s">
        <v>61</v>
      </c>
      <c r="R1034" s="105" t="s">
        <v>62</v>
      </c>
      <c r="S1034" s="111"/>
      <c r="T1034" s="111">
        <v>100</v>
      </c>
      <c r="U1034" s="112">
        <v>105000</v>
      </c>
      <c r="V1034" s="112">
        <v>106119</v>
      </c>
      <c r="W1034" s="110">
        <f t="shared" ref="W1034:W1035" si="3657">IF(V1034&gt;U1034,0,U1034-V1034)</f>
        <v>0</v>
      </c>
      <c r="X1034" s="110">
        <f t="shared" ref="X1034:X1035" si="3658">IF(V1034&gt;U1034,U1034,V1034)</f>
        <v>105000</v>
      </c>
      <c r="Y1034" s="112"/>
      <c r="Z1034" s="113">
        <f t="shared" ref="Z1034:Z1035" si="3659">Y1034/V1034</f>
        <v>0</v>
      </c>
      <c r="AA1034" s="114" t="e">
        <f t="shared" ref="AA1034:AA1035" si="3660">AF1034/Y1034</f>
        <v>#DIV/0!</v>
      </c>
      <c r="AB1034" s="115">
        <f t="shared" ref="AB1034:AB1035" si="3661">IF(P1034="cpv",(U1034*S1034),(U1034/1000*S1034))</f>
        <v>0</v>
      </c>
      <c r="AC1034" s="116">
        <f t="shared" ref="AC1034:AC1035" si="3662">IF(P1034="cpv",(IF(W1034&gt;0,V1034*S1034,AB1034)),(IF(W1034&gt;0,V1034/1000*S1034,AB1034)))</f>
        <v>0</v>
      </c>
      <c r="AD1034" s="115">
        <f t="shared" ref="AD1034:AD1035" si="3663">AC1034-AB1034</f>
        <v>0</v>
      </c>
      <c r="AE1034" s="117">
        <f t="shared" ref="AE1034:AE1035" si="3664">IF(P1034="cpv",(U1034*T1034),(U1034/1000*T1034))</f>
        <v>10500</v>
      </c>
      <c r="AF1034" s="286">
        <v>10480</v>
      </c>
      <c r="AG1034" s="118">
        <f t="shared" ref="AG1034:AG1035" si="3665">AF1034-AE1034</f>
        <v>-20</v>
      </c>
      <c r="AH1034" s="118">
        <v>0</v>
      </c>
      <c r="AI1034" s="118">
        <f t="shared" ref="AI1034:AI1035" si="3666">AF1034-AC1034-AH1034</f>
        <v>10480</v>
      </c>
      <c r="AJ1034" s="335">
        <f t="shared" ref="AJ1034:AJ1035" si="3667">AI1034/AF1034</f>
        <v>1</v>
      </c>
      <c r="AL1034" s="424"/>
    </row>
    <row r="1035" spans="2:38" ht="15.75" thickBot="1" x14ac:dyDescent="0.3">
      <c r="B1035" s="355" t="s">
        <v>1569</v>
      </c>
      <c r="C1035" s="151">
        <v>2016</v>
      </c>
      <c r="D1035" s="151">
        <v>5</v>
      </c>
      <c r="E1035" s="337" t="s">
        <v>1032</v>
      </c>
      <c r="F1035" s="153">
        <v>42491</v>
      </c>
      <c r="G1035" s="153">
        <v>42521</v>
      </c>
      <c r="H1035" s="338">
        <f t="shared" ca="1" si="3655"/>
        <v>0</v>
      </c>
      <c r="I1035" s="150" t="s">
        <v>54</v>
      </c>
      <c r="J1035" s="150" t="s">
        <v>141</v>
      </c>
      <c r="K1035" s="150" t="s">
        <v>1570</v>
      </c>
      <c r="L1035" s="339" t="str">
        <f t="shared" ca="1" si="3656"/>
        <v>Completed</v>
      </c>
      <c r="M1035" s="151" t="s">
        <v>1390</v>
      </c>
      <c r="N1035" s="151" t="s">
        <v>58</v>
      </c>
      <c r="O1035" s="151" t="s">
        <v>59</v>
      </c>
      <c r="P1035" s="151" t="s">
        <v>60</v>
      </c>
      <c r="Q1035" s="151" t="s">
        <v>61</v>
      </c>
      <c r="R1035" s="151" t="s">
        <v>62</v>
      </c>
      <c r="S1035" s="152"/>
      <c r="T1035" s="152">
        <v>100</v>
      </c>
      <c r="U1035" s="340">
        <v>0</v>
      </c>
      <c r="V1035" s="340"/>
      <c r="W1035" s="339">
        <f t="shared" si="3657"/>
        <v>0</v>
      </c>
      <c r="X1035" s="339">
        <f t="shared" si="3658"/>
        <v>0</v>
      </c>
      <c r="Y1035" s="340"/>
      <c r="Z1035" s="341" t="e">
        <f t="shared" si="3659"/>
        <v>#DIV/0!</v>
      </c>
      <c r="AA1035" s="342" t="e">
        <f t="shared" si="3660"/>
        <v>#DIV/0!</v>
      </c>
      <c r="AB1035" s="343">
        <f t="shared" si="3661"/>
        <v>0</v>
      </c>
      <c r="AC1035" s="344">
        <f t="shared" si="3662"/>
        <v>0</v>
      </c>
      <c r="AD1035" s="343">
        <f t="shared" si="3663"/>
        <v>0</v>
      </c>
      <c r="AE1035" s="345">
        <f t="shared" si="3664"/>
        <v>0</v>
      </c>
      <c r="AF1035" s="346">
        <v>0</v>
      </c>
      <c r="AG1035" s="347">
        <f t="shared" si="3665"/>
        <v>0</v>
      </c>
      <c r="AH1035" s="347">
        <v>0</v>
      </c>
      <c r="AI1035" s="347">
        <f t="shared" si="3666"/>
        <v>0</v>
      </c>
      <c r="AJ1035" s="348" t="e">
        <f t="shared" si="3667"/>
        <v>#DIV/0!</v>
      </c>
    </row>
    <row r="1036" spans="2:38" x14ac:dyDescent="0.25">
      <c r="B1036" s="354" t="s">
        <v>1571</v>
      </c>
      <c r="C1036" s="105">
        <v>2016</v>
      </c>
      <c r="D1036" s="105">
        <v>5</v>
      </c>
      <c r="E1036" s="106" t="s">
        <v>1032</v>
      </c>
      <c r="F1036" s="107">
        <v>42495</v>
      </c>
      <c r="G1036" s="107">
        <v>42521</v>
      </c>
      <c r="H1036" s="108">
        <f t="shared" ref="H1036" ca="1" si="3668">IF($O$1&gt;G1036,0,(G1036-$O$1))</f>
        <v>0</v>
      </c>
      <c r="I1036" s="109" t="s">
        <v>74</v>
      </c>
      <c r="J1036" s="109" t="s">
        <v>838</v>
      </c>
      <c r="K1036" s="109" t="s">
        <v>1577</v>
      </c>
      <c r="L1036" s="110" t="str">
        <f t="shared" ref="L1036" ca="1" si="3669">IF(G1036=0,$M$3,(IF(H1036=0,$M$1,$M$2)))</f>
        <v>Completed</v>
      </c>
      <c r="M1036" s="105" t="s">
        <v>174</v>
      </c>
      <c r="N1036" s="105" t="s">
        <v>58</v>
      </c>
      <c r="O1036" s="105" t="s">
        <v>59</v>
      </c>
      <c r="P1036" s="105" t="s">
        <v>60</v>
      </c>
      <c r="Q1036" s="105" t="s">
        <v>61</v>
      </c>
      <c r="R1036" s="105" t="s">
        <v>62</v>
      </c>
      <c r="S1036" s="111">
        <v>0.15</v>
      </c>
      <c r="T1036" s="111">
        <v>1.8</v>
      </c>
      <c r="U1036" s="112">
        <v>1000000</v>
      </c>
      <c r="V1036" s="112">
        <v>1043289</v>
      </c>
      <c r="W1036" s="110">
        <f t="shared" ref="W1036" si="3670">IF(V1036&gt;U1036,0,U1036-V1036)</f>
        <v>0</v>
      </c>
      <c r="X1036" s="110">
        <f t="shared" ref="X1036" si="3671">IF(V1036&gt;U1036,U1036,V1036)</f>
        <v>1000000</v>
      </c>
      <c r="Y1036" s="112"/>
      <c r="Z1036" s="113">
        <f t="shared" ref="Z1036" si="3672">Y1036/V1036</f>
        <v>0</v>
      </c>
      <c r="AA1036" s="114" t="e">
        <f t="shared" ref="AA1036" si="3673">AF1036/Y1036</f>
        <v>#DIV/0!</v>
      </c>
      <c r="AB1036" s="115">
        <f t="shared" ref="AB1036" si="3674">IF(P1036="cpv",(U1036*S1036),(U1036/1000*S1036))</f>
        <v>150</v>
      </c>
      <c r="AC1036" s="116">
        <f t="shared" ref="AC1036" si="3675">IF(P1036="cpv",(IF(W1036&gt;0,V1036*S1036,AB1036)),(IF(W1036&gt;0,V1036/1000*S1036,AB1036)))</f>
        <v>150</v>
      </c>
      <c r="AD1036" s="115">
        <f t="shared" ref="AD1036" si="3676">AC1036-AB1036</f>
        <v>0</v>
      </c>
      <c r="AE1036" s="117">
        <f t="shared" ref="AE1036" si="3677">IF(P1036="cpv",(U1036*T1036),(U1036/1000*T1036))</f>
        <v>1800</v>
      </c>
      <c r="AF1036" s="286">
        <v>401.26</v>
      </c>
      <c r="AG1036" s="118">
        <f t="shared" ref="AG1036" si="3678">AF1036-AE1036</f>
        <v>-1398.74</v>
      </c>
      <c r="AH1036" s="118">
        <v>0</v>
      </c>
      <c r="AI1036" s="118">
        <f t="shared" ref="AI1036" si="3679">AF1036-AC1036-AH1036</f>
        <v>251.26</v>
      </c>
      <c r="AJ1036" s="335">
        <f t="shared" ref="AJ1036" si="3680">AI1036/AF1036</f>
        <v>0.626177540746648</v>
      </c>
      <c r="AL1036" s="424"/>
    </row>
    <row r="1037" spans="2:38" x14ac:dyDescent="0.25">
      <c r="B1037" s="356" t="s">
        <v>1572</v>
      </c>
      <c r="C1037" s="91">
        <v>2016</v>
      </c>
      <c r="D1037" s="91">
        <v>5</v>
      </c>
      <c r="E1037" s="92" t="s">
        <v>1032</v>
      </c>
      <c r="F1037" s="93">
        <v>42495</v>
      </c>
      <c r="G1037" s="93">
        <v>42521</v>
      </c>
      <c r="H1037" s="94">
        <f t="shared" ref="H1037:H1050" ca="1" si="3681">IF($O$1&gt;G1037,0,(G1037-$O$1))</f>
        <v>0</v>
      </c>
      <c r="I1037" s="90" t="s">
        <v>74</v>
      </c>
      <c r="J1037" s="90" t="s">
        <v>838</v>
      </c>
      <c r="K1037" s="90" t="s">
        <v>1577</v>
      </c>
      <c r="L1037" s="95" t="str">
        <f t="shared" ref="L1037:L1050" ca="1" si="3682">IF(G1037=0,$M$3,(IF(H1037=0,$M$1,$M$2)))</f>
        <v>Completed</v>
      </c>
      <c r="M1037" s="91" t="s">
        <v>177</v>
      </c>
      <c r="N1037" s="91" t="s">
        <v>58</v>
      </c>
      <c r="O1037" s="91" t="s">
        <v>59</v>
      </c>
      <c r="P1037" s="91" t="s">
        <v>60</v>
      </c>
      <c r="Q1037" s="91" t="s">
        <v>61</v>
      </c>
      <c r="R1037" s="91" t="s">
        <v>62</v>
      </c>
      <c r="S1037" s="96"/>
      <c r="T1037" s="96">
        <v>1.8</v>
      </c>
      <c r="U1037" s="97">
        <v>1000000</v>
      </c>
      <c r="V1037" s="97">
        <v>441924</v>
      </c>
      <c r="W1037" s="95">
        <f t="shared" ref="W1037:W1050" si="3683">IF(V1037&gt;U1037,0,U1037-V1037)</f>
        <v>558076</v>
      </c>
      <c r="X1037" s="95">
        <f t="shared" ref="X1037:X1050" si="3684">IF(V1037&gt;U1037,U1037,V1037)</f>
        <v>441924</v>
      </c>
      <c r="Y1037" s="97"/>
      <c r="Z1037" s="98">
        <f t="shared" ref="Z1037:Z1050" si="3685">Y1037/V1037</f>
        <v>0</v>
      </c>
      <c r="AA1037" s="99" t="e">
        <f t="shared" ref="AA1037:AA1050" si="3686">AF1037/Y1037</f>
        <v>#DIV/0!</v>
      </c>
      <c r="AB1037" s="100">
        <f t="shared" ref="AB1037:AB1050" si="3687">IF(P1037="cpv",(U1037*S1037),(U1037/1000*S1037))</f>
        <v>0</v>
      </c>
      <c r="AC1037" s="101">
        <f t="shared" ref="AC1037:AC1050" si="3688">IF(P1037="cpv",(IF(W1037&gt;0,V1037*S1037,AB1037)),(IF(W1037&gt;0,V1037/1000*S1037,AB1037)))</f>
        <v>0</v>
      </c>
      <c r="AD1037" s="100">
        <f t="shared" ref="AD1037:AD1050" si="3689">AC1037-AB1037</f>
        <v>0</v>
      </c>
      <c r="AE1037" s="102">
        <f t="shared" ref="AE1037:AE1050" si="3690">IF(P1037="cpv",(U1037*T1037),(U1037/1000*T1037))</f>
        <v>1800</v>
      </c>
      <c r="AF1037" s="291">
        <v>795.46320000000003</v>
      </c>
      <c r="AG1037" s="103">
        <f t="shared" ref="AG1037:AG1050" si="3691">AF1037-AE1037</f>
        <v>-1004.5368</v>
      </c>
      <c r="AH1037" s="103">
        <v>0</v>
      </c>
      <c r="AI1037" s="103">
        <f t="shared" ref="AI1037:AI1050" si="3692">AF1037-AC1037-AH1037</f>
        <v>795.46320000000003</v>
      </c>
      <c r="AJ1037" s="336">
        <f t="shared" ref="AJ1037:AJ1050" si="3693">AI1037/AF1037</f>
        <v>1</v>
      </c>
    </row>
    <row r="1038" spans="2:38" ht="15.75" thickBot="1" x14ac:dyDescent="0.3">
      <c r="B1038" s="356" t="s">
        <v>1573</v>
      </c>
      <c r="C1038" s="91">
        <v>2016</v>
      </c>
      <c r="D1038" s="91">
        <v>5</v>
      </c>
      <c r="E1038" s="92" t="s">
        <v>1032</v>
      </c>
      <c r="F1038" s="93">
        <v>42495</v>
      </c>
      <c r="G1038" s="93">
        <v>42521</v>
      </c>
      <c r="H1038" s="94">
        <f t="shared" ca="1" si="3681"/>
        <v>0</v>
      </c>
      <c r="I1038" s="90" t="s">
        <v>74</v>
      </c>
      <c r="J1038" s="90" t="s">
        <v>838</v>
      </c>
      <c r="K1038" s="90" t="s">
        <v>1577</v>
      </c>
      <c r="L1038" s="95" t="str">
        <f t="shared" ca="1" si="3682"/>
        <v>Completed</v>
      </c>
      <c r="M1038" s="91" t="s">
        <v>1390</v>
      </c>
      <c r="N1038" s="91" t="s">
        <v>58</v>
      </c>
      <c r="O1038" s="91" t="s">
        <v>59</v>
      </c>
      <c r="P1038" s="91" t="s">
        <v>60</v>
      </c>
      <c r="Q1038" s="91" t="s">
        <v>61</v>
      </c>
      <c r="R1038" s="91" t="s">
        <v>62</v>
      </c>
      <c r="S1038" s="96"/>
      <c r="T1038" s="96">
        <v>1.8</v>
      </c>
      <c r="U1038" s="97">
        <v>0</v>
      </c>
      <c r="V1038" s="97">
        <v>0</v>
      </c>
      <c r="W1038" s="95">
        <f t="shared" si="3683"/>
        <v>0</v>
      </c>
      <c r="X1038" s="95">
        <f t="shared" si="3684"/>
        <v>0</v>
      </c>
      <c r="Y1038" s="97"/>
      <c r="Z1038" s="98" t="e">
        <f t="shared" si="3685"/>
        <v>#DIV/0!</v>
      </c>
      <c r="AA1038" s="99" t="e">
        <f t="shared" si="3686"/>
        <v>#DIV/0!</v>
      </c>
      <c r="AB1038" s="100">
        <f t="shared" si="3687"/>
        <v>0</v>
      </c>
      <c r="AC1038" s="101">
        <f t="shared" si="3688"/>
        <v>0</v>
      </c>
      <c r="AD1038" s="100">
        <f t="shared" si="3689"/>
        <v>0</v>
      </c>
      <c r="AE1038" s="102">
        <f t="shared" si="3690"/>
        <v>0</v>
      </c>
      <c r="AF1038" s="291">
        <v>0</v>
      </c>
      <c r="AG1038" s="103">
        <f t="shared" si="3691"/>
        <v>0</v>
      </c>
      <c r="AH1038" s="103">
        <v>0</v>
      </c>
      <c r="AI1038" s="103">
        <f t="shared" si="3692"/>
        <v>0</v>
      </c>
      <c r="AJ1038" s="336" t="e">
        <f t="shared" si="3693"/>
        <v>#DIV/0!</v>
      </c>
    </row>
    <row r="1039" spans="2:38" x14ac:dyDescent="0.25">
      <c r="B1039" s="356" t="s">
        <v>1574</v>
      </c>
      <c r="C1039" s="91">
        <v>2016</v>
      </c>
      <c r="D1039" s="91">
        <v>5</v>
      </c>
      <c r="E1039" s="92" t="s">
        <v>1032</v>
      </c>
      <c r="F1039" s="93">
        <v>42495</v>
      </c>
      <c r="G1039" s="93">
        <v>42521</v>
      </c>
      <c r="H1039" s="94">
        <f t="shared" ca="1" si="3681"/>
        <v>0</v>
      </c>
      <c r="I1039" s="90" t="s">
        <v>74</v>
      </c>
      <c r="J1039" s="90" t="s">
        <v>838</v>
      </c>
      <c r="K1039" s="90" t="s">
        <v>1577</v>
      </c>
      <c r="L1039" s="95" t="str">
        <f t="shared" ca="1" si="3682"/>
        <v>Completed</v>
      </c>
      <c r="M1039" s="91" t="s">
        <v>82</v>
      </c>
      <c r="N1039" s="91" t="s">
        <v>58</v>
      </c>
      <c r="O1039" s="91" t="s">
        <v>59</v>
      </c>
      <c r="P1039" s="91" t="s">
        <v>60</v>
      </c>
      <c r="Q1039" s="91" t="s">
        <v>61</v>
      </c>
      <c r="R1039" s="91" t="s">
        <v>62</v>
      </c>
      <c r="S1039" s="111">
        <v>0.1</v>
      </c>
      <c r="T1039" s="96">
        <v>1.8</v>
      </c>
      <c r="U1039" s="97">
        <v>1500000</v>
      </c>
      <c r="V1039" s="97">
        <v>1505696</v>
      </c>
      <c r="W1039" s="95">
        <f t="shared" si="3683"/>
        <v>0</v>
      </c>
      <c r="X1039" s="95">
        <f t="shared" si="3684"/>
        <v>1500000</v>
      </c>
      <c r="Y1039" s="97">
        <v>993</v>
      </c>
      <c r="Z1039" s="98">
        <f t="shared" si="3685"/>
        <v>6.594956750897924E-4</v>
      </c>
      <c r="AA1039" s="99">
        <f t="shared" si="3686"/>
        <v>2.7293583081570998</v>
      </c>
      <c r="AB1039" s="100">
        <f t="shared" si="3687"/>
        <v>150</v>
      </c>
      <c r="AC1039" s="101">
        <f t="shared" si="3688"/>
        <v>150</v>
      </c>
      <c r="AD1039" s="100">
        <f t="shared" si="3689"/>
        <v>0</v>
      </c>
      <c r="AE1039" s="102">
        <f t="shared" si="3690"/>
        <v>2700</v>
      </c>
      <c r="AF1039" s="291">
        <v>2710.2528000000002</v>
      </c>
      <c r="AG1039" s="103">
        <f t="shared" si="3691"/>
        <v>10.252800000000207</v>
      </c>
      <c r="AH1039" s="103">
        <v>0</v>
      </c>
      <c r="AI1039" s="103">
        <f t="shared" si="3692"/>
        <v>2560.2528000000002</v>
      </c>
      <c r="AJ1039" s="336">
        <f t="shared" si="3693"/>
        <v>0.94465460934123935</v>
      </c>
    </row>
    <row r="1040" spans="2:38" x14ac:dyDescent="0.25">
      <c r="B1040" s="356" t="s">
        <v>1575</v>
      </c>
      <c r="C1040" s="91">
        <v>2016</v>
      </c>
      <c r="D1040" s="91">
        <v>5</v>
      </c>
      <c r="E1040" s="92" t="s">
        <v>1032</v>
      </c>
      <c r="F1040" s="93">
        <v>42495</v>
      </c>
      <c r="G1040" s="93">
        <v>42521</v>
      </c>
      <c r="H1040" s="94">
        <f t="shared" ca="1" si="3681"/>
        <v>0</v>
      </c>
      <c r="I1040" s="90" t="s">
        <v>74</v>
      </c>
      <c r="J1040" s="90" t="s">
        <v>838</v>
      </c>
      <c r="K1040" s="90" t="s">
        <v>1577</v>
      </c>
      <c r="L1040" s="95" t="str">
        <f t="shared" ca="1" si="3682"/>
        <v>Completed</v>
      </c>
      <c r="M1040" s="91" t="s">
        <v>64</v>
      </c>
      <c r="N1040" s="91" t="s">
        <v>58</v>
      </c>
      <c r="O1040" s="91" t="s">
        <v>59</v>
      </c>
      <c r="P1040" s="91" t="s">
        <v>60</v>
      </c>
      <c r="Q1040" s="91" t="s">
        <v>61</v>
      </c>
      <c r="R1040" s="91" t="s">
        <v>62</v>
      </c>
      <c r="S1040" s="96">
        <v>0.2</v>
      </c>
      <c r="T1040" s="96">
        <v>1.8</v>
      </c>
      <c r="U1040" s="97">
        <v>1500000</v>
      </c>
      <c r="V1040" s="97">
        <v>1499612</v>
      </c>
      <c r="W1040" s="95">
        <f t="shared" si="3683"/>
        <v>388</v>
      </c>
      <c r="X1040" s="95">
        <f t="shared" si="3684"/>
        <v>1499612</v>
      </c>
      <c r="Y1040" s="97">
        <v>789</v>
      </c>
      <c r="Z1040" s="98">
        <f t="shared" si="3685"/>
        <v>5.261360938696143E-4</v>
      </c>
      <c r="AA1040" s="99">
        <f t="shared" si="3686"/>
        <v>3.4211680608365023</v>
      </c>
      <c r="AB1040" s="100">
        <f t="shared" si="3687"/>
        <v>300</v>
      </c>
      <c r="AC1040" s="101">
        <f t="shared" si="3688"/>
        <v>299.92240000000004</v>
      </c>
      <c r="AD1040" s="100">
        <f t="shared" si="3689"/>
        <v>-7.7599999999961256E-2</v>
      </c>
      <c r="AE1040" s="102">
        <f t="shared" si="3690"/>
        <v>2700</v>
      </c>
      <c r="AF1040" s="291">
        <v>2699.3016000000002</v>
      </c>
      <c r="AG1040" s="103">
        <f t="shared" si="3691"/>
        <v>-0.69839999999976499</v>
      </c>
      <c r="AH1040" s="103">
        <v>0</v>
      </c>
      <c r="AI1040" s="103">
        <f t="shared" si="3692"/>
        <v>2399.3792000000003</v>
      </c>
      <c r="AJ1040" s="336">
        <f t="shared" si="3693"/>
        <v>0.88888888888888895</v>
      </c>
    </row>
    <row r="1041" spans="2:38" ht="15.75" thickBot="1" x14ac:dyDescent="0.3">
      <c r="B1041" s="355" t="s">
        <v>1576</v>
      </c>
      <c r="C1041" s="151">
        <v>2016</v>
      </c>
      <c r="D1041" s="151">
        <v>5</v>
      </c>
      <c r="E1041" s="337" t="s">
        <v>1032</v>
      </c>
      <c r="F1041" s="153">
        <v>42495</v>
      </c>
      <c r="G1041" s="153">
        <v>42521</v>
      </c>
      <c r="H1041" s="338">
        <f t="shared" ca="1" si="3681"/>
        <v>0</v>
      </c>
      <c r="I1041" s="150" t="s">
        <v>74</v>
      </c>
      <c r="J1041" s="150" t="s">
        <v>838</v>
      </c>
      <c r="K1041" s="150" t="s">
        <v>1577</v>
      </c>
      <c r="L1041" s="339" t="str">
        <f t="shared" ca="1" si="3682"/>
        <v>Completed</v>
      </c>
      <c r="M1041" s="151" t="s">
        <v>57</v>
      </c>
      <c r="N1041" s="151" t="s">
        <v>58</v>
      </c>
      <c r="O1041" s="151" t="s">
        <v>59</v>
      </c>
      <c r="P1041" s="151" t="s">
        <v>60</v>
      </c>
      <c r="Q1041" s="151" t="s">
        <v>61</v>
      </c>
      <c r="R1041" s="151" t="s">
        <v>62</v>
      </c>
      <c r="S1041" s="152">
        <v>0.5</v>
      </c>
      <c r="T1041" s="152">
        <v>1.8</v>
      </c>
      <c r="U1041" s="340">
        <v>1000000</v>
      </c>
      <c r="V1041" s="340">
        <v>1017623</v>
      </c>
      <c r="W1041" s="339">
        <f t="shared" si="3683"/>
        <v>0</v>
      </c>
      <c r="X1041" s="339">
        <f t="shared" si="3684"/>
        <v>1000000</v>
      </c>
      <c r="Y1041" s="340"/>
      <c r="Z1041" s="341">
        <f t="shared" si="3685"/>
        <v>0</v>
      </c>
      <c r="AA1041" s="342" t="e">
        <f t="shared" si="3686"/>
        <v>#DIV/0!</v>
      </c>
      <c r="AB1041" s="343">
        <f t="shared" si="3687"/>
        <v>500</v>
      </c>
      <c r="AC1041" s="344">
        <f t="shared" si="3688"/>
        <v>500</v>
      </c>
      <c r="AD1041" s="343">
        <f t="shared" si="3689"/>
        <v>0</v>
      </c>
      <c r="AE1041" s="345">
        <f t="shared" si="3690"/>
        <v>1800</v>
      </c>
      <c r="AF1041" s="346">
        <v>1831.7214000000001</v>
      </c>
      <c r="AG1041" s="347">
        <f t="shared" si="3691"/>
        <v>31.721400000000131</v>
      </c>
      <c r="AH1041" s="347">
        <v>0</v>
      </c>
      <c r="AI1041" s="347">
        <f t="shared" si="3692"/>
        <v>1331.7214000000001</v>
      </c>
      <c r="AJ1041" s="348">
        <f t="shared" si="3693"/>
        <v>0.7270327245180408</v>
      </c>
    </row>
    <row r="1042" spans="2:38" x14ac:dyDescent="0.25">
      <c r="B1042" s="354" t="s">
        <v>1578</v>
      </c>
      <c r="C1042" s="105">
        <v>2016</v>
      </c>
      <c r="D1042" s="105">
        <v>5</v>
      </c>
      <c r="E1042" s="106" t="s">
        <v>1032</v>
      </c>
      <c r="F1042" s="107">
        <v>42495</v>
      </c>
      <c r="G1042" s="107">
        <v>42515</v>
      </c>
      <c r="H1042" s="108">
        <f t="shared" ca="1" si="3681"/>
        <v>0</v>
      </c>
      <c r="I1042" s="109" t="s">
        <v>84</v>
      </c>
      <c r="J1042" s="109" t="s">
        <v>172</v>
      </c>
      <c r="K1042" s="109" t="s">
        <v>1580</v>
      </c>
      <c r="L1042" s="110" t="str">
        <f t="shared" ca="1" si="3682"/>
        <v>Completed</v>
      </c>
      <c r="M1042" s="105" t="s">
        <v>82</v>
      </c>
      <c r="N1042" s="105" t="s">
        <v>58</v>
      </c>
      <c r="O1042" s="105" t="s">
        <v>59</v>
      </c>
      <c r="P1042" s="105" t="s">
        <v>60</v>
      </c>
      <c r="Q1042" s="105" t="s">
        <v>61</v>
      </c>
      <c r="R1042" s="105" t="s">
        <v>62</v>
      </c>
      <c r="S1042" s="111">
        <v>0.1</v>
      </c>
      <c r="T1042" s="111">
        <v>1</v>
      </c>
      <c r="U1042" s="112">
        <v>2000000</v>
      </c>
      <c r="V1042" s="112">
        <v>1058746</v>
      </c>
      <c r="W1042" s="110">
        <f t="shared" si="3683"/>
        <v>941254</v>
      </c>
      <c r="X1042" s="110">
        <f t="shared" si="3684"/>
        <v>1058746</v>
      </c>
      <c r="Y1042" s="112"/>
      <c r="Z1042" s="113">
        <f t="shared" si="3685"/>
        <v>0</v>
      </c>
      <c r="AA1042" s="114" t="e">
        <f t="shared" si="3686"/>
        <v>#DIV/0!</v>
      </c>
      <c r="AB1042" s="115">
        <f t="shared" si="3687"/>
        <v>200</v>
      </c>
      <c r="AC1042" s="116">
        <f t="shared" si="3688"/>
        <v>105.87460000000002</v>
      </c>
      <c r="AD1042" s="115">
        <f t="shared" si="3689"/>
        <v>-94.125399999999985</v>
      </c>
      <c r="AE1042" s="117">
        <f t="shared" si="3690"/>
        <v>2000</v>
      </c>
      <c r="AF1042" s="286">
        <v>1058.7460000000001</v>
      </c>
      <c r="AG1042" s="118">
        <f t="shared" si="3691"/>
        <v>-941.25399999999991</v>
      </c>
      <c r="AH1042" s="118">
        <v>0</v>
      </c>
      <c r="AI1042" s="118">
        <f t="shared" si="3692"/>
        <v>952.87140000000011</v>
      </c>
      <c r="AJ1042" s="335">
        <f t="shared" si="3693"/>
        <v>0.9</v>
      </c>
      <c r="AL1042" s="424"/>
    </row>
    <row r="1043" spans="2:38" ht="15.75" thickBot="1" x14ac:dyDescent="0.3">
      <c r="B1043" s="355" t="s">
        <v>1579</v>
      </c>
      <c r="C1043" s="151">
        <v>2016</v>
      </c>
      <c r="D1043" s="151">
        <v>5</v>
      </c>
      <c r="E1043" s="337" t="s">
        <v>1032</v>
      </c>
      <c r="F1043" s="153">
        <v>42495</v>
      </c>
      <c r="G1043" s="153">
        <v>42515</v>
      </c>
      <c r="H1043" s="338">
        <f t="shared" ca="1" si="3681"/>
        <v>0</v>
      </c>
      <c r="I1043" s="150" t="s">
        <v>84</v>
      </c>
      <c r="J1043" s="150" t="s">
        <v>172</v>
      </c>
      <c r="K1043" s="150" t="s">
        <v>1580</v>
      </c>
      <c r="L1043" s="339" t="str">
        <f t="shared" ca="1" si="3682"/>
        <v>Completed</v>
      </c>
      <c r="M1043" s="151" t="s">
        <v>64</v>
      </c>
      <c r="N1043" s="151" t="s">
        <v>58</v>
      </c>
      <c r="O1043" s="151" t="s">
        <v>59</v>
      </c>
      <c r="P1043" s="151" t="s">
        <v>60</v>
      </c>
      <c r="Q1043" s="151" t="s">
        <v>61</v>
      </c>
      <c r="R1043" s="151" t="s">
        <v>62</v>
      </c>
      <c r="S1043" s="96">
        <v>0.2</v>
      </c>
      <c r="T1043" s="152">
        <v>1</v>
      </c>
      <c r="U1043" s="340">
        <v>4000000</v>
      </c>
      <c r="V1043" s="340">
        <v>3950826</v>
      </c>
      <c r="W1043" s="339">
        <f t="shared" si="3683"/>
        <v>49174</v>
      </c>
      <c r="X1043" s="339">
        <f t="shared" si="3684"/>
        <v>3950826</v>
      </c>
      <c r="Y1043" s="340">
        <v>500</v>
      </c>
      <c r="Z1043" s="341">
        <f t="shared" si="3685"/>
        <v>1.26555813898157E-4</v>
      </c>
      <c r="AA1043" s="342">
        <f t="shared" si="3686"/>
        <v>2.5705</v>
      </c>
      <c r="AB1043" s="343">
        <f t="shared" si="3687"/>
        <v>800</v>
      </c>
      <c r="AC1043" s="344">
        <f t="shared" si="3688"/>
        <v>790.16520000000003</v>
      </c>
      <c r="AD1043" s="343">
        <f t="shared" si="3689"/>
        <v>-9.8347999999999729</v>
      </c>
      <c r="AE1043" s="345">
        <f t="shared" si="3690"/>
        <v>4000</v>
      </c>
      <c r="AF1043" s="346">
        <v>1285.25</v>
      </c>
      <c r="AG1043" s="347">
        <f t="shared" si="3691"/>
        <v>-2714.75</v>
      </c>
      <c r="AH1043" s="347">
        <v>0</v>
      </c>
      <c r="AI1043" s="347">
        <f t="shared" si="3692"/>
        <v>495.08479999999997</v>
      </c>
      <c r="AJ1043" s="348">
        <f t="shared" si="3693"/>
        <v>0.38520505738183231</v>
      </c>
    </row>
    <row r="1044" spans="2:38" ht="15.75" thickBot="1" x14ac:dyDescent="0.3">
      <c r="B1044" s="357" t="s">
        <v>1581</v>
      </c>
      <c r="C1044" s="135">
        <v>2016</v>
      </c>
      <c r="D1044" s="135">
        <v>5</v>
      </c>
      <c r="E1044" s="136" t="s">
        <v>1032</v>
      </c>
      <c r="F1044" s="137">
        <v>42495</v>
      </c>
      <c r="G1044" s="137">
        <v>42515</v>
      </c>
      <c r="H1044" s="138">
        <f t="shared" ca="1" si="3681"/>
        <v>0</v>
      </c>
      <c r="I1044" s="139" t="s">
        <v>84</v>
      </c>
      <c r="J1044" s="139" t="s">
        <v>172</v>
      </c>
      <c r="K1044" s="139" t="s">
        <v>1582</v>
      </c>
      <c r="L1044" s="140" t="str">
        <f t="shared" ca="1" si="3682"/>
        <v>Completed</v>
      </c>
      <c r="M1044" s="135" t="s">
        <v>82</v>
      </c>
      <c r="N1044" s="135" t="s">
        <v>58</v>
      </c>
      <c r="O1044" s="135" t="s">
        <v>78</v>
      </c>
      <c r="P1044" s="135" t="s">
        <v>60</v>
      </c>
      <c r="Q1044" s="135" t="s">
        <v>79</v>
      </c>
      <c r="R1044" s="135" t="s">
        <v>79</v>
      </c>
      <c r="S1044" s="111">
        <v>0.5</v>
      </c>
      <c r="T1044" s="141">
        <v>1</v>
      </c>
      <c r="U1044" s="142">
        <v>1000000</v>
      </c>
      <c r="V1044" s="142">
        <v>1000229</v>
      </c>
      <c r="W1044" s="140">
        <f t="shared" si="3683"/>
        <v>0</v>
      </c>
      <c r="X1044" s="140">
        <f t="shared" si="3684"/>
        <v>1000000</v>
      </c>
      <c r="Y1044" s="142"/>
      <c r="Z1044" s="143">
        <f t="shared" si="3685"/>
        <v>0</v>
      </c>
      <c r="AA1044" s="144" t="e">
        <f t="shared" si="3686"/>
        <v>#DIV/0!</v>
      </c>
      <c r="AB1044" s="145">
        <f t="shared" si="3687"/>
        <v>500</v>
      </c>
      <c r="AC1044" s="146">
        <f t="shared" si="3688"/>
        <v>500</v>
      </c>
      <c r="AD1044" s="145">
        <f t="shared" si="3689"/>
        <v>0</v>
      </c>
      <c r="AE1044" s="147">
        <f t="shared" si="3690"/>
        <v>1000</v>
      </c>
      <c r="AF1044" s="288">
        <v>1000</v>
      </c>
      <c r="AG1044" s="148">
        <f t="shared" si="3691"/>
        <v>0</v>
      </c>
      <c r="AH1044" s="148">
        <v>0</v>
      </c>
      <c r="AI1044" s="148">
        <f t="shared" si="3692"/>
        <v>500</v>
      </c>
      <c r="AJ1044" s="349">
        <f t="shared" si="3693"/>
        <v>0.5</v>
      </c>
    </row>
    <row r="1045" spans="2:38" ht="15.75" thickBot="1" x14ac:dyDescent="0.3">
      <c r="B1045" s="357" t="s">
        <v>1583</v>
      </c>
      <c r="C1045" s="135">
        <v>2016</v>
      </c>
      <c r="D1045" s="135">
        <v>5</v>
      </c>
      <c r="E1045" s="136" t="s">
        <v>1032</v>
      </c>
      <c r="F1045" s="137">
        <v>42505</v>
      </c>
      <c r="G1045" s="137">
        <v>42511</v>
      </c>
      <c r="H1045" s="138">
        <f t="shared" ca="1" si="3681"/>
        <v>0</v>
      </c>
      <c r="I1045" s="139" t="s">
        <v>84</v>
      </c>
      <c r="J1045" s="139" t="s">
        <v>487</v>
      </c>
      <c r="K1045" s="139" t="s">
        <v>1588</v>
      </c>
      <c r="L1045" s="140" t="str">
        <f t="shared" ca="1" si="3682"/>
        <v>Completed</v>
      </c>
      <c r="M1045" s="135" t="s">
        <v>99</v>
      </c>
      <c r="N1045" s="135" t="s">
        <v>58</v>
      </c>
      <c r="O1045" s="135" t="s">
        <v>100</v>
      </c>
      <c r="P1045" s="135" t="s">
        <v>42</v>
      </c>
      <c r="Q1045" s="135" t="s">
        <v>61</v>
      </c>
      <c r="R1045" s="135" t="s">
        <v>62</v>
      </c>
      <c r="S1045" s="141">
        <v>0.4</v>
      </c>
      <c r="T1045" s="141">
        <v>0.6</v>
      </c>
      <c r="U1045" s="142">
        <v>6250</v>
      </c>
      <c r="V1045" s="142">
        <v>7001</v>
      </c>
      <c r="W1045" s="140">
        <f t="shared" si="3683"/>
        <v>0</v>
      </c>
      <c r="X1045" s="140">
        <f t="shared" si="3684"/>
        <v>6250</v>
      </c>
      <c r="Y1045" s="142"/>
      <c r="Z1045" s="143">
        <f t="shared" si="3685"/>
        <v>0</v>
      </c>
      <c r="AA1045" s="144" t="e">
        <f t="shared" si="3686"/>
        <v>#DIV/0!</v>
      </c>
      <c r="AB1045" s="145">
        <f t="shared" si="3687"/>
        <v>2.5</v>
      </c>
      <c r="AC1045" s="146">
        <v>2500</v>
      </c>
      <c r="AD1045" s="145">
        <f t="shared" si="3689"/>
        <v>2497.5</v>
      </c>
      <c r="AE1045" s="147">
        <f t="shared" si="3690"/>
        <v>3.75</v>
      </c>
      <c r="AF1045" s="288">
        <v>3313</v>
      </c>
      <c r="AG1045" s="148">
        <f t="shared" si="3691"/>
        <v>3309.25</v>
      </c>
      <c r="AH1045" s="148">
        <v>0</v>
      </c>
      <c r="AI1045" s="148">
        <f t="shared" si="3692"/>
        <v>813</v>
      </c>
      <c r="AJ1045" s="349">
        <f t="shared" si="3693"/>
        <v>0.24539692121943857</v>
      </c>
    </row>
    <row r="1046" spans="2:38" ht="15.75" thickBot="1" x14ac:dyDescent="0.3">
      <c r="B1046" s="354" t="s">
        <v>1584</v>
      </c>
      <c r="C1046" s="105">
        <v>2016</v>
      </c>
      <c r="D1046" s="105">
        <v>5</v>
      </c>
      <c r="E1046" s="106" t="s">
        <v>1032</v>
      </c>
      <c r="F1046" s="107">
        <v>42496</v>
      </c>
      <c r="G1046" s="107">
        <v>42511</v>
      </c>
      <c r="H1046" s="108">
        <f t="shared" ca="1" si="3681"/>
        <v>0</v>
      </c>
      <c r="I1046" s="109" t="s">
        <v>84</v>
      </c>
      <c r="J1046" s="109" t="s">
        <v>172</v>
      </c>
      <c r="K1046" s="109" t="s">
        <v>1587</v>
      </c>
      <c r="L1046" s="110" t="str">
        <f t="shared" ca="1" si="3682"/>
        <v>Completed</v>
      </c>
      <c r="M1046" s="105" t="s">
        <v>77</v>
      </c>
      <c r="N1046" s="105" t="s">
        <v>58</v>
      </c>
      <c r="O1046" s="105" t="s">
        <v>109</v>
      </c>
      <c r="P1046" s="105" t="s">
        <v>110</v>
      </c>
      <c r="Q1046" s="105" t="s">
        <v>101</v>
      </c>
      <c r="R1046" s="105" t="s">
        <v>102</v>
      </c>
      <c r="S1046" s="111">
        <v>0.01</v>
      </c>
      <c r="T1046" s="111">
        <v>0.03</v>
      </c>
      <c r="U1046" s="112">
        <v>75000</v>
      </c>
      <c r="V1046" s="112">
        <v>40407</v>
      </c>
      <c r="W1046" s="110">
        <f t="shared" si="3683"/>
        <v>34593</v>
      </c>
      <c r="X1046" s="110">
        <f t="shared" si="3684"/>
        <v>40407</v>
      </c>
      <c r="Y1046" s="112">
        <v>1712</v>
      </c>
      <c r="Z1046" s="113">
        <f t="shared" si="3685"/>
        <v>4.236889647833296E-2</v>
      </c>
      <c r="AA1046" s="114">
        <f t="shared" si="3686"/>
        <v>0.89933411214953274</v>
      </c>
      <c r="AB1046" s="115">
        <f t="shared" si="3687"/>
        <v>750</v>
      </c>
      <c r="AC1046" s="116">
        <f t="shared" si="3688"/>
        <v>404.07</v>
      </c>
      <c r="AD1046" s="115">
        <f t="shared" si="3689"/>
        <v>-345.93</v>
      </c>
      <c r="AE1046" s="117">
        <f t="shared" si="3690"/>
        <v>2250</v>
      </c>
      <c r="AF1046" s="286">
        <v>1539.66</v>
      </c>
      <c r="AG1046" s="118">
        <f t="shared" si="3691"/>
        <v>-710.33999999999992</v>
      </c>
      <c r="AH1046" s="118">
        <v>0</v>
      </c>
      <c r="AI1046" s="118">
        <f t="shared" si="3692"/>
        <v>1135.5900000000001</v>
      </c>
      <c r="AJ1046" s="335">
        <f t="shared" si="3693"/>
        <v>0.73755894158450575</v>
      </c>
      <c r="AL1046" s="424"/>
    </row>
    <row r="1047" spans="2:38" x14ac:dyDescent="0.25">
      <c r="B1047" s="356" t="s">
        <v>1585</v>
      </c>
      <c r="C1047" s="91">
        <v>2016</v>
      </c>
      <c r="D1047" s="91">
        <v>5</v>
      </c>
      <c r="E1047" s="92" t="s">
        <v>1032</v>
      </c>
      <c r="F1047" s="93">
        <v>42496</v>
      </c>
      <c r="G1047" s="93">
        <v>42511</v>
      </c>
      <c r="H1047" s="94">
        <f t="shared" ca="1" si="3681"/>
        <v>0</v>
      </c>
      <c r="I1047" s="90" t="s">
        <v>84</v>
      </c>
      <c r="J1047" s="90" t="s">
        <v>172</v>
      </c>
      <c r="K1047" s="90" t="s">
        <v>1587</v>
      </c>
      <c r="L1047" s="95" t="str">
        <f t="shared" ca="1" si="3682"/>
        <v>Completed</v>
      </c>
      <c r="M1047" s="91" t="s">
        <v>64</v>
      </c>
      <c r="N1047" s="91" t="s">
        <v>58</v>
      </c>
      <c r="O1047" s="91" t="s">
        <v>109</v>
      </c>
      <c r="P1047" s="91" t="s">
        <v>110</v>
      </c>
      <c r="Q1047" s="91" t="s">
        <v>101</v>
      </c>
      <c r="R1047" s="91" t="s">
        <v>102</v>
      </c>
      <c r="S1047" s="111">
        <v>6.0000000000000001E-3</v>
      </c>
      <c r="T1047" s="96">
        <v>0.03</v>
      </c>
      <c r="U1047" s="97">
        <v>75000</v>
      </c>
      <c r="V1047" s="97">
        <v>75055</v>
      </c>
      <c r="W1047" s="95">
        <f t="shared" si="3683"/>
        <v>0</v>
      </c>
      <c r="X1047" s="95">
        <f t="shared" si="3684"/>
        <v>75000</v>
      </c>
      <c r="Y1047" s="97">
        <v>2540</v>
      </c>
      <c r="Z1047" s="98">
        <f t="shared" si="3685"/>
        <v>3.3841849310505628E-2</v>
      </c>
      <c r="AA1047" s="99">
        <f t="shared" si="3686"/>
        <v>0.88647637795275591</v>
      </c>
      <c r="AB1047" s="100">
        <f t="shared" si="3687"/>
        <v>450</v>
      </c>
      <c r="AC1047" s="101">
        <f t="shared" si="3688"/>
        <v>450</v>
      </c>
      <c r="AD1047" s="100">
        <f t="shared" si="3689"/>
        <v>0</v>
      </c>
      <c r="AE1047" s="102">
        <f t="shared" si="3690"/>
        <v>2250</v>
      </c>
      <c r="AF1047" s="291">
        <v>2251.65</v>
      </c>
      <c r="AG1047" s="103">
        <f t="shared" si="3691"/>
        <v>1.6500000000000909</v>
      </c>
      <c r="AH1047" s="103">
        <v>0</v>
      </c>
      <c r="AI1047" s="103">
        <f t="shared" si="3692"/>
        <v>1801.65</v>
      </c>
      <c r="AJ1047" s="336">
        <f t="shared" si="3693"/>
        <v>0.80014655918992739</v>
      </c>
    </row>
    <row r="1048" spans="2:38" ht="15.75" thickBot="1" x14ac:dyDescent="0.3">
      <c r="B1048" s="355" t="s">
        <v>1586</v>
      </c>
      <c r="C1048" s="151">
        <v>2016</v>
      </c>
      <c r="D1048" s="151">
        <v>5</v>
      </c>
      <c r="E1048" s="337" t="s">
        <v>1032</v>
      </c>
      <c r="F1048" s="153">
        <v>42496</v>
      </c>
      <c r="G1048" s="153">
        <v>42511</v>
      </c>
      <c r="H1048" s="338">
        <f t="shared" ca="1" si="3681"/>
        <v>0</v>
      </c>
      <c r="I1048" s="150" t="s">
        <v>84</v>
      </c>
      <c r="J1048" s="150" t="s">
        <v>172</v>
      </c>
      <c r="K1048" s="150" t="s">
        <v>1587</v>
      </c>
      <c r="L1048" s="339" t="str">
        <f t="shared" ca="1" si="3682"/>
        <v>Completed</v>
      </c>
      <c r="M1048" s="151" t="s">
        <v>57</v>
      </c>
      <c r="N1048" s="151" t="s">
        <v>58</v>
      </c>
      <c r="O1048" s="151" t="s">
        <v>109</v>
      </c>
      <c r="P1048" s="151" t="s">
        <v>110</v>
      </c>
      <c r="Q1048" s="151" t="s">
        <v>101</v>
      </c>
      <c r="R1048" s="151" t="s">
        <v>102</v>
      </c>
      <c r="S1048" s="96">
        <v>1.4999999999999999E-2</v>
      </c>
      <c r="T1048" s="152">
        <v>0.03</v>
      </c>
      <c r="U1048" s="340">
        <v>75000</v>
      </c>
      <c r="V1048" s="340">
        <v>73623</v>
      </c>
      <c r="W1048" s="339">
        <f t="shared" si="3683"/>
        <v>1377</v>
      </c>
      <c r="X1048" s="339">
        <f t="shared" si="3684"/>
        <v>73623</v>
      </c>
      <c r="Y1048" s="340"/>
      <c r="Z1048" s="341">
        <f t="shared" si="3685"/>
        <v>0</v>
      </c>
      <c r="AA1048" s="342" t="e">
        <f t="shared" si="3686"/>
        <v>#DIV/0!</v>
      </c>
      <c r="AB1048" s="343">
        <f t="shared" si="3687"/>
        <v>1125</v>
      </c>
      <c r="AC1048" s="344">
        <f t="shared" si="3688"/>
        <v>1104.345</v>
      </c>
      <c r="AD1048" s="343">
        <f t="shared" si="3689"/>
        <v>-20.654999999999973</v>
      </c>
      <c r="AE1048" s="345">
        <f t="shared" si="3690"/>
        <v>2250</v>
      </c>
      <c r="AF1048" s="346">
        <v>2208.69</v>
      </c>
      <c r="AG1048" s="347">
        <f t="shared" si="3691"/>
        <v>-41.309999999999945</v>
      </c>
      <c r="AH1048" s="347">
        <v>0</v>
      </c>
      <c r="AI1048" s="347">
        <f t="shared" si="3692"/>
        <v>1104.345</v>
      </c>
      <c r="AJ1048" s="348">
        <f t="shared" si="3693"/>
        <v>0.5</v>
      </c>
    </row>
    <row r="1049" spans="2:38" x14ac:dyDescent="0.25">
      <c r="B1049" s="354" t="s">
        <v>1589</v>
      </c>
      <c r="C1049" s="105">
        <v>2016</v>
      </c>
      <c r="D1049" s="105">
        <v>5</v>
      </c>
      <c r="E1049" s="106" t="s">
        <v>1032</v>
      </c>
      <c r="F1049" s="107">
        <v>42496</v>
      </c>
      <c r="G1049" s="107">
        <v>42521</v>
      </c>
      <c r="H1049" s="108">
        <f t="shared" ca="1" si="3681"/>
        <v>0</v>
      </c>
      <c r="I1049" s="109" t="s">
        <v>74</v>
      </c>
      <c r="J1049" s="109" t="s">
        <v>838</v>
      </c>
      <c r="K1049" s="109" t="s">
        <v>1594</v>
      </c>
      <c r="L1049" s="110" t="str">
        <f t="shared" ca="1" si="3682"/>
        <v>Completed</v>
      </c>
      <c r="M1049" s="105" t="s">
        <v>647</v>
      </c>
      <c r="N1049" s="105" t="s">
        <v>58</v>
      </c>
      <c r="O1049" s="105" t="s">
        <v>109</v>
      </c>
      <c r="P1049" s="105" t="s">
        <v>110</v>
      </c>
      <c r="Q1049" s="105" t="s">
        <v>101</v>
      </c>
      <c r="R1049" s="105" t="s">
        <v>102</v>
      </c>
      <c r="S1049" s="111">
        <v>2.1999999999999999E-2</v>
      </c>
      <c r="T1049" s="111">
        <v>0.04</v>
      </c>
      <c r="U1049" s="112">
        <v>225000</v>
      </c>
      <c r="V1049" s="112">
        <v>229675</v>
      </c>
      <c r="W1049" s="110">
        <f t="shared" si="3683"/>
        <v>0</v>
      </c>
      <c r="X1049" s="110">
        <f t="shared" si="3684"/>
        <v>225000</v>
      </c>
      <c r="Y1049" s="112">
        <v>473</v>
      </c>
      <c r="Z1049" s="113">
        <f t="shared" si="3685"/>
        <v>2.0594318058125612E-3</v>
      </c>
      <c r="AA1049" s="114">
        <f t="shared" si="3686"/>
        <v>20.390528541226214</v>
      </c>
      <c r="AB1049" s="115">
        <f t="shared" si="3687"/>
        <v>4950</v>
      </c>
      <c r="AC1049" s="116">
        <v>5625</v>
      </c>
      <c r="AD1049" s="115">
        <f t="shared" si="3689"/>
        <v>675</v>
      </c>
      <c r="AE1049" s="117">
        <f t="shared" si="3690"/>
        <v>9000</v>
      </c>
      <c r="AF1049" s="286">
        <v>9644.7199999999993</v>
      </c>
      <c r="AG1049" s="118">
        <f t="shared" si="3691"/>
        <v>644.71999999999935</v>
      </c>
      <c r="AH1049" s="118">
        <v>0</v>
      </c>
      <c r="AI1049" s="118">
        <f t="shared" si="3692"/>
        <v>4019.7199999999993</v>
      </c>
      <c r="AJ1049" s="335">
        <f t="shared" si="3693"/>
        <v>0.41677933625859531</v>
      </c>
      <c r="AL1049" s="424"/>
    </row>
    <row r="1050" spans="2:38" ht="15.75" thickBot="1" x14ac:dyDescent="0.3">
      <c r="B1050" s="356" t="s">
        <v>1590</v>
      </c>
      <c r="C1050" s="91">
        <v>2016</v>
      </c>
      <c r="D1050" s="91">
        <v>5</v>
      </c>
      <c r="E1050" s="92" t="s">
        <v>1032</v>
      </c>
      <c r="F1050" s="93">
        <v>42496</v>
      </c>
      <c r="G1050" s="93">
        <v>42521</v>
      </c>
      <c r="H1050" s="94">
        <f t="shared" ca="1" si="3681"/>
        <v>0</v>
      </c>
      <c r="I1050" s="90" t="s">
        <v>74</v>
      </c>
      <c r="J1050" s="90" t="s">
        <v>838</v>
      </c>
      <c r="K1050" s="90" t="s">
        <v>1594</v>
      </c>
      <c r="L1050" s="95" t="str">
        <f t="shared" ca="1" si="3682"/>
        <v>Completed</v>
      </c>
      <c r="M1050" s="91" t="s">
        <v>134</v>
      </c>
      <c r="N1050" s="91" t="s">
        <v>58</v>
      </c>
      <c r="O1050" s="91" t="s">
        <v>109</v>
      </c>
      <c r="P1050" s="91" t="s">
        <v>110</v>
      </c>
      <c r="Q1050" s="91" t="s">
        <v>101</v>
      </c>
      <c r="R1050" s="91" t="s">
        <v>102</v>
      </c>
      <c r="S1050" s="152">
        <v>5.0000000000000001E-3</v>
      </c>
      <c r="T1050" s="96">
        <v>0.04</v>
      </c>
      <c r="U1050" s="97">
        <v>91000</v>
      </c>
      <c r="V1050" s="97">
        <v>92006</v>
      </c>
      <c r="W1050" s="95">
        <f t="shared" si="3683"/>
        <v>0</v>
      </c>
      <c r="X1050" s="95">
        <f t="shared" si="3684"/>
        <v>91000</v>
      </c>
      <c r="Y1050" s="97">
        <v>12133</v>
      </c>
      <c r="Z1050" s="98">
        <f t="shared" si="3685"/>
        <v>0.13187183444557965</v>
      </c>
      <c r="AA1050" s="99">
        <f t="shared" si="3686"/>
        <v>0.3033248166158411</v>
      </c>
      <c r="AB1050" s="100">
        <f t="shared" si="3687"/>
        <v>455</v>
      </c>
      <c r="AC1050" s="101">
        <f t="shared" si="3688"/>
        <v>455</v>
      </c>
      <c r="AD1050" s="100">
        <f t="shared" si="3689"/>
        <v>0</v>
      </c>
      <c r="AE1050" s="102">
        <f t="shared" si="3690"/>
        <v>3640</v>
      </c>
      <c r="AF1050" s="291">
        <v>3680.2400000000002</v>
      </c>
      <c r="AG1050" s="103">
        <f t="shared" si="3691"/>
        <v>40.240000000000236</v>
      </c>
      <c r="AH1050" s="103">
        <v>0</v>
      </c>
      <c r="AI1050" s="103">
        <f t="shared" si="3692"/>
        <v>3225.2400000000002</v>
      </c>
      <c r="AJ1050" s="336">
        <f t="shared" si="3693"/>
        <v>0.87636675868965064</v>
      </c>
    </row>
    <row r="1051" spans="2:38" x14ac:dyDescent="0.25">
      <c r="B1051" s="356" t="s">
        <v>1591</v>
      </c>
      <c r="C1051" s="91">
        <v>2016</v>
      </c>
      <c r="D1051" s="91">
        <v>5</v>
      </c>
      <c r="E1051" s="92" t="s">
        <v>1032</v>
      </c>
      <c r="F1051" s="93">
        <v>42496</v>
      </c>
      <c r="G1051" s="93">
        <v>42521</v>
      </c>
      <c r="H1051" s="94">
        <f t="shared" ref="H1051:H1056" ca="1" si="3694">IF($O$1&gt;G1051,0,(G1051-$O$1))</f>
        <v>0</v>
      </c>
      <c r="I1051" s="90" t="s">
        <v>74</v>
      </c>
      <c r="J1051" s="90" t="s">
        <v>838</v>
      </c>
      <c r="K1051" s="90" t="s">
        <v>1594</v>
      </c>
      <c r="L1051" s="95" t="str">
        <f t="shared" ref="L1051:L1056" ca="1" si="3695">IF(G1051=0,$M$3,(IF(H1051=0,$M$1,$M$2)))</f>
        <v>Completed</v>
      </c>
      <c r="M1051" s="91" t="s">
        <v>77</v>
      </c>
      <c r="N1051" s="91" t="s">
        <v>58</v>
      </c>
      <c r="O1051" s="91" t="s">
        <v>109</v>
      </c>
      <c r="P1051" s="91" t="s">
        <v>110</v>
      </c>
      <c r="Q1051" s="91" t="s">
        <v>101</v>
      </c>
      <c r="R1051" s="91" t="s">
        <v>102</v>
      </c>
      <c r="S1051" s="111">
        <v>0.01</v>
      </c>
      <c r="T1051" s="96">
        <v>0.04</v>
      </c>
      <c r="U1051" s="97">
        <v>91000</v>
      </c>
      <c r="V1051" s="97">
        <v>77418</v>
      </c>
      <c r="W1051" s="95">
        <f t="shared" ref="W1051:W1056" si="3696">IF(V1051&gt;U1051,0,U1051-V1051)</f>
        <v>13582</v>
      </c>
      <c r="X1051" s="95">
        <f t="shared" ref="X1051:X1056" si="3697">IF(V1051&gt;U1051,U1051,V1051)</f>
        <v>77418</v>
      </c>
      <c r="Y1051" s="97">
        <v>9358</v>
      </c>
      <c r="Z1051" s="98">
        <f t="shared" ref="Z1051:Z1056" si="3698">Y1051/V1051</f>
        <v>0.12087628200160169</v>
      </c>
      <c r="AA1051" s="99">
        <f t="shared" ref="AA1051:AA1056" si="3699">AF1051/Y1051</f>
        <v>0.33091686257747382</v>
      </c>
      <c r="AB1051" s="100">
        <f t="shared" ref="AB1051:AB1056" si="3700">IF(P1051="cpv",(U1051*S1051),(U1051/1000*S1051))</f>
        <v>910</v>
      </c>
      <c r="AC1051" s="101">
        <f t="shared" ref="AC1051:AC1056" si="3701">IF(P1051="cpv",(IF(W1051&gt;0,V1051*S1051,AB1051)),(IF(W1051&gt;0,V1051/1000*S1051,AB1051)))</f>
        <v>774.18000000000006</v>
      </c>
      <c r="AD1051" s="100">
        <f t="shared" ref="AD1051:AD1056" si="3702">AC1051-AB1051</f>
        <v>-135.81999999999994</v>
      </c>
      <c r="AE1051" s="102">
        <f t="shared" ref="AE1051:AE1056" si="3703">IF(P1051="cpv",(U1051*T1051),(U1051/1000*T1051))</f>
        <v>3640</v>
      </c>
      <c r="AF1051" s="291">
        <v>3096.7200000000003</v>
      </c>
      <c r="AG1051" s="103">
        <f t="shared" ref="AG1051:AG1056" si="3704">AF1051-AE1051</f>
        <v>-543.27999999999975</v>
      </c>
      <c r="AH1051" s="103">
        <v>0</v>
      </c>
      <c r="AI1051" s="103">
        <f t="shared" ref="AI1051:AI1056" si="3705">AF1051-AC1051-AH1051</f>
        <v>2322.54</v>
      </c>
      <c r="AJ1051" s="336">
        <f t="shared" ref="AJ1051:AJ1056" si="3706">AI1051/AF1051</f>
        <v>0.74999999999999989</v>
      </c>
    </row>
    <row r="1052" spans="2:38" x14ac:dyDescent="0.25">
      <c r="B1052" s="356" t="s">
        <v>1592</v>
      </c>
      <c r="C1052" s="91">
        <v>2016</v>
      </c>
      <c r="D1052" s="91">
        <v>5</v>
      </c>
      <c r="E1052" s="92" t="s">
        <v>1032</v>
      </c>
      <c r="F1052" s="93">
        <v>42496</v>
      </c>
      <c r="G1052" s="93">
        <v>42521</v>
      </c>
      <c r="H1052" s="94">
        <f t="shared" ca="1" si="3694"/>
        <v>0</v>
      </c>
      <c r="I1052" s="90" t="s">
        <v>74</v>
      </c>
      <c r="J1052" s="90" t="s">
        <v>838</v>
      </c>
      <c r="K1052" s="90" t="s">
        <v>1594</v>
      </c>
      <c r="L1052" s="95" t="str">
        <f t="shared" ca="1" si="3695"/>
        <v>Completed</v>
      </c>
      <c r="M1052" s="91" t="s">
        <v>57</v>
      </c>
      <c r="N1052" s="91" t="s">
        <v>58</v>
      </c>
      <c r="O1052" s="91" t="s">
        <v>109</v>
      </c>
      <c r="P1052" s="91" t="s">
        <v>110</v>
      </c>
      <c r="Q1052" s="91" t="s">
        <v>101</v>
      </c>
      <c r="R1052" s="91" t="s">
        <v>102</v>
      </c>
      <c r="S1052" s="96">
        <v>1.4999999999999999E-2</v>
      </c>
      <c r="T1052" s="96">
        <v>0.04</v>
      </c>
      <c r="U1052" s="97">
        <v>91000</v>
      </c>
      <c r="V1052" s="97">
        <v>89458</v>
      </c>
      <c r="W1052" s="95">
        <f t="shared" si="3696"/>
        <v>1542</v>
      </c>
      <c r="X1052" s="95">
        <f t="shared" si="3697"/>
        <v>89458</v>
      </c>
      <c r="Y1052" s="97"/>
      <c r="Z1052" s="98">
        <f t="shared" si="3698"/>
        <v>0</v>
      </c>
      <c r="AA1052" s="99" t="e">
        <f t="shared" si="3699"/>
        <v>#DIV/0!</v>
      </c>
      <c r="AB1052" s="100">
        <f t="shared" si="3700"/>
        <v>1365</v>
      </c>
      <c r="AC1052" s="101">
        <f t="shared" si="3701"/>
        <v>1341.87</v>
      </c>
      <c r="AD1052" s="100">
        <f t="shared" si="3702"/>
        <v>-23.130000000000109</v>
      </c>
      <c r="AE1052" s="102">
        <f t="shared" si="3703"/>
        <v>3640</v>
      </c>
      <c r="AF1052" s="291">
        <v>3578.32</v>
      </c>
      <c r="AG1052" s="103">
        <f t="shared" si="3704"/>
        <v>-61.679999999999836</v>
      </c>
      <c r="AH1052" s="103">
        <v>0</v>
      </c>
      <c r="AI1052" s="103">
        <f t="shared" si="3705"/>
        <v>2236.4500000000003</v>
      </c>
      <c r="AJ1052" s="336">
        <f t="shared" si="3706"/>
        <v>0.625</v>
      </c>
    </row>
    <row r="1053" spans="2:38" ht="15.75" thickBot="1" x14ac:dyDescent="0.3">
      <c r="B1053" s="355" t="s">
        <v>1593</v>
      </c>
      <c r="C1053" s="151">
        <v>2016</v>
      </c>
      <c r="D1053" s="151">
        <v>5</v>
      </c>
      <c r="E1053" s="337" t="s">
        <v>1032</v>
      </c>
      <c r="F1053" s="122">
        <v>42496</v>
      </c>
      <c r="G1053" s="153">
        <v>42521</v>
      </c>
      <c r="H1053" s="338">
        <f t="shared" ca="1" si="3694"/>
        <v>0</v>
      </c>
      <c r="I1053" s="150" t="s">
        <v>74</v>
      </c>
      <c r="J1053" s="150" t="s">
        <v>838</v>
      </c>
      <c r="K1053" s="150" t="s">
        <v>1594</v>
      </c>
      <c r="L1053" s="339" t="str">
        <f t="shared" ca="1" si="3695"/>
        <v>Completed</v>
      </c>
      <c r="M1053" s="151" t="s">
        <v>647</v>
      </c>
      <c r="N1053" s="151" t="s">
        <v>58</v>
      </c>
      <c r="O1053" s="151" t="s">
        <v>109</v>
      </c>
      <c r="P1053" s="151" t="s">
        <v>110</v>
      </c>
      <c r="Q1053" s="151" t="s">
        <v>101</v>
      </c>
      <c r="R1053" s="151" t="s">
        <v>102</v>
      </c>
      <c r="S1053" s="152"/>
      <c r="T1053" s="152">
        <v>0</v>
      </c>
      <c r="U1053" s="340">
        <v>0</v>
      </c>
      <c r="V1053" s="340">
        <v>0</v>
      </c>
      <c r="W1053" s="339">
        <f t="shared" si="3696"/>
        <v>0</v>
      </c>
      <c r="X1053" s="339">
        <f t="shared" si="3697"/>
        <v>0</v>
      </c>
      <c r="Y1053" s="340"/>
      <c r="Z1053" s="341" t="e">
        <f t="shared" si="3698"/>
        <v>#DIV/0!</v>
      </c>
      <c r="AA1053" s="342" t="e">
        <f t="shared" si="3699"/>
        <v>#DIV/0!</v>
      </c>
      <c r="AB1053" s="343">
        <f t="shared" si="3700"/>
        <v>0</v>
      </c>
      <c r="AC1053" s="344">
        <v>0</v>
      </c>
      <c r="AD1053" s="343">
        <f t="shared" si="3702"/>
        <v>0</v>
      </c>
      <c r="AE1053" s="345">
        <f t="shared" si="3703"/>
        <v>0</v>
      </c>
      <c r="AF1053" s="346">
        <v>0</v>
      </c>
      <c r="AG1053" s="347">
        <f t="shared" si="3704"/>
        <v>0</v>
      </c>
      <c r="AH1053" s="347">
        <v>0</v>
      </c>
      <c r="AI1053" s="347">
        <f t="shared" si="3705"/>
        <v>0</v>
      </c>
      <c r="AJ1053" s="348" t="e">
        <f t="shared" si="3706"/>
        <v>#DIV/0!</v>
      </c>
    </row>
    <row r="1054" spans="2:38" x14ac:dyDescent="0.25">
      <c r="B1054" s="354" t="s">
        <v>1595</v>
      </c>
      <c r="C1054" s="105">
        <v>2016</v>
      </c>
      <c r="D1054" s="105">
        <v>5</v>
      </c>
      <c r="E1054" s="106" t="s">
        <v>1032</v>
      </c>
      <c r="F1054" s="107">
        <v>42499</v>
      </c>
      <c r="G1054" s="107">
        <v>42510</v>
      </c>
      <c r="H1054" s="108">
        <f t="shared" ca="1" si="3694"/>
        <v>0</v>
      </c>
      <c r="I1054" s="109" t="s">
        <v>96</v>
      </c>
      <c r="J1054" s="109" t="s">
        <v>1597</v>
      </c>
      <c r="K1054" s="109" t="s">
        <v>1598</v>
      </c>
      <c r="L1054" s="110" t="str">
        <f t="shared" ca="1" si="3695"/>
        <v>Completed</v>
      </c>
      <c r="M1054" s="105" t="s">
        <v>82</v>
      </c>
      <c r="N1054" s="105" t="s">
        <v>58</v>
      </c>
      <c r="O1054" s="105" t="s">
        <v>78</v>
      </c>
      <c r="P1054" s="105" t="s">
        <v>60</v>
      </c>
      <c r="Q1054" s="105" t="s">
        <v>79</v>
      </c>
      <c r="R1054" s="105" t="s">
        <v>79</v>
      </c>
      <c r="S1054" s="111">
        <v>0.5</v>
      </c>
      <c r="T1054" s="111">
        <v>4.5</v>
      </c>
      <c r="U1054" s="112">
        <v>400000</v>
      </c>
      <c r="V1054" s="112">
        <v>286529</v>
      </c>
      <c r="W1054" s="110">
        <f t="shared" si="3696"/>
        <v>113471</v>
      </c>
      <c r="X1054" s="110">
        <f t="shared" si="3697"/>
        <v>286529</v>
      </c>
      <c r="Y1054" s="112"/>
      <c r="Z1054" s="113">
        <f t="shared" si="3698"/>
        <v>0</v>
      </c>
      <c r="AA1054" s="114" t="e">
        <f t="shared" si="3699"/>
        <v>#DIV/0!</v>
      </c>
      <c r="AB1054" s="115">
        <f t="shared" si="3700"/>
        <v>200</v>
      </c>
      <c r="AC1054" s="116">
        <f t="shared" si="3701"/>
        <v>143.2645</v>
      </c>
      <c r="AD1054" s="115">
        <f t="shared" si="3702"/>
        <v>-56.735500000000002</v>
      </c>
      <c r="AE1054" s="117">
        <f t="shared" si="3703"/>
        <v>1800</v>
      </c>
      <c r="AF1054" s="286">
        <v>1289.83</v>
      </c>
      <c r="AG1054" s="118">
        <f t="shared" si="3704"/>
        <v>-510.17000000000007</v>
      </c>
      <c r="AH1054" s="118">
        <v>0</v>
      </c>
      <c r="AI1054" s="118">
        <f t="shared" si="3705"/>
        <v>1146.5654999999999</v>
      </c>
      <c r="AJ1054" s="335">
        <f t="shared" si="3706"/>
        <v>0.88892761061535241</v>
      </c>
      <c r="AL1054" s="424"/>
    </row>
    <row r="1055" spans="2:38" ht="15.75" thickBot="1" x14ac:dyDescent="0.3">
      <c r="B1055" s="355" t="s">
        <v>1596</v>
      </c>
      <c r="C1055" s="151">
        <v>2016</v>
      </c>
      <c r="D1055" s="151">
        <v>5</v>
      </c>
      <c r="E1055" s="337" t="s">
        <v>1032</v>
      </c>
      <c r="F1055" s="153">
        <v>42499</v>
      </c>
      <c r="G1055" s="153">
        <v>42510</v>
      </c>
      <c r="H1055" s="338">
        <f t="shared" ca="1" si="3694"/>
        <v>0</v>
      </c>
      <c r="I1055" s="150" t="s">
        <v>96</v>
      </c>
      <c r="J1055" s="150" t="s">
        <v>1597</v>
      </c>
      <c r="K1055" s="150" t="s">
        <v>1598</v>
      </c>
      <c r="L1055" s="339" t="str">
        <f t="shared" ca="1" si="3695"/>
        <v>Completed</v>
      </c>
      <c r="M1055" s="151" t="s">
        <v>77</v>
      </c>
      <c r="N1055" s="151" t="s">
        <v>58</v>
      </c>
      <c r="O1055" s="151" t="s">
        <v>78</v>
      </c>
      <c r="P1055" s="151" t="s">
        <v>60</v>
      </c>
      <c r="Q1055" s="151" t="s">
        <v>79</v>
      </c>
      <c r="R1055" s="151" t="s">
        <v>79</v>
      </c>
      <c r="S1055" s="96">
        <v>1.5</v>
      </c>
      <c r="T1055" s="152">
        <v>4.5</v>
      </c>
      <c r="U1055" s="340">
        <v>350000</v>
      </c>
      <c r="V1055" s="340">
        <v>352483</v>
      </c>
      <c r="W1055" s="339">
        <f t="shared" si="3696"/>
        <v>0</v>
      </c>
      <c r="X1055" s="339">
        <f t="shared" si="3697"/>
        <v>350000</v>
      </c>
      <c r="Y1055" s="340">
        <v>415</v>
      </c>
      <c r="Z1055" s="341">
        <f t="shared" si="3698"/>
        <v>1.1773617451054377E-3</v>
      </c>
      <c r="AA1055" s="342">
        <f t="shared" si="3699"/>
        <v>3.8221048192771088</v>
      </c>
      <c r="AB1055" s="343">
        <f t="shared" si="3700"/>
        <v>525</v>
      </c>
      <c r="AC1055" s="344">
        <f t="shared" si="3701"/>
        <v>525</v>
      </c>
      <c r="AD1055" s="343">
        <f t="shared" si="3702"/>
        <v>0</v>
      </c>
      <c r="AE1055" s="345">
        <f t="shared" si="3703"/>
        <v>1575</v>
      </c>
      <c r="AF1055" s="346">
        <v>1586.1735000000001</v>
      </c>
      <c r="AG1055" s="347">
        <f t="shared" si="3704"/>
        <v>11.173500000000104</v>
      </c>
      <c r="AH1055" s="347">
        <v>0</v>
      </c>
      <c r="AI1055" s="347">
        <f t="shared" si="3705"/>
        <v>1061.1735000000001</v>
      </c>
      <c r="AJ1055" s="348">
        <f t="shared" si="3706"/>
        <v>0.66901477045228663</v>
      </c>
    </row>
    <row r="1056" spans="2:38" x14ac:dyDescent="0.25">
      <c r="B1056" s="354" t="s">
        <v>1599</v>
      </c>
      <c r="C1056" s="105">
        <v>2016</v>
      </c>
      <c r="D1056" s="105">
        <v>5</v>
      </c>
      <c r="E1056" s="106" t="s">
        <v>1032</v>
      </c>
      <c r="F1056" s="107">
        <v>42499</v>
      </c>
      <c r="G1056" s="107">
        <v>42519</v>
      </c>
      <c r="H1056" s="108">
        <f t="shared" ca="1" si="3694"/>
        <v>0</v>
      </c>
      <c r="I1056" s="109" t="s">
        <v>74</v>
      </c>
      <c r="J1056" s="109" t="s">
        <v>631</v>
      </c>
      <c r="K1056" s="109" t="s">
        <v>1602</v>
      </c>
      <c r="L1056" s="110" t="str">
        <f t="shared" ca="1" si="3695"/>
        <v>Completed</v>
      </c>
      <c r="M1056" s="105" t="s">
        <v>82</v>
      </c>
      <c r="N1056" s="105" t="s">
        <v>58</v>
      </c>
      <c r="O1056" s="105" t="s">
        <v>59</v>
      </c>
      <c r="P1056" s="105" t="s">
        <v>60</v>
      </c>
      <c r="Q1056" s="105" t="s">
        <v>61</v>
      </c>
      <c r="R1056" s="105" t="s">
        <v>62</v>
      </c>
      <c r="S1056" s="111">
        <v>0.1</v>
      </c>
      <c r="T1056" s="111">
        <v>3</v>
      </c>
      <c r="U1056" s="112">
        <v>1000000</v>
      </c>
      <c r="V1056" s="112">
        <v>1130839</v>
      </c>
      <c r="W1056" s="110">
        <f t="shared" si="3696"/>
        <v>0</v>
      </c>
      <c r="X1056" s="110">
        <f t="shared" si="3697"/>
        <v>1000000</v>
      </c>
      <c r="Y1056" s="112"/>
      <c r="Z1056" s="113">
        <f t="shared" si="3698"/>
        <v>0</v>
      </c>
      <c r="AA1056" s="114" t="e">
        <f t="shared" si="3699"/>
        <v>#DIV/0!</v>
      </c>
      <c r="AB1056" s="115">
        <f t="shared" si="3700"/>
        <v>100</v>
      </c>
      <c r="AC1056" s="116">
        <f t="shared" si="3701"/>
        <v>100</v>
      </c>
      <c r="AD1056" s="115">
        <f t="shared" si="3702"/>
        <v>0</v>
      </c>
      <c r="AE1056" s="117">
        <f t="shared" si="3703"/>
        <v>3000</v>
      </c>
      <c r="AF1056" s="286">
        <v>2000</v>
      </c>
      <c r="AG1056" s="118">
        <f t="shared" si="3704"/>
        <v>-1000</v>
      </c>
      <c r="AH1056" s="118">
        <v>0</v>
      </c>
      <c r="AI1056" s="118">
        <f t="shared" si="3705"/>
        <v>1900</v>
      </c>
      <c r="AJ1056" s="335">
        <f t="shared" si="3706"/>
        <v>0.95</v>
      </c>
    </row>
    <row r="1057" spans="2:38" x14ac:dyDescent="0.25">
      <c r="B1057" s="356" t="s">
        <v>1600</v>
      </c>
      <c r="C1057" s="91">
        <v>2016</v>
      </c>
      <c r="D1057" s="91">
        <v>5</v>
      </c>
      <c r="E1057" s="92" t="s">
        <v>1032</v>
      </c>
      <c r="F1057" s="93">
        <v>42499</v>
      </c>
      <c r="G1057" s="93">
        <v>42519</v>
      </c>
      <c r="H1057" s="94">
        <f t="shared" ref="H1057:H1059" ca="1" si="3707">IF($O$1&gt;G1057,0,(G1057-$O$1))</f>
        <v>0</v>
      </c>
      <c r="I1057" s="90" t="s">
        <v>74</v>
      </c>
      <c r="J1057" s="90" t="s">
        <v>631</v>
      </c>
      <c r="K1057" s="90" t="s">
        <v>1602</v>
      </c>
      <c r="L1057" s="95" t="str">
        <f t="shared" ref="L1057:L1059" ca="1" si="3708">IF(G1057=0,$M$3,(IF(H1057=0,$M$1,$M$2)))</f>
        <v>Completed</v>
      </c>
      <c r="M1057" s="91" t="s">
        <v>64</v>
      </c>
      <c r="N1057" s="91" t="s">
        <v>58</v>
      </c>
      <c r="O1057" s="91" t="s">
        <v>59</v>
      </c>
      <c r="P1057" s="91" t="s">
        <v>60</v>
      </c>
      <c r="Q1057" s="91" t="s">
        <v>61</v>
      </c>
      <c r="R1057" s="91" t="s">
        <v>62</v>
      </c>
      <c r="S1057" s="96">
        <v>0.2</v>
      </c>
      <c r="T1057" s="96">
        <v>3</v>
      </c>
      <c r="U1057" s="97">
        <v>600000</v>
      </c>
      <c r="V1057" s="97">
        <v>599793</v>
      </c>
      <c r="W1057" s="95">
        <f t="shared" ref="W1057:W1059" si="3709">IF(V1057&gt;U1057,0,U1057-V1057)</f>
        <v>207</v>
      </c>
      <c r="X1057" s="95">
        <f t="shared" ref="X1057:X1059" si="3710">IF(V1057&gt;U1057,U1057,V1057)</f>
        <v>599793</v>
      </c>
      <c r="Y1057" s="97">
        <v>88</v>
      </c>
      <c r="Z1057" s="98">
        <f t="shared" ref="Z1057:Z1059" si="3711">Y1057/V1057</f>
        <v>1.4671728412969141E-4</v>
      </c>
      <c r="AA1057" s="99">
        <f t="shared" ref="AA1057:AA1059" si="3712">AF1057/Y1057</f>
        <v>20.454545454545453</v>
      </c>
      <c r="AB1057" s="100">
        <f t="shared" ref="AB1057:AB1059" si="3713">IF(P1057="cpv",(U1057*S1057),(U1057/1000*S1057))</f>
        <v>120</v>
      </c>
      <c r="AC1057" s="101">
        <f t="shared" ref="AC1057:AC1059" si="3714">IF(P1057="cpv",(IF(W1057&gt;0,V1057*S1057,AB1057)),(IF(W1057&gt;0,V1057/1000*S1057,AB1057)))</f>
        <v>119.9586</v>
      </c>
      <c r="AD1057" s="100">
        <f t="shared" ref="AD1057:AD1059" si="3715">AC1057-AB1057</f>
        <v>-4.1399999999995885E-2</v>
      </c>
      <c r="AE1057" s="102">
        <f t="shared" ref="AE1057:AE1059" si="3716">IF(P1057="cpv",(U1057*T1057),(U1057/1000*T1057))</f>
        <v>1800</v>
      </c>
      <c r="AF1057" s="291">
        <v>1800</v>
      </c>
      <c r="AG1057" s="103">
        <f t="shared" ref="AG1057:AG1059" si="3717">AF1057-AE1057</f>
        <v>0</v>
      </c>
      <c r="AH1057" s="103">
        <v>0</v>
      </c>
      <c r="AI1057" s="103">
        <f t="shared" ref="AI1057:AI1059" si="3718">AF1057-AC1057-AH1057</f>
        <v>1680.0414000000001</v>
      </c>
      <c r="AJ1057" s="336">
        <f t="shared" ref="AJ1057:AJ1059" si="3719">AI1057/AF1057</f>
        <v>0.93335633333333334</v>
      </c>
    </row>
    <row r="1058" spans="2:38" ht="15.75" thickBot="1" x14ac:dyDescent="0.3">
      <c r="B1058" s="355" t="s">
        <v>1601</v>
      </c>
      <c r="C1058" s="151">
        <v>2016</v>
      </c>
      <c r="D1058" s="151">
        <v>5</v>
      </c>
      <c r="E1058" s="337" t="s">
        <v>1032</v>
      </c>
      <c r="F1058" s="153">
        <v>42499</v>
      </c>
      <c r="G1058" s="153">
        <v>42519</v>
      </c>
      <c r="H1058" s="338">
        <f t="shared" ca="1" si="3707"/>
        <v>0</v>
      </c>
      <c r="I1058" s="150" t="s">
        <v>74</v>
      </c>
      <c r="J1058" s="150" t="s">
        <v>631</v>
      </c>
      <c r="K1058" s="150" t="s">
        <v>1602</v>
      </c>
      <c r="L1058" s="339" t="str">
        <f t="shared" ca="1" si="3708"/>
        <v>Completed</v>
      </c>
      <c r="M1058" s="151" t="s">
        <v>57</v>
      </c>
      <c r="N1058" s="151" t="s">
        <v>58</v>
      </c>
      <c r="O1058" s="151" t="s">
        <v>59</v>
      </c>
      <c r="P1058" s="151" t="s">
        <v>60</v>
      </c>
      <c r="Q1058" s="151" t="s">
        <v>61</v>
      </c>
      <c r="R1058" s="151" t="s">
        <v>62</v>
      </c>
      <c r="S1058" s="152">
        <v>0.5</v>
      </c>
      <c r="T1058" s="152">
        <v>3</v>
      </c>
      <c r="U1058" s="340">
        <v>400000</v>
      </c>
      <c r="V1058" s="340">
        <v>403334</v>
      </c>
      <c r="W1058" s="339">
        <f t="shared" si="3709"/>
        <v>0</v>
      </c>
      <c r="X1058" s="339">
        <f t="shared" si="3710"/>
        <v>400000</v>
      </c>
      <c r="Y1058" s="340"/>
      <c r="Z1058" s="341">
        <f t="shared" si="3711"/>
        <v>0</v>
      </c>
      <c r="AA1058" s="342" t="e">
        <f t="shared" si="3712"/>
        <v>#DIV/0!</v>
      </c>
      <c r="AB1058" s="343">
        <f t="shared" si="3713"/>
        <v>200</v>
      </c>
      <c r="AC1058" s="344">
        <f t="shared" si="3714"/>
        <v>200</v>
      </c>
      <c r="AD1058" s="343">
        <f t="shared" si="3715"/>
        <v>0</v>
      </c>
      <c r="AE1058" s="345">
        <f t="shared" si="3716"/>
        <v>1200</v>
      </c>
      <c r="AF1058" s="346">
        <v>1200</v>
      </c>
      <c r="AG1058" s="347">
        <f t="shared" si="3717"/>
        <v>0</v>
      </c>
      <c r="AH1058" s="347">
        <v>0</v>
      </c>
      <c r="AI1058" s="347">
        <f t="shared" si="3718"/>
        <v>1000</v>
      </c>
      <c r="AJ1058" s="348">
        <f t="shared" si="3719"/>
        <v>0.83333333333333337</v>
      </c>
    </row>
    <row r="1059" spans="2:38" ht="15.75" thickBot="1" x14ac:dyDescent="0.3">
      <c r="B1059" s="354" t="s">
        <v>1603</v>
      </c>
      <c r="C1059" s="105">
        <v>2016</v>
      </c>
      <c r="D1059" s="105">
        <v>5</v>
      </c>
      <c r="E1059" s="106" t="s">
        <v>1032</v>
      </c>
      <c r="F1059" s="107">
        <v>42498</v>
      </c>
      <c r="G1059" s="107">
        <v>42521</v>
      </c>
      <c r="H1059" s="108">
        <f t="shared" ca="1" si="3707"/>
        <v>0</v>
      </c>
      <c r="I1059" s="109" t="s">
        <v>96</v>
      </c>
      <c r="J1059" s="109" t="s">
        <v>1378</v>
      </c>
      <c r="K1059" s="109" t="s">
        <v>1610</v>
      </c>
      <c r="L1059" s="110" t="str">
        <f t="shared" ca="1" si="3708"/>
        <v>Completed</v>
      </c>
      <c r="M1059" s="105" t="s">
        <v>57</v>
      </c>
      <c r="N1059" s="105" t="s">
        <v>58</v>
      </c>
      <c r="O1059" s="105" t="s">
        <v>59</v>
      </c>
      <c r="P1059" s="105" t="s">
        <v>60</v>
      </c>
      <c r="Q1059" s="105" t="s">
        <v>61</v>
      </c>
      <c r="R1059" s="105" t="s">
        <v>62</v>
      </c>
      <c r="S1059" s="152">
        <v>0.5</v>
      </c>
      <c r="T1059" s="111">
        <v>1.8</v>
      </c>
      <c r="U1059" s="112">
        <v>1000000</v>
      </c>
      <c r="V1059" s="112">
        <v>181277</v>
      </c>
      <c r="W1059" s="110">
        <f t="shared" si="3709"/>
        <v>818723</v>
      </c>
      <c r="X1059" s="110">
        <f t="shared" si="3710"/>
        <v>181277</v>
      </c>
      <c r="Y1059" s="112"/>
      <c r="Z1059" s="113">
        <f t="shared" si="3711"/>
        <v>0</v>
      </c>
      <c r="AA1059" s="114" t="e">
        <f t="shared" si="3712"/>
        <v>#DIV/0!</v>
      </c>
      <c r="AB1059" s="115">
        <f t="shared" si="3713"/>
        <v>500</v>
      </c>
      <c r="AC1059" s="116">
        <f t="shared" si="3714"/>
        <v>90.638499999999993</v>
      </c>
      <c r="AD1059" s="115">
        <f t="shared" si="3715"/>
        <v>-409.36149999999998</v>
      </c>
      <c r="AE1059" s="117">
        <f t="shared" si="3716"/>
        <v>1800</v>
      </c>
      <c r="AF1059" s="286">
        <v>320.2</v>
      </c>
      <c r="AG1059" s="118">
        <f t="shared" si="3717"/>
        <v>-1479.8</v>
      </c>
      <c r="AH1059" s="118">
        <v>0</v>
      </c>
      <c r="AI1059" s="118">
        <f t="shared" si="3718"/>
        <v>229.5615</v>
      </c>
      <c r="AJ1059" s="335">
        <f t="shared" si="3719"/>
        <v>0.71693160524672084</v>
      </c>
      <c r="AL1059" s="424"/>
    </row>
    <row r="1060" spans="2:38" x14ac:dyDescent="0.25">
      <c r="B1060" s="356" t="s">
        <v>1604</v>
      </c>
      <c r="C1060" s="91">
        <v>2016</v>
      </c>
      <c r="D1060" s="91">
        <v>5</v>
      </c>
      <c r="E1060" s="92" t="s">
        <v>1032</v>
      </c>
      <c r="F1060" s="93">
        <v>42498</v>
      </c>
      <c r="G1060" s="93">
        <v>42521</v>
      </c>
      <c r="H1060" s="94">
        <f t="shared" ref="H1060:H1063" ca="1" si="3720">IF($O$1&gt;G1060,0,(G1060-$O$1))</f>
        <v>0</v>
      </c>
      <c r="I1060" s="90" t="s">
        <v>96</v>
      </c>
      <c r="J1060" s="90" t="s">
        <v>1378</v>
      </c>
      <c r="K1060" s="90" t="s">
        <v>1610</v>
      </c>
      <c r="L1060" s="95" t="str">
        <f t="shared" ref="L1060:L1063" ca="1" si="3721">IF(G1060=0,$M$3,(IF(H1060=0,$M$1,$M$2)))</f>
        <v>Completed</v>
      </c>
      <c r="M1060" s="91" t="s">
        <v>177</v>
      </c>
      <c r="N1060" s="91" t="s">
        <v>58</v>
      </c>
      <c r="O1060" s="91" t="s">
        <v>59</v>
      </c>
      <c r="P1060" s="91" t="s">
        <v>60</v>
      </c>
      <c r="Q1060" s="91" t="s">
        <v>61</v>
      </c>
      <c r="R1060" s="91" t="s">
        <v>62</v>
      </c>
      <c r="S1060" s="96"/>
      <c r="T1060" s="96">
        <v>1.8</v>
      </c>
      <c r="U1060" s="97">
        <v>1000000</v>
      </c>
      <c r="V1060" s="97">
        <v>519001</v>
      </c>
      <c r="W1060" s="95">
        <f t="shared" ref="W1060:W1063" si="3722">IF(V1060&gt;U1060,0,U1060-V1060)</f>
        <v>480999</v>
      </c>
      <c r="X1060" s="95">
        <f t="shared" ref="X1060:X1063" si="3723">IF(V1060&gt;U1060,U1060,V1060)</f>
        <v>519001</v>
      </c>
      <c r="Y1060" s="97"/>
      <c r="Z1060" s="98">
        <f t="shared" ref="Z1060:Z1063" si="3724">Y1060/V1060</f>
        <v>0</v>
      </c>
      <c r="AA1060" s="99" t="e">
        <f t="shared" ref="AA1060:AA1063" si="3725">AF1060/Y1060</f>
        <v>#DIV/0!</v>
      </c>
      <c r="AB1060" s="100">
        <f t="shared" ref="AB1060:AB1063" si="3726">IF(P1060="cpv",(U1060*S1060),(U1060/1000*S1060))</f>
        <v>0</v>
      </c>
      <c r="AC1060" s="101">
        <f t="shared" ref="AC1060:AC1063" si="3727">IF(P1060="cpv",(IF(W1060&gt;0,V1060*S1060,AB1060)),(IF(W1060&gt;0,V1060/1000*S1060,AB1060)))</f>
        <v>0</v>
      </c>
      <c r="AD1060" s="100">
        <f t="shared" ref="AD1060:AD1063" si="3728">AC1060-AB1060</f>
        <v>0</v>
      </c>
      <c r="AE1060" s="102">
        <f t="shared" ref="AE1060:AE1063" si="3729">IF(P1060="cpv",(U1060*T1060),(U1060/1000*T1060))</f>
        <v>1800</v>
      </c>
      <c r="AF1060" s="291">
        <v>934.20180000000005</v>
      </c>
      <c r="AG1060" s="103">
        <f t="shared" ref="AG1060:AG1063" si="3730">AF1060-AE1060</f>
        <v>-865.79819999999995</v>
      </c>
      <c r="AH1060" s="103">
        <v>0</v>
      </c>
      <c r="AI1060" s="103">
        <f t="shared" ref="AI1060:AI1063" si="3731">AF1060-AC1060-AH1060</f>
        <v>934.20180000000005</v>
      </c>
      <c r="AJ1060" s="336">
        <f t="shared" ref="AJ1060:AJ1063" si="3732">AI1060/AF1060</f>
        <v>1</v>
      </c>
    </row>
    <row r="1061" spans="2:38" x14ac:dyDescent="0.25">
      <c r="B1061" s="356" t="s">
        <v>1605</v>
      </c>
      <c r="C1061" s="91">
        <v>2016</v>
      </c>
      <c r="D1061" s="91">
        <v>5</v>
      </c>
      <c r="E1061" s="92" t="s">
        <v>1032</v>
      </c>
      <c r="F1061" s="93">
        <v>42498</v>
      </c>
      <c r="G1061" s="93">
        <v>42521</v>
      </c>
      <c r="H1061" s="94">
        <f t="shared" ca="1" si="3720"/>
        <v>0</v>
      </c>
      <c r="I1061" s="90" t="s">
        <v>96</v>
      </c>
      <c r="J1061" s="90" t="s">
        <v>1378</v>
      </c>
      <c r="K1061" s="90" t="s">
        <v>1610</v>
      </c>
      <c r="L1061" s="95" t="str">
        <f t="shared" ca="1" si="3721"/>
        <v>Completed</v>
      </c>
      <c r="M1061" s="91" t="s">
        <v>1390</v>
      </c>
      <c r="N1061" s="91" t="s">
        <v>58</v>
      </c>
      <c r="O1061" s="91" t="s">
        <v>59</v>
      </c>
      <c r="P1061" s="91" t="s">
        <v>60</v>
      </c>
      <c r="Q1061" s="91" t="s">
        <v>61</v>
      </c>
      <c r="R1061" s="91" t="s">
        <v>62</v>
      </c>
      <c r="S1061" s="96"/>
      <c r="T1061" s="96">
        <v>1.8</v>
      </c>
      <c r="U1061" s="97">
        <v>0</v>
      </c>
      <c r="V1061" s="97">
        <v>0</v>
      </c>
      <c r="W1061" s="95">
        <f t="shared" si="3722"/>
        <v>0</v>
      </c>
      <c r="X1061" s="95">
        <f t="shared" si="3723"/>
        <v>0</v>
      </c>
      <c r="Y1061" s="97"/>
      <c r="Z1061" s="98" t="e">
        <f t="shared" si="3724"/>
        <v>#DIV/0!</v>
      </c>
      <c r="AA1061" s="99" t="e">
        <f t="shared" si="3725"/>
        <v>#DIV/0!</v>
      </c>
      <c r="AB1061" s="100">
        <f t="shared" si="3726"/>
        <v>0</v>
      </c>
      <c r="AC1061" s="101">
        <f t="shared" si="3727"/>
        <v>0</v>
      </c>
      <c r="AD1061" s="100">
        <f t="shared" si="3728"/>
        <v>0</v>
      </c>
      <c r="AE1061" s="102">
        <f t="shared" si="3729"/>
        <v>0</v>
      </c>
      <c r="AF1061" s="291">
        <v>0</v>
      </c>
      <c r="AG1061" s="103">
        <f t="shared" si="3730"/>
        <v>0</v>
      </c>
      <c r="AH1061" s="103">
        <v>0</v>
      </c>
      <c r="AI1061" s="103">
        <f t="shared" si="3731"/>
        <v>0</v>
      </c>
      <c r="AJ1061" s="336" t="e">
        <f t="shared" si="3732"/>
        <v>#DIV/0!</v>
      </c>
    </row>
    <row r="1062" spans="2:38" x14ac:dyDescent="0.25">
      <c r="B1062" s="356" t="s">
        <v>1606</v>
      </c>
      <c r="C1062" s="91">
        <v>2016</v>
      </c>
      <c r="D1062" s="91">
        <v>5</v>
      </c>
      <c r="E1062" s="92" t="s">
        <v>1032</v>
      </c>
      <c r="F1062" s="93">
        <v>42498</v>
      </c>
      <c r="G1062" s="93">
        <v>42521</v>
      </c>
      <c r="H1062" s="94">
        <f t="shared" ca="1" si="3720"/>
        <v>0</v>
      </c>
      <c r="I1062" s="90" t="s">
        <v>96</v>
      </c>
      <c r="J1062" s="90" t="s">
        <v>1378</v>
      </c>
      <c r="K1062" s="90" t="s">
        <v>1610</v>
      </c>
      <c r="L1062" s="95" t="str">
        <f t="shared" ca="1" si="3721"/>
        <v>Completed</v>
      </c>
      <c r="M1062" s="91" t="s">
        <v>72</v>
      </c>
      <c r="N1062" s="91" t="s">
        <v>58</v>
      </c>
      <c r="O1062" s="91" t="s">
        <v>59</v>
      </c>
      <c r="P1062" s="91" t="s">
        <v>60</v>
      </c>
      <c r="Q1062" s="91" t="s">
        <v>61</v>
      </c>
      <c r="R1062" s="91" t="s">
        <v>62</v>
      </c>
      <c r="S1062" s="96">
        <v>0.2</v>
      </c>
      <c r="T1062" s="96">
        <v>1.8</v>
      </c>
      <c r="U1062" s="97">
        <v>100000</v>
      </c>
      <c r="V1062" s="97">
        <v>213464</v>
      </c>
      <c r="W1062" s="95">
        <f t="shared" si="3722"/>
        <v>0</v>
      </c>
      <c r="X1062" s="95">
        <f t="shared" si="3723"/>
        <v>100000</v>
      </c>
      <c r="Y1062" s="97"/>
      <c r="Z1062" s="98">
        <f t="shared" si="3724"/>
        <v>0</v>
      </c>
      <c r="AA1062" s="99" t="e">
        <f t="shared" si="3725"/>
        <v>#DIV/0!</v>
      </c>
      <c r="AB1062" s="100">
        <f t="shared" si="3726"/>
        <v>20</v>
      </c>
      <c r="AC1062" s="101">
        <f t="shared" si="3727"/>
        <v>20</v>
      </c>
      <c r="AD1062" s="100">
        <f t="shared" si="3728"/>
        <v>0</v>
      </c>
      <c r="AE1062" s="102">
        <f t="shared" si="3729"/>
        <v>180</v>
      </c>
      <c r="AF1062" s="291">
        <v>384.23520000000002</v>
      </c>
      <c r="AG1062" s="103">
        <f t="shared" si="3730"/>
        <v>204.23520000000002</v>
      </c>
      <c r="AH1062" s="103">
        <v>0</v>
      </c>
      <c r="AI1062" s="103">
        <f t="shared" si="3731"/>
        <v>364.23520000000002</v>
      </c>
      <c r="AJ1062" s="336">
        <f t="shared" si="3732"/>
        <v>0.9479485481809059</v>
      </c>
    </row>
    <row r="1063" spans="2:38" x14ac:dyDescent="0.25">
      <c r="B1063" s="356" t="s">
        <v>1607</v>
      </c>
      <c r="C1063" s="91">
        <v>2016</v>
      </c>
      <c r="D1063" s="91">
        <v>5</v>
      </c>
      <c r="E1063" s="92" t="s">
        <v>1032</v>
      </c>
      <c r="F1063" s="93">
        <v>42498</v>
      </c>
      <c r="G1063" s="93">
        <v>42521</v>
      </c>
      <c r="H1063" s="94">
        <f t="shared" ca="1" si="3720"/>
        <v>0</v>
      </c>
      <c r="I1063" s="90" t="s">
        <v>96</v>
      </c>
      <c r="J1063" s="90" t="s">
        <v>1378</v>
      </c>
      <c r="K1063" s="90" t="s">
        <v>1610</v>
      </c>
      <c r="L1063" s="95" t="str">
        <f t="shared" ca="1" si="3721"/>
        <v>Completed</v>
      </c>
      <c r="M1063" s="91" t="s">
        <v>64</v>
      </c>
      <c r="N1063" s="91" t="s">
        <v>58</v>
      </c>
      <c r="O1063" s="91" t="s">
        <v>59</v>
      </c>
      <c r="P1063" s="91" t="s">
        <v>60</v>
      </c>
      <c r="Q1063" s="91" t="s">
        <v>61</v>
      </c>
      <c r="R1063" s="91" t="s">
        <v>62</v>
      </c>
      <c r="S1063" s="96">
        <v>0.2</v>
      </c>
      <c r="T1063" s="96">
        <v>1.8</v>
      </c>
      <c r="U1063" s="97">
        <v>1000000</v>
      </c>
      <c r="V1063" s="97">
        <v>1000591</v>
      </c>
      <c r="W1063" s="95">
        <f t="shared" si="3722"/>
        <v>0</v>
      </c>
      <c r="X1063" s="95">
        <f t="shared" si="3723"/>
        <v>1000000</v>
      </c>
      <c r="Y1063" s="97">
        <v>493</v>
      </c>
      <c r="Z1063" s="98">
        <f t="shared" si="3724"/>
        <v>4.9270880909382559E-4</v>
      </c>
      <c r="AA1063" s="99">
        <f t="shared" si="3725"/>
        <v>3.6532734279918868</v>
      </c>
      <c r="AB1063" s="100">
        <f t="shared" si="3726"/>
        <v>200</v>
      </c>
      <c r="AC1063" s="101">
        <f t="shared" si="3727"/>
        <v>200</v>
      </c>
      <c r="AD1063" s="100">
        <f t="shared" si="3728"/>
        <v>0</v>
      </c>
      <c r="AE1063" s="102">
        <f t="shared" si="3729"/>
        <v>1800</v>
      </c>
      <c r="AF1063" s="291">
        <v>1801.0638000000001</v>
      </c>
      <c r="AG1063" s="103">
        <f t="shared" si="3730"/>
        <v>1.0638000000001284</v>
      </c>
      <c r="AH1063" s="103">
        <v>0</v>
      </c>
      <c r="AI1063" s="103">
        <f t="shared" si="3731"/>
        <v>1601.0638000000001</v>
      </c>
      <c r="AJ1063" s="336">
        <f t="shared" si="3732"/>
        <v>0.88895451676947812</v>
      </c>
    </row>
    <row r="1064" spans="2:38" x14ac:dyDescent="0.25">
      <c r="B1064" s="356" t="s">
        <v>1608</v>
      </c>
      <c r="C1064" s="91">
        <v>2016</v>
      </c>
      <c r="D1064" s="91">
        <v>5</v>
      </c>
      <c r="E1064" s="92" t="s">
        <v>1032</v>
      </c>
      <c r="F1064" s="93">
        <v>42498</v>
      </c>
      <c r="G1064" s="93">
        <v>42521</v>
      </c>
      <c r="H1064" s="94">
        <f t="shared" ref="H1064:H1071" ca="1" si="3733">IF($O$1&gt;G1064,0,(G1064-$O$1))</f>
        <v>0</v>
      </c>
      <c r="I1064" s="90" t="s">
        <v>96</v>
      </c>
      <c r="J1064" s="90" t="s">
        <v>1378</v>
      </c>
      <c r="K1064" s="90" t="s">
        <v>1610</v>
      </c>
      <c r="L1064" s="95" t="str">
        <f t="shared" ref="L1064:L1071" ca="1" si="3734">IF(G1064=0,$M$3,(IF(H1064=0,$M$1,$M$2)))</f>
        <v>Completed</v>
      </c>
      <c r="M1064" s="91" t="s">
        <v>678</v>
      </c>
      <c r="N1064" s="91" t="s">
        <v>58</v>
      </c>
      <c r="O1064" s="91" t="s">
        <v>59</v>
      </c>
      <c r="P1064" s="91" t="s">
        <v>42</v>
      </c>
      <c r="Q1064" s="91" t="s">
        <v>61</v>
      </c>
      <c r="R1064" s="91" t="s">
        <v>62</v>
      </c>
      <c r="S1064" s="96">
        <v>0.2</v>
      </c>
      <c r="T1064" s="96">
        <v>1.8</v>
      </c>
      <c r="U1064" s="97">
        <v>2000</v>
      </c>
      <c r="V1064" s="97">
        <v>2000</v>
      </c>
      <c r="W1064" s="95">
        <f t="shared" ref="W1064:W1071" si="3735">IF(V1064&gt;U1064,0,U1064-V1064)</f>
        <v>0</v>
      </c>
      <c r="X1064" s="95">
        <f t="shared" ref="X1064:X1071" si="3736">IF(V1064&gt;U1064,U1064,V1064)</f>
        <v>2000</v>
      </c>
      <c r="Y1064" s="97"/>
      <c r="Z1064" s="98">
        <f t="shared" ref="Z1064:Z1071" si="3737">Y1064/V1064</f>
        <v>0</v>
      </c>
      <c r="AA1064" s="99" t="e">
        <f t="shared" ref="AA1064:AA1071" si="3738">AF1064/Y1064</f>
        <v>#DIV/0!</v>
      </c>
      <c r="AB1064" s="100">
        <f t="shared" ref="AB1064:AB1071" si="3739">IF(P1064="cpv",(U1064*S1064),(U1064/1000*S1064))</f>
        <v>0.4</v>
      </c>
      <c r="AC1064" s="101">
        <v>400</v>
      </c>
      <c r="AD1064" s="100">
        <f t="shared" ref="AD1064:AD1071" si="3740">AC1064-AB1064</f>
        <v>399.6</v>
      </c>
      <c r="AE1064" s="102">
        <f t="shared" ref="AE1064:AE1071" si="3741">IF(P1064="cpv",(U1064*T1064),(U1064/1000*T1064))</f>
        <v>3.6</v>
      </c>
      <c r="AF1064" s="291">
        <v>3.6</v>
      </c>
      <c r="AG1064" s="103">
        <f t="shared" ref="AG1064:AG1071" si="3742">AF1064-AE1064</f>
        <v>0</v>
      </c>
      <c r="AH1064" s="103">
        <v>0</v>
      </c>
      <c r="AI1064" s="103">
        <f t="shared" ref="AI1064:AI1071" si="3743">AF1064-AC1064-AH1064</f>
        <v>-396.4</v>
      </c>
      <c r="AJ1064" s="336">
        <f t="shared" ref="AJ1064:AJ1071" si="3744">AI1064/AF1064</f>
        <v>-110.1111111111111</v>
      </c>
    </row>
    <row r="1065" spans="2:38" ht="15.75" thickBot="1" x14ac:dyDescent="0.3">
      <c r="B1065" s="355" t="s">
        <v>1609</v>
      </c>
      <c r="C1065" s="151">
        <v>2016</v>
      </c>
      <c r="D1065" s="151">
        <v>5</v>
      </c>
      <c r="E1065" s="337" t="s">
        <v>1032</v>
      </c>
      <c r="F1065" s="153">
        <v>42498</v>
      </c>
      <c r="G1065" s="153">
        <v>42521</v>
      </c>
      <c r="H1065" s="338">
        <f t="shared" ca="1" si="3733"/>
        <v>0</v>
      </c>
      <c r="I1065" s="150" t="s">
        <v>96</v>
      </c>
      <c r="J1065" s="150" t="s">
        <v>1378</v>
      </c>
      <c r="K1065" s="150" t="s">
        <v>1610</v>
      </c>
      <c r="L1065" s="339" t="str">
        <f t="shared" ca="1" si="3734"/>
        <v>Completed</v>
      </c>
      <c r="M1065" s="151" t="s">
        <v>157</v>
      </c>
      <c r="N1065" s="151" t="s">
        <v>58</v>
      </c>
      <c r="O1065" s="151" t="s">
        <v>59</v>
      </c>
      <c r="P1065" s="151" t="s">
        <v>42</v>
      </c>
      <c r="Q1065" s="151" t="s">
        <v>61</v>
      </c>
      <c r="R1065" s="151" t="s">
        <v>62</v>
      </c>
      <c r="S1065" s="152">
        <v>0.25</v>
      </c>
      <c r="T1065" s="152">
        <v>1.8</v>
      </c>
      <c r="U1065" s="340">
        <v>3000</v>
      </c>
      <c r="V1065" s="340">
        <v>1500</v>
      </c>
      <c r="W1065" s="339">
        <f t="shared" si="3735"/>
        <v>1500</v>
      </c>
      <c r="X1065" s="339">
        <f t="shared" si="3736"/>
        <v>1500</v>
      </c>
      <c r="Y1065" s="340"/>
      <c r="Z1065" s="341">
        <f t="shared" si="3737"/>
        <v>0</v>
      </c>
      <c r="AA1065" s="342" t="e">
        <f t="shared" si="3738"/>
        <v>#DIV/0!</v>
      </c>
      <c r="AB1065" s="343">
        <f t="shared" si="3739"/>
        <v>0.75</v>
      </c>
      <c r="AC1065" s="344">
        <v>450</v>
      </c>
      <c r="AD1065" s="343">
        <f t="shared" si="3740"/>
        <v>449.25</v>
      </c>
      <c r="AE1065" s="345">
        <f t="shared" si="3741"/>
        <v>5.4</v>
      </c>
      <c r="AF1065" s="346">
        <v>2.7</v>
      </c>
      <c r="AG1065" s="347">
        <f t="shared" si="3742"/>
        <v>-2.7</v>
      </c>
      <c r="AH1065" s="347">
        <v>0</v>
      </c>
      <c r="AI1065" s="347">
        <f t="shared" si="3743"/>
        <v>-447.3</v>
      </c>
      <c r="AJ1065" s="348">
        <f t="shared" si="3744"/>
        <v>-165.66666666666666</v>
      </c>
    </row>
    <row r="1066" spans="2:38" x14ac:dyDescent="0.25">
      <c r="B1066" s="354" t="s">
        <v>1612</v>
      </c>
      <c r="C1066" s="105">
        <v>2016</v>
      </c>
      <c r="D1066" s="105">
        <v>5</v>
      </c>
      <c r="E1066" s="106" t="s">
        <v>1032</v>
      </c>
      <c r="F1066" s="107">
        <v>42500</v>
      </c>
      <c r="G1066" s="107">
        <v>42521</v>
      </c>
      <c r="H1066" s="108">
        <f t="shared" ca="1" si="3733"/>
        <v>0</v>
      </c>
      <c r="I1066" s="109" t="s">
        <v>84</v>
      </c>
      <c r="J1066" s="109" t="s">
        <v>1614</v>
      </c>
      <c r="K1066" s="109" t="s">
        <v>1611</v>
      </c>
      <c r="L1066" s="110" t="str">
        <f t="shared" ca="1" si="3734"/>
        <v>Completed</v>
      </c>
      <c r="M1066" s="105" t="s">
        <v>177</v>
      </c>
      <c r="N1066" s="105" t="s">
        <v>58</v>
      </c>
      <c r="O1066" s="105" t="s">
        <v>124</v>
      </c>
      <c r="P1066" s="105" t="s">
        <v>60</v>
      </c>
      <c r="Q1066" s="105" t="s">
        <v>61</v>
      </c>
      <c r="R1066" s="105" t="s">
        <v>62</v>
      </c>
      <c r="S1066" s="111"/>
      <c r="T1066" s="111">
        <v>10</v>
      </c>
      <c r="U1066" s="112">
        <v>1000000</v>
      </c>
      <c r="V1066" s="112">
        <v>1086668</v>
      </c>
      <c r="W1066" s="110">
        <f t="shared" si="3735"/>
        <v>0</v>
      </c>
      <c r="X1066" s="110">
        <f t="shared" si="3736"/>
        <v>1000000</v>
      </c>
      <c r="Y1066" s="112"/>
      <c r="Z1066" s="113">
        <f t="shared" si="3737"/>
        <v>0</v>
      </c>
      <c r="AA1066" s="114" t="e">
        <f t="shared" si="3738"/>
        <v>#DIV/0!</v>
      </c>
      <c r="AB1066" s="115">
        <f t="shared" si="3739"/>
        <v>0</v>
      </c>
      <c r="AC1066" s="116">
        <f t="shared" ref="AC1066:AC1071" si="3745">IF(P1066="cpv",(IF(W1066&gt;0,V1066*S1066,AB1066)),(IF(W1066&gt;0,V1066/1000*S1066,AB1066)))</f>
        <v>0</v>
      </c>
      <c r="AD1066" s="115">
        <f t="shared" si="3740"/>
        <v>0</v>
      </c>
      <c r="AE1066" s="117">
        <f t="shared" si="3741"/>
        <v>10000</v>
      </c>
      <c r="AF1066" s="286">
        <v>10000</v>
      </c>
      <c r="AG1066" s="118">
        <f t="shared" si="3742"/>
        <v>0</v>
      </c>
      <c r="AH1066" s="118">
        <v>0</v>
      </c>
      <c r="AI1066" s="118">
        <f t="shared" si="3743"/>
        <v>10000</v>
      </c>
      <c r="AJ1066" s="335">
        <f t="shared" si="3744"/>
        <v>1</v>
      </c>
    </row>
    <row r="1067" spans="2:38" ht="15.75" thickBot="1" x14ac:dyDescent="0.3">
      <c r="B1067" s="355" t="s">
        <v>1613</v>
      </c>
      <c r="C1067" s="151">
        <v>2016</v>
      </c>
      <c r="D1067" s="151">
        <v>5</v>
      </c>
      <c r="E1067" s="337" t="s">
        <v>1032</v>
      </c>
      <c r="F1067" s="153">
        <v>42500</v>
      </c>
      <c r="G1067" s="153">
        <v>42521</v>
      </c>
      <c r="H1067" s="338">
        <f t="shared" ca="1" si="3733"/>
        <v>0</v>
      </c>
      <c r="I1067" s="150" t="s">
        <v>84</v>
      </c>
      <c r="J1067" s="150" t="s">
        <v>1614</v>
      </c>
      <c r="K1067" s="150" t="s">
        <v>1611</v>
      </c>
      <c r="L1067" s="339" t="str">
        <f t="shared" ca="1" si="3734"/>
        <v>Completed</v>
      </c>
      <c r="M1067" s="151" t="s">
        <v>1390</v>
      </c>
      <c r="N1067" s="151" t="s">
        <v>58</v>
      </c>
      <c r="O1067" s="151" t="s">
        <v>124</v>
      </c>
      <c r="P1067" s="151" t="s">
        <v>60</v>
      </c>
      <c r="Q1067" s="151" t="s">
        <v>61</v>
      </c>
      <c r="R1067" s="151" t="s">
        <v>62</v>
      </c>
      <c r="S1067" s="152"/>
      <c r="T1067" s="152">
        <v>10</v>
      </c>
      <c r="U1067" s="340">
        <v>0</v>
      </c>
      <c r="V1067" s="340">
        <v>0</v>
      </c>
      <c r="W1067" s="339">
        <f t="shared" si="3735"/>
        <v>0</v>
      </c>
      <c r="X1067" s="339">
        <f t="shared" si="3736"/>
        <v>0</v>
      </c>
      <c r="Y1067" s="340"/>
      <c r="Z1067" s="341" t="e">
        <f t="shared" si="3737"/>
        <v>#DIV/0!</v>
      </c>
      <c r="AA1067" s="342" t="e">
        <f t="shared" si="3738"/>
        <v>#DIV/0!</v>
      </c>
      <c r="AB1067" s="343">
        <f t="shared" si="3739"/>
        <v>0</v>
      </c>
      <c r="AC1067" s="344">
        <f t="shared" si="3745"/>
        <v>0</v>
      </c>
      <c r="AD1067" s="343">
        <f t="shared" si="3740"/>
        <v>0</v>
      </c>
      <c r="AE1067" s="345">
        <f t="shared" si="3741"/>
        <v>0</v>
      </c>
      <c r="AF1067" s="346">
        <v>0</v>
      </c>
      <c r="AG1067" s="347">
        <f t="shared" si="3742"/>
        <v>0</v>
      </c>
      <c r="AH1067" s="347">
        <v>0</v>
      </c>
      <c r="AI1067" s="347">
        <f t="shared" si="3743"/>
        <v>0</v>
      </c>
      <c r="AJ1067" s="348" t="e">
        <f t="shared" si="3744"/>
        <v>#DIV/0!</v>
      </c>
    </row>
    <row r="1068" spans="2:38" ht="15.75" thickBot="1" x14ac:dyDescent="0.3">
      <c r="B1068" s="357" t="s">
        <v>1616</v>
      </c>
      <c r="C1068" s="135">
        <v>2016</v>
      </c>
      <c r="D1068" s="135">
        <v>5</v>
      </c>
      <c r="E1068" s="136" t="s">
        <v>1032</v>
      </c>
      <c r="F1068" s="137">
        <v>42500</v>
      </c>
      <c r="G1068" s="137">
        <v>42521</v>
      </c>
      <c r="H1068" s="138">
        <f t="shared" ca="1" si="3733"/>
        <v>0</v>
      </c>
      <c r="I1068" s="139" t="s">
        <v>84</v>
      </c>
      <c r="J1068" s="139" t="s">
        <v>1614</v>
      </c>
      <c r="K1068" s="139" t="s">
        <v>1615</v>
      </c>
      <c r="L1068" s="140" t="str">
        <f t="shared" ca="1" si="3734"/>
        <v>Completed</v>
      </c>
      <c r="M1068" s="135" t="s">
        <v>57</v>
      </c>
      <c r="N1068" s="135" t="s">
        <v>58</v>
      </c>
      <c r="O1068" s="135" t="s">
        <v>109</v>
      </c>
      <c r="P1068" s="135" t="s">
        <v>110</v>
      </c>
      <c r="Q1068" s="135" t="s">
        <v>101</v>
      </c>
      <c r="R1068" s="135" t="s">
        <v>102</v>
      </c>
      <c r="S1068" s="96">
        <v>1.4999999999999999E-2</v>
      </c>
      <c r="T1068" s="141">
        <v>3.3000000000000002E-2</v>
      </c>
      <c r="U1068" s="142">
        <v>40000</v>
      </c>
      <c r="V1068" s="142">
        <v>39627</v>
      </c>
      <c r="W1068" s="140">
        <f t="shared" si="3735"/>
        <v>373</v>
      </c>
      <c r="X1068" s="140">
        <f t="shared" si="3736"/>
        <v>39627</v>
      </c>
      <c r="Y1068" s="142"/>
      <c r="Z1068" s="143">
        <f t="shared" si="3737"/>
        <v>0</v>
      </c>
      <c r="AA1068" s="144" t="e">
        <f t="shared" si="3738"/>
        <v>#DIV/0!</v>
      </c>
      <c r="AB1068" s="145">
        <f t="shared" si="3739"/>
        <v>600</v>
      </c>
      <c r="AC1068" s="146">
        <f t="shared" si="3745"/>
        <v>594.40499999999997</v>
      </c>
      <c r="AD1068" s="145">
        <f t="shared" si="3740"/>
        <v>-5.5950000000000273</v>
      </c>
      <c r="AE1068" s="147">
        <f t="shared" si="3741"/>
        <v>1320</v>
      </c>
      <c r="AF1068" s="288">
        <v>1320</v>
      </c>
      <c r="AG1068" s="148">
        <f t="shared" si="3742"/>
        <v>0</v>
      </c>
      <c r="AH1068" s="148">
        <v>0</v>
      </c>
      <c r="AI1068" s="148">
        <f t="shared" si="3743"/>
        <v>725.59500000000003</v>
      </c>
      <c r="AJ1068" s="349">
        <f t="shared" si="3744"/>
        <v>0.54969318181818183</v>
      </c>
    </row>
    <row r="1069" spans="2:38" x14ac:dyDescent="0.25">
      <c r="B1069" s="354" t="s">
        <v>1617</v>
      </c>
      <c r="C1069" s="105">
        <v>2016</v>
      </c>
      <c r="D1069" s="105">
        <v>5</v>
      </c>
      <c r="E1069" s="106" t="s">
        <v>1032</v>
      </c>
      <c r="F1069" s="107">
        <v>42496</v>
      </c>
      <c r="G1069" s="107">
        <v>42521</v>
      </c>
      <c r="H1069" s="108">
        <f t="shared" ca="1" si="3733"/>
        <v>0</v>
      </c>
      <c r="I1069" s="109" t="s">
        <v>54</v>
      </c>
      <c r="J1069" s="109" t="s">
        <v>1310</v>
      </c>
      <c r="K1069" s="109" t="s">
        <v>1619</v>
      </c>
      <c r="L1069" s="110" t="str">
        <f t="shared" ca="1" si="3734"/>
        <v>Completed</v>
      </c>
      <c r="M1069" s="105" t="s">
        <v>318</v>
      </c>
      <c r="N1069" s="105" t="s">
        <v>58</v>
      </c>
      <c r="O1069" s="105" t="s">
        <v>309</v>
      </c>
      <c r="P1069" s="105" t="s">
        <v>60</v>
      </c>
      <c r="Q1069" s="105" t="s">
        <v>61</v>
      </c>
      <c r="R1069" s="105" t="s">
        <v>62</v>
      </c>
      <c r="S1069" s="111">
        <v>3</v>
      </c>
      <c r="T1069" s="111">
        <v>7.5</v>
      </c>
      <c r="U1069" s="112">
        <v>800000</v>
      </c>
      <c r="V1069" s="112">
        <v>811940</v>
      </c>
      <c r="W1069" s="110">
        <f t="shared" si="3735"/>
        <v>0</v>
      </c>
      <c r="X1069" s="110">
        <f t="shared" si="3736"/>
        <v>800000</v>
      </c>
      <c r="Y1069" s="112">
        <v>24003</v>
      </c>
      <c r="Z1069" s="113">
        <f t="shared" si="3737"/>
        <v>2.9562529250929871E-2</v>
      </c>
      <c r="AA1069" s="114">
        <f t="shared" si="3738"/>
        <v>0.24996875390576179</v>
      </c>
      <c r="AB1069" s="115">
        <f t="shared" si="3739"/>
        <v>2400</v>
      </c>
      <c r="AC1069" s="116">
        <f t="shared" si="3745"/>
        <v>2400</v>
      </c>
      <c r="AD1069" s="115">
        <f t="shared" si="3740"/>
        <v>0</v>
      </c>
      <c r="AE1069" s="117">
        <f t="shared" si="3741"/>
        <v>6000</v>
      </c>
      <c r="AF1069" s="286">
        <v>6000</v>
      </c>
      <c r="AG1069" s="118">
        <f t="shared" si="3742"/>
        <v>0</v>
      </c>
      <c r="AH1069" s="118">
        <v>0</v>
      </c>
      <c r="AI1069" s="118">
        <f t="shared" si="3743"/>
        <v>3600</v>
      </c>
      <c r="AJ1069" s="335">
        <f t="shared" si="3744"/>
        <v>0.6</v>
      </c>
      <c r="AL1069" s="424"/>
    </row>
    <row r="1070" spans="2:38" ht="15.75" thickBot="1" x14ac:dyDescent="0.3">
      <c r="B1070" s="355" t="s">
        <v>1618</v>
      </c>
      <c r="C1070" s="151">
        <v>2016</v>
      </c>
      <c r="D1070" s="151">
        <v>5</v>
      </c>
      <c r="E1070" s="337" t="s">
        <v>1032</v>
      </c>
      <c r="F1070" s="153">
        <v>42496</v>
      </c>
      <c r="G1070" s="153">
        <v>42521</v>
      </c>
      <c r="H1070" s="338">
        <f t="shared" ca="1" si="3733"/>
        <v>0</v>
      </c>
      <c r="I1070" s="150" t="s">
        <v>54</v>
      </c>
      <c r="J1070" s="150" t="s">
        <v>1310</v>
      </c>
      <c r="K1070" s="150" t="s">
        <v>1619</v>
      </c>
      <c r="L1070" s="339" t="str">
        <f t="shared" ca="1" si="3734"/>
        <v>Completed</v>
      </c>
      <c r="M1070" s="151" t="s">
        <v>308</v>
      </c>
      <c r="N1070" s="151" t="s">
        <v>58</v>
      </c>
      <c r="O1070" s="151" t="s">
        <v>309</v>
      </c>
      <c r="P1070" s="151" t="s">
        <v>60</v>
      </c>
      <c r="Q1070" s="151" t="s">
        <v>61</v>
      </c>
      <c r="R1070" s="151" t="s">
        <v>62</v>
      </c>
      <c r="S1070" s="152">
        <v>3</v>
      </c>
      <c r="T1070" s="152">
        <v>7.5</v>
      </c>
      <c r="U1070" s="340">
        <v>600000</v>
      </c>
      <c r="V1070" s="340">
        <v>875049</v>
      </c>
      <c r="W1070" s="339">
        <f t="shared" si="3735"/>
        <v>0</v>
      </c>
      <c r="X1070" s="339">
        <f t="shared" si="3736"/>
        <v>600000</v>
      </c>
      <c r="Y1070" s="340">
        <v>57837</v>
      </c>
      <c r="Z1070" s="341">
        <f t="shared" si="3737"/>
        <v>6.6095727210704766E-2</v>
      </c>
      <c r="AA1070" s="342">
        <f t="shared" si="3738"/>
        <v>6.4837387831319052E-2</v>
      </c>
      <c r="AB1070" s="343">
        <f t="shared" si="3739"/>
        <v>1800</v>
      </c>
      <c r="AC1070" s="344">
        <f t="shared" si="3745"/>
        <v>1800</v>
      </c>
      <c r="AD1070" s="343">
        <f t="shared" si="3740"/>
        <v>0</v>
      </c>
      <c r="AE1070" s="345">
        <f t="shared" si="3741"/>
        <v>4500</v>
      </c>
      <c r="AF1070" s="346">
        <v>3750</v>
      </c>
      <c r="AG1070" s="347">
        <f t="shared" si="3742"/>
        <v>-750</v>
      </c>
      <c r="AH1070" s="347">
        <v>0</v>
      </c>
      <c r="AI1070" s="347">
        <f t="shared" si="3743"/>
        <v>1950</v>
      </c>
      <c r="AJ1070" s="348">
        <f t="shared" si="3744"/>
        <v>0.52</v>
      </c>
    </row>
    <row r="1071" spans="2:38" ht="15.75" thickBot="1" x14ac:dyDescent="0.3">
      <c r="B1071" s="354" t="s">
        <v>1620</v>
      </c>
      <c r="C1071" s="105">
        <v>2016</v>
      </c>
      <c r="D1071" s="105">
        <v>5</v>
      </c>
      <c r="E1071" s="106" t="s">
        <v>1032</v>
      </c>
      <c r="F1071" s="107">
        <v>42496</v>
      </c>
      <c r="G1071" s="107">
        <v>42521</v>
      </c>
      <c r="H1071" s="108">
        <f t="shared" ca="1" si="3733"/>
        <v>0</v>
      </c>
      <c r="I1071" s="109" t="s">
        <v>54</v>
      </c>
      <c r="J1071" s="109" t="s">
        <v>1310</v>
      </c>
      <c r="K1071" s="109" t="s">
        <v>1625</v>
      </c>
      <c r="L1071" s="110" t="str">
        <f t="shared" ca="1" si="3734"/>
        <v>Completed</v>
      </c>
      <c r="M1071" s="105" t="s">
        <v>134</v>
      </c>
      <c r="N1071" s="105" t="s">
        <v>58</v>
      </c>
      <c r="O1071" s="105" t="s">
        <v>109</v>
      </c>
      <c r="P1071" s="105" t="s">
        <v>110</v>
      </c>
      <c r="Q1071" s="105" t="s">
        <v>101</v>
      </c>
      <c r="R1071" s="105" t="s">
        <v>102</v>
      </c>
      <c r="S1071" s="152">
        <v>5.0000000000000001E-3</v>
      </c>
      <c r="T1071" s="111">
        <v>3.3000000000000002E-2</v>
      </c>
      <c r="U1071" s="112">
        <v>180000</v>
      </c>
      <c r="V1071" s="112">
        <v>151716</v>
      </c>
      <c r="W1071" s="110">
        <f t="shared" si="3735"/>
        <v>28284</v>
      </c>
      <c r="X1071" s="110">
        <f t="shared" si="3736"/>
        <v>151716</v>
      </c>
      <c r="Y1071" s="112">
        <v>2133</v>
      </c>
      <c r="Z1071" s="113">
        <f t="shared" si="3737"/>
        <v>1.4059163173297477E-2</v>
      </c>
      <c r="AA1071" s="114">
        <f t="shared" si="3738"/>
        <v>1.4431973745897797</v>
      </c>
      <c r="AB1071" s="115">
        <f t="shared" si="3739"/>
        <v>900</v>
      </c>
      <c r="AC1071" s="116">
        <f t="shared" si="3745"/>
        <v>758.58</v>
      </c>
      <c r="AD1071" s="115">
        <f t="shared" si="3740"/>
        <v>-141.41999999999996</v>
      </c>
      <c r="AE1071" s="117">
        <f t="shared" si="3741"/>
        <v>5940</v>
      </c>
      <c r="AF1071" s="286">
        <v>3078.34</v>
      </c>
      <c r="AG1071" s="118">
        <f t="shared" si="3742"/>
        <v>-2861.66</v>
      </c>
      <c r="AH1071" s="118">
        <v>0</v>
      </c>
      <c r="AI1071" s="118">
        <f t="shared" si="3743"/>
        <v>2319.7600000000002</v>
      </c>
      <c r="AJ1071" s="335">
        <f t="shared" si="3744"/>
        <v>0.75357497872229839</v>
      </c>
      <c r="AL1071" s="424"/>
    </row>
    <row r="1072" spans="2:38" x14ac:dyDescent="0.25">
      <c r="B1072" s="356" t="s">
        <v>1621</v>
      </c>
      <c r="C1072" s="91">
        <v>2016</v>
      </c>
      <c r="D1072" s="91">
        <v>5</v>
      </c>
      <c r="E1072" s="92" t="s">
        <v>1032</v>
      </c>
      <c r="F1072" s="93">
        <v>42496</v>
      </c>
      <c r="G1072" s="93">
        <v>42521</v>
      </c>
      <c r="H1072" s="94">
        <f t="shared" ref="H1072:H1077" ca="1" si="3746">IF($O$1&gt;G1072,0,(G1072-$O$1))</f>
        <v>0</v>
      </c>
      <c r="I1072" s="90" t="s">
        <v>54</v>
      </c>
      <c r="J1072" s="90" t="s">
        <v>1310</v>
      </c>
      <c r="K1072" s="90" t="s">
        <v>1625</v>
      </c>
      <c r="L1072" s="95" t="str">
        <f t="shared" ref="L1072:L1077" ca="1" si="3747">IF(G1072=0,$M$3,(IF(H1072=0,$M$1,$M$2)))</f>
        <v>Completed</v>
      </c>
      <c r="M1072" s="91" t="s">
        <v>93</v>
      </c>
      <c r="N1072" s="91" t="s">
        <v>58</v>
      </c>
      <c r="O1072" s="91" t="s">
        <v>109</v>
      </c>
      <c r="P1072" s="91" t="s">
        <v>110</v>
      </c>
      <c r="Q1072" s="91" t="s">
        <v>101</v>
      </c>
      <c r="R1072" s="91" t="s">
        <v>102</v>
      </c>
      <c r="S1072" s="96">
        <v>1.2E-2</v>
      </c>
      <c r="T1072" s="96">
        <v>3.3000000000000002E-2</v>
      </c>
      <c r="U1072" s="97">
        <v>150000</v>
      </c>
      <c r="V1072" s="97">
        <v>150501</v>
      </c>
      <c r="W1072" s="95">
        <f t="shared" ref="W1072:W1077" si="3748">IF(V1072&gt;U1072,0,U1072-V1072)</f>
        <v>0</v>
      </c>
      <c r="X1072" s="95">
        <f t="shared" ref="X1072:X1077" si="3749">IF(V1072&gt;U1072,U1072,V1072)</f>
        <v>150000</v>
      </c>
      <c r="Y1072" s="97">
        <v>5850</v>
      </c>
      <c r="Z1072" s="98">
        <f t="shared" ref="Z1072:Z1077" si="3750">Y1072/V1072</f>
        <v>3.8870173620108833E-2</v>
      </c>
      <c r="AA1072" s="99">
        <f t="shared" ref="AA1072:AA1077" si="3751">AF1072/Y1072</f>
        <v>0.84898000000000007</v>
      </c>
      <c r="AB1072" s="100">
        <f t="shared" ref="AB1072:AB1077" si="3752">IF(P1072="cpv",(U1072*S1072),(U1072/1000*S1072))</f>
        <v>1800</v>
      </c>
      <c r="AC1072" s="101">
        <f t="shared" ref="AC1072:AC1077" si="3753">IF(P1072="cpv",(IF(W1072&gt;0,V1072*S1072,AB1072)),(IF(W1072&gt;0,V1072/1000*S1072,AB1072)))</f>
        <v>1800</v>
      </c>
      <c r="AD1072" s="100">
        <f t="shared" ref="AD1072:AD1077" si="3754">AC1072-AB1072</f>
        <v>0</v>
      </c>
      <c r="AE1072" s="102">
        <f t="shared" ref="AE1072:AE1077" si="3755">IF(P1072="cpv",(U1072*T1072),(U1072/1000*T1072))</f>
        <v>4950</v>
      </c>
      <c r="AF1072" s="291">
        <v>4966.5330000000004</v>
      </c>
      <c r="AG1072" s="103">
        <f t="shared" ref="AG1072:AG1077" si="3756">AF1072-AE1072</f>
        <v>16.533000000000357</v>
      </c>
      <c r="AH1072" s="103">
        <v>0</v>
      </c>
      <c r="AI1072" s="103">
        <f t="shared" ref="AI1072:AI1077" si="3757">AF1072-AC1072-AH1072</f>
        <v>3166.5330000000004</v>
      </c>
      <c r="AJ1072" s="336">
        <f t="shared" ref="AJ1072:AJ1077" si="3758">AI1072/AF1072</f>
        <v>0.63757413874024393</v>
      </c>
    </row>
    <row r="1073" spans="2:38" ht="15.75" thickBot="1" x14ac:dyDescent="0.3">
      <c r="B1073" s="356" t="s">
        <v>1622</v>
      </c>
      <c r="C1073" s="91">
        <v>2016</v>
      </c>
      <c r="D1073" s="91">
        <v>5</v>
      </c>
      <c r="E1073" s="92" t="s">
        <v>1032</v>
      </c>
      <c r="F1073" s="93">
        <v>42496</v>
      </c>
      <c r="G1073" s="93">
        <v>42521</v>
      </c>
      <c r="H1073" s="94">
        <f t="shared" ca="1" si="3746"/>
        <v>0</v>
      </c>
      <c r="I1073" s="90" t="s">
        <v>54</v>
      </c>
      <c r="J1073" s="90" t="s">
        <v>1310</v>
      </c>
      <c r="K1073" s="90" t="s">
        <v>1625</v>
      </c>
      <c r="L1073" s="95" t="str">
        <f t="shared" ca="1" si="3747"/>
        <v>Completed</v>
      </c>
      <c r="M1073" s="91" t="s">
        <v>647</v>
      </c>
      <c r="N1073" s="91" t="s">
        <v>58</v>
      </c>
      <c r="O1073" s="91" t="s">
        <v>109</v>
      </c>
      <c r="P1073" s="91" t="s">
        <v>110</v>
      </c>
      <c r="Q1073" s="91" t="s">
        <v>101</v>
      </c>
      <c r="R1073" s="91" t="s">
        <v>102</v>
      </c>
      <c r="S1073" s="96">
        <v>2.1999999999999999E-2</v>
      </c>
      <c r="T1073" s="96">
        <v>3.3000000000000002E-2</v>
      </c>
      <c r="U1073" s="97">
        <v>100000</v>
      </c>
      <c r="V1073" s="97">
        <v>116179</v>
      </c>
      <c r="W1073" s="95">
        <f t="shared" si="3748"/>
        <v>0</v>
      </c>
      <c r="X1073" s="95">
        <f t="shared" si="3749"/>
        <v>100000</v>
      </c>
      <c r="Y1073" s="97">
        <v>1700</v>
      </c>
      <c r="Z1073" s="98">
        <f t="shared" si="3750"/>
        <v>1.4632592809371745E-2</v>
      </c>
      <c r="AA1073" s="99">
        <f t="shared" si="3751"/>
        <v>2.2552394117647059</v>
      </c>
      <c r="AB1073" s="100">
        <f t="shared" si="3752"/>
        <v>2200</v>
      </c>
      <c r="AC1073" s="101">
        <f t="shared" si="3753"/>
        <v>2200</v>
      </c>
      <c r="AD1073" s="100">
        <f t="shared" si="3754"/>
        <v>0</v>
      </c>
      <c r="AE1073" s="102">
        <f t="shared" si="3755"/>
        <v>3300</v>
      </c>
      <c r="AF1073" s="291">
        <v>3833.9070000000002</v>
      </c>
      <c r="AG1073" s="103">
        <f t="shared" si="3756"/>
        <v>533.90700000000015</v>
      </c>
      <c r="AH1073" s="103">
        <v>0</v>
      </c>
      <c r="AI1073" s="103">
        <f t="shared" si="3757"/>
        <v>1633.9070000000002</v>
      </c>
      <c r="AJ1073" s="336">
        <f t="shared" si="3758"/>
        <v>0.42617283100502962</v>
      </c>
    </row>
    <row r="1074" spans="2:38" ht="15.75" thickBot="1" x14ac:dyDescent="0.3">
      <c r="B1074" s="356" t="s">
        <v>1623</v>
      </c>
      <c r="C1074" s="91">
        <v>2016</v>
      </c>
      <c r="D1074" s="91">
        <v>5</v>
      </c>
      <c r="E1074" s="92" t="s">
        <v>1032</v>
      </c>
      <c r="F1074" s="93">
        <v>42496</v>
      </c>
      <c r="G1074" s="93">
        <v>42521</v>
      </c>
      <c r="H1074" s="94">
        <f t="shared" ca="1" si="3746"/>
        <v>0</v>
      </c>
      <c r="I1074" s="90" t="s">
        <v>54</v>
      </c>
      <c r="J1074" s="90" t="s">
        <v>1310</v>
      </c>
      <c r="K1074" s="90" t="s">
        <v>1625</v>
      </c>
      <c r="L1074" s="95" t="str">
        <f t="shared" ca="1" si="3747"/>
        <v>Completed</v>
      </c>
      <c r="M1074" s="91" t="s">
        <v>64</v>
      </c>
      <c r="N1074" s="91" t="s">
        <v>58</v>
      </c>
      <c r="O1074" s="91" t="s">
        <v>109</v>
      </c>
      <c r="P1074" s="91" t="s">
        <v>110</v>
      </c>
      <c r="Q1074" s="91" t="s">
        <v>101</v>
      </c>
      <c r="R1074" s="91" t="s">
        <v>102</v>
      </c>
      <c r="S1074" s="111">
        <v>6.0000000000000001E-3</v>
      </c>
      <c r="T1074" s="96">
        <v>3.3000000000000002E-2</v>
      </c>
      <c r="U1074" s="97">
        <v>130000</v>
      </c>
      <c r="V1074" s="97">
        <v>130049</v>
      </c>
      <c r="W1074" s="95">
        <f t="shared" si="3748"/>
        <v>0</v>
      </c>
      <c r="X1074" s="95">
        <f t="shared" si="3749"/>
        <v>130000</v>
      </c>
      <c r="Y1074" s="97">
        <v>6104</v>
      </c>
      <c r="Z1074" s="98">
        <f t="shared" si="3750"/>
        <v>4.6936154833947204E-2</v>
      </c>
      <c r="AA1074" s="99">
        <f t="shared" si="3751"/>
        <v>0.70308273263433818</v>
      </c>
      <c r="AB1074" s="100">
        <f t="shared" si="3752"/>
        <v>780</v>
      </c>
      <c r="AC1074" s="101">
        <f t="shared" si="3753"/>
        <v>780</v>
      </c>
      <c r="AD1074" s="100">
        <f t="shared" si="3754"/>
        <v>0</v>
      </c>
      <c r="AE1074" s="102">
        <f t="shared" si="3755"/>
        <v>4290</v>
      </c>
      <c r="AF1074" s="291">
        <v>4291.6170000000002</v>
      </c>
      <c r="AG1074" s="103">
        <f t="shared" si="3756"/>
        <v>1.6170000000001892</v>
      </c>
      <c r="AH1074" s="103">
        <v>0</v>
      </c>
      <c r="AI1074" s="103">
        <f t="shared" si="3757"/>
        <v>3511.6170000000002</v>
      </c>
      <c r="AJ1074" s="336">
        <f t="shared" si="3758"/>
        <v>0.81825032382899032</v>
      </c>
    </row>
    <row r="1075" spans="2:38" ht="15.75" thickBot="1" x14ac:dyDescent="0.3">
      <c r="B1075" s="355" t="s">
        <v>1624</v>
      </c>
      <c r="C1075" s="151">
        <v>2016</v>
      </c>
      <c r="D1075" s="151">
        <v>5</v>
      </c>
      <c r="E1075" s="337" t="s">
        <v>1032</v>
      </c>
      <c r="F1075" s="153">
        <v>42496</v>
      </c>
      <c r="G1075" s="153">
        <v>42521</v>
      </c>
      <c r="H1075" s="338">
        <f t="shared" ca="1" si="3746"/>
        <v>0</v>
      </c>
      <c r="I1075" s="150" t="s">
        <v>54</v>
      </c>
      <c r="J1075" s="150" t="s">
        <v>1310</v>
      </c>
      <c r="K1075" s="150" t="s">
        <v>1625</v>
      </c>
      <c r="L1075" s="339" t="str">
        <f t="shared" ca="1" si="3747"/>
        <v>Completed</v>
      </c>
      <c r="M1075" s="151" t="s">
        <v>77</v>
      </c>
      <c r="N1075" s="151" t="s">
        <v>58</v>
      </c>
      <c r="O1075" s="151" t="s">
        <v>109</v>
      </c>
      <c r="P1075" s="151" t="s">
        <v>110</v>
      </c>
      <c r="Q1075" s="151" t="s">
        <v>101</v>
      </c>
      <c r="R1075" s="151" t="s">
        <v>102</v>
      </c>
      <c r="S1075" s="111">
        <v>0.01</v>
      </c>
      <c r="T1075" s="152">
        <v>3.3000000000000002E-2</v>
      </c>
      <c r="U1075" s="340">
        <v>130000</v>
      </c>
      <c r="V1075" s="340">
        <v>134988</v>
      </c>
      <c r="W1075" s="339">
        <f t="shared" si="3748"/>
        <v>0</v>
      </c>
      <c r="X1075" s="339">
        <f t="shared" si="3749"/>
        <v>130000</v>
      </c>
      <c r="Y1075" s="340">
        <v>11611</v>
      </c>
      <c r="Z1075" s="341">
        <f t="shared" si="3750"/>
        <v>8.6015053189913177E-2</v>
      </c>
      <c r="AA1075" s="342">
        <f t="shared" si="3751"/>
        <v>0.38365377659116356</v>
      </c>
      <c r="AB1075" s="343">
        <f t="shared" si="3752"/>
        <v>1300</v>
      </c>
      <c r="AC1075" s="344">
        <f t="shared" si="3753"/>
        <v>1300</v>
      </c>
      <c r="AD1075" s="343">
        <f t="shared" si="3754"/>
        <v>0</v>
      </c>
      <c r="AE1075" s="345">
        <f t="shared" si="3755"/>
        <v>4290</v>
      </c>
      <c r="AF1075" s="346">
        <v>4454.6040000000003</v>
      </c>
      <c r="AG1075" s="347">
        <f t="shared" si="3756"/>
        <v>164.60400000000027</v>
      </c>
      <c r="AH1075" s="347">
        <v>0</v>
      </c>
      <c r="AI1075" s="347">
        <f t="shared" si="3757"/>
        <v>3154.6040000000003</v>
      </c>
      <c r="AJ1075" s="348">
        <f t="shared" si="3758"/>
        <v>0.70816710082422596</v>
      </c>
    </row>
    <row r="1076" spans="2:38" x14ac:dyDescent="0.25">
      <c r="B1076" s="354" t="s">
        <v>1626</v>
      </c>
      <c r="C1076" s="105">
        <v>2016</v>
      </c>
      <c r="D1076" s="105">
        <v>5</v>
      </c>
      <c r="E1076" s="106" t="s">
        <v>1032</v>
      </c>
      <c r="F1076" s="107">
        <v>42500</v>
      </c>
      <c r="G1076" s="107">
        <v>42503</v>
      </c>
      <c r="H1076" s="108">
        <f t="shared" ca="1" si="3746"/>
        <v>0</v>
      </c>
      <c r="I1076" s="109" t="s">
        <v>84</v>
      </c>
      <c r="J1076" s="109" t="s">
        <v>172</v>
      </c>
      <c r="K1076" s="109" t="s">
        <v>1629</v>
      </c>
      <c r="L1076" s="110" t="str">
        <f t="shared" ca="1" si="3747"/>
        <v>Completed</v>
      </c>
      <c r="M1076" s="105" t="s">
        <v>82</v>
      </c>
      <c r="N1076" s="105" t="s">
        <v>58</v>
      </c>
      <c r="O1076" s="105" t="s">
        <v>59</v>
      </c>
      <c r="P1076" s="105" t="s">
        <v>60</v>
      </c>
      <c r="Q1076" s="105" t="s">
        <v>61</v>
      </c>
      <c r="R1076" s="105" t="s">
        <v>62</v>
      </c>
      <c r="S1076" s="111">
        <v>0.1</v>
      </c>
      <c r="T1076" s="111">
        <v>0.8</v>
      </c>
      <c r="U1076" s="112">
        <v>4000000</v>
      </c>
      <c r="V1076" s="112">
        <v>4168343</v>
      </c>
      <c r="W1076" s="110">
        <f t="shared" si="3748"/>
        <v>0</v>
      </c>
      <c r="X1076" s="110">
        <f t="shared" si="3749"/>
        <v>4000000</v>
      </c>
      <c r="Y1076" s="112"/>
      <c r="Z1076" s="113">
        <f t="shared" si="3750"/>
        <v>0</v>
      </c>
      <c r="AA1076" s="114" t="e">
        <f t="shared" si="3751"/>
        <v>#DIV/0!</v>
      </c>
      <c r="AB1076" s="115">
        <f t="shared" si="3752"/>
        <v>400</v>
      </c>
      <c r="AC1076" s="116">
        <f t="shared" si="3753"/>
        <v>400</v>
      </c>
      <c r="AD1076" s="115">
        <f t="shared" si="3754"/>
        <v>0</v>
      </c>
      <c r="AE1076" s="117">
        <f t="shared" si="3755"/>
        <v>3200</v>
      </c>
      <c r="AF1076" s="286">
        <v>1840</v>
      </c>
      <c r="AG1076" s="118">
        <f t="shared" si="3756"/>
        <v>-1360</v>
      </c>
      <c r="AH1076" s="118">
        <v>0</v>
      </c>
      <c r="AI1076" s="118">
        <f t="shared" si="3757"/>
        <v>1440</v>
      </c>
      <c r="AJ1076" s="335">
        <f t="shared" si="3758"/>
        <v>0.78260869565217395</v>
      </c>
      <c r="AL1076" s="424"/>
    </row>
    <row r="1077" spans="2:38" x14ac:dyDescent="0.25">
      <c r="B1077" s="356" t="s">
        <v>1627</v>
      </c>
      <c r="C1077" s="91">
        <v>2016</v>
      </c>
      <c r="D1077" s="91">
        <v>5</v>
      </c>
      <c r="E1077" s="92" t="s">
        <v>1032</v>
      </c>
      <c r="F1077" s="93">
        <v>42500</v>
      </c>
      <c r="G1077" s="93">
        <v>42503</v>
      </c>
      <c r="H1077" s="94">
        <f t="shared" ca="1" si="3746"/>
        <v>0</v>
      </c>
      <c r="I1077" s="90" t="s">
        <v>84</v>
      </c>
      <c r="J1077" s="90" t="s">
        <v>172</v>
      </c>
      <c r="K1077" s="90" t="s">
        <v>1629</v>
      </c>
      <c r="L1077" s="95" t="str">
        <f t="shared" ca="1" si="3747"/>
        <v>Completed</v>
      </c>
      <c r="M1077" s="91" t="s">
        <v>64</v>
      </c>
      <c r="N1077" s="91" t="s">
        <v>58</v>
      </c>
      <c r="O1077" s="91" t="s">
        <v>59</v>
      </c>
      <c r="P1077" s="91" t="s">
        <v>60</v>
      </c>
      <c r="Q1077" s="91" t="s">
        <v>61</v>
      </c>
      <c r="R1077" s="91" t="s">
        <v>62</v>
      </c>
      <c r="S1077" s="96">
        <v>0.2</v>
      </c>
      <c r="T1077" s="96">
        <v>0.8</v>
      </c>
      <c r="U1077" s="97">
        <v>2000000</v>
      </c>
      <c r="V1077" s="97">
        <v>2042936</v>
      </c>
      <c r="W1077" s="95">
        <f t="shared" si="3748"/>
        <v>0</v>
      </c>
      <c r="X1077" s="95">
        <f t="shared" si="3749"/>
        <v>2000000</v>
      </c>
      <c r="Y1077" s="97">
        <v>232</v>
      </c>
      <c r="Z1077" s="98">
        <f t="shared" si="3750"/>
        <v>1.135620499124789E-4</v>
      </c>
      <c r="AA1077" s="99">
        <f t="shared" si="3751"/>
        <v>6.8965517241379306</v>
      </c>
      <c r="AB1077" s="100">
        <f t="shared" si="3752"/>
        <v>400</v>
      </c>
      <c r="AC1077" s="101">
        <f t="shared" si="3753"/>
        <v>400</v>
      </c>
      <c r="AD1077" s="100">
        <f t="shared" si="3754"/>
        <v>0</v>
      </c>
      <c r="AE1077" s="102">
        <f t="shared" si="3755"/>
        <v>1600</v>
      </c>
      <c r="AF1077" s="291">
        <v>1600</v>
      </c>
      <c r="AG1077" s="103">
        <f t="shared" si="3756"/>
        <v>0</v>
      </c>
      <c r="AH1077" s="103">
        <v>0</v>
      </c>
      <c r="AI1077" s="103">
        <f t="shared" si="3757"/>
        <v>1200</v>
      </c>
      <c r="AJ1077" s="336">
        <f t="shared" si="3758"/>
        <v>0.75</v>
      </c>
    </row>
    <row r="1078" spans="2:38" ht="15.75" thickBot="1" x14ac:dyDescent="0.3">
      <c r="B1078" s="355" t="s">
        <v>1628</v>
      </c>
      <c r="C1078" s="151">
        <v>2016</v>
      </c>
      <c r="D1078" s="151">
        <v>5</v>
      </c>
      <c r="E1078" s="337" t="s">
        <v>1032</v>
      </c>
      <c r="F1078" s="153">
        <v>42500</v>
      </c>
      <c r="G1078" s="153">
        <v>42503</v>
      </c>
      <c r="H1078" s="338">
        <f t="shared" ref="H1078:H1079" ca="1" si="3759">IF($O$1&gt;G1078,0,(G1078-$O$1))</f>
        <v>0</v>
      </c>
      <c r="I1078" s="150" t="s">
        <v>84</v>
      </c>
      <c r="J1078" s="150" t="s">
        <v>172</v>
      </c>
      <c r="K1078" s="150" t="s">
        <v>1629</v>
      </c>
      <c r="L1078" s="339" t="str">
        <f t="shared" ref="L1078:L1079" ca="1" si="3760">IF(G1078=0,$M$3,(IF(H1078=0,$M$1,$M$2)))</f>
        <v>Completed</v>
      </c>
      <c r="M1078" s="151" t="s">
        <v>57</v>
      </c>
      <c r="N1078" s="151" t="s">
        <v>58</v>
      </c>
      <c r="O1078" s="151" t="s">
        <v>59</v>
      </c>
      <c r="P1078" s="151" t="s">
        <v>60</v>
      </c>
      <c r="Q1078" s="151" t="s">
        <v>61</v>
      </c>
      <c r="R1078" s="151" t="s">
        <v>62</v>
      </c>
      <c r="S1078" s="152">
        <v>0.5</v>
      </c>
      <c r="T1078" s="152">
        <v>0.8</v>
      </c>
      <c r="U1078" s="340">
        <v>700000</v>
      </c>
      <c r="V1078" s="340">
        <v>700120</v>
      </c>
      <c r="W1078" s="339">
        <f t="shared" ref="W1078:W1079" si="3761">IF(V1078&gt;U1078,0,U1078-V1078)</f>
        <v>0</v>
      </c>
      <c r="X1078" s="339">
        <f t="shared" ref="X1078:X1079" si="3762">IF(V1078&gt;U1078,U1078,V1078)</f>
        <v>700000</v>
      </c>
      <c r="Y1078" s="340"/>
      <c r="Z1078" s="341">
        <f t="shared" ref="Z1078:Z1079" si="3763">Y1078/V1078</f>
        <v>0</v>
      </c>
      <c r="AA1078" s="342" t="e">
        <f t="shared" ref="AA1078:AA1079" si="3764">AF1078/Y1078</f>
        <v>#DIV/0!</v>
      </c>
      <c r="AB1078" s="343">
        <f t="shared" ref="AB1078:AB1079" si="3765">IF(P1078="cpv",(U1078*S1078),(U1078/1000*S1078))</f>
        <v>350</v>
      </c>
      <c r="AC1078" s="344">
        <f t="shared" ref="AC1078:AC1079" si="3766">IF(P1078="cpv",(IF(W1078&gt;0,V1078*S1078,AB1078)),(IF(W1078&gt;0,V1078/1000*S1078,AB1078)))</f>
        <v>350</v>
      </c>
      <c r="AD1078" s="343">
        <f t="shared" ref="AD1078:AD1079" si="3767">AC1078-AB1078</f>
        <v>0</v>
      </c>
      <c r="AE1078" s="345">
        <f t="shared" ref="AE1078:AE1079" si="3768">IF(P1078="cpv",(U1078*T1078),(U1078/1000*T1078))</f>
        <v>560</v>
      </c>
      <c r="AF1078" s="346">
        <v>560</v>
      </c>
      <c r="AG1078" s="347">
        <f t="shared" ref="AG1078:AG1079" si="3769">AF1078-AE1078</f>
        <v>0</v>
      </c>
      <c r="AH1078" s="347">
        <v>0</v>
      </c>
      <c r="AI1078" s="347">
        <f t="shared" ref="AI1078:AI1079" si="3770">AF1078-AC1078-AH1078</f>
        <v>210</v>
      </c>
      <c r="AJ1078" s="348">
        <f t="shared" ref="AJ1078:AJ1079" si="3771">AI1078/AF1078</f>
        <v>0.375</v>
      </c>
    </row>
    <row r="1079" spans="2:38" ht="15.75" thickBot="1" x14ac:dyDescent="0.3">
      <c r="B1079" s="357" t="s">
        <v>1630</v>
      </c>
      <c r="C1079" s="135">
        <v>2016</v>
      </c>
      <c r="D1079" s="135">
        <v>5</v>
      </c>
      <c r="E1079" s="136" t="s">
        <v>1032</v>
      </c>
      <c r="F1079" s="137">
        <v>42501</v>
      </c>
      <c r="G1079" s="137">
        <v>42521</v>
      </c>
      <c r="H1079" s="138">
        <f t="shared" ca="1" si="3759"/>
        <v>0</v>
      </c>
      <c r="I1079" s="139" t="s">
        <v>96</v>
      </c>
      <c r="J1079" s="139" t="s">
        <v>97</v>
      </c>
      <c r="K1079" s="139" t="s">
        <v>1631</v>
      </c>
      <c r="L1079" s="140" t="str">
        <f t="shared" ca="1" si="3760"/>
        <v>Completed</v>
      </c>
      <c r="M1079" s="135" t="s">
        <v>99</v>
      </c>
      <c r="N1079" s="135" t="s">
        <v>58</v>
      </c>
      <c r="O1079" s="135" t="s">
        <v>124</v>
      </c>
      <c r="P1079" s="135" t="s">
        <v>110</v>
      </c>
      <c r="Q1079" s="135" t="s">
        <v>101</v>
      </c>
      <c r="R1079" s="135" t="s">
        <v>102</v>
      </c>
      <c r="S1079" s="141">
        <v>3.6999999999999998E-2</v>
      </c>
      <c r="T1079" s="141">
        <v>6.5000000000000002E-2</v>
      </c>
      <c r="U1079" s="142">
        <v>231000</v>
      </c>
      <c r="V1079" s="142">
        <v>231804</v>
      </c>
      <c r="W1079" s="140">
        <f t="shared" si="3761"/>
        <v>0</v>
      </c>
      <c r="X1079" s="140">
        <f t="shared" si="3762"/>
        <v>231000</v>
      </c>
      <c r="Y1079" s="142">
        <v>6395</v>
      </c>
      <c r="Z1079" s="143">
        <f t="shared" si="3763"/>
        <v>2.7587962243964727E-2</v>
      </c>
      <c r="AA1079" s="144">
        <f t="shared" si="3764"/>
        <v>2.3455824863174355</v>
      </c>
      <c r="AB1079" s="145">
        <f t="shared" si="3765"/>
        <v>8547</v>
      </c>
      <c r="AC1079" s="146">
        <f t="shared" si="3766"/>
        <v>8547</v>
      </c>
      <c r="AD1079" s="145">
        <f t="shared" si="3767"/>
        <v>0</v>
      </c>
      <c r="AE1079" s="147">
        <f t="shared" si="3768"/>
        <v>15015</v>
      </c>
      <c r="AF1079" s="288">
        <v>15000</v>
      </c>
      <c r="AG1079" s="148">
        <f t="shared" si="3769"/>
        <v>-15</v>
      </c>
      <c r="AH1079" s="148">
        <v>0</v>
      </c>
      <c r="AI1079" s="148">
        <f t="shared" si="3770"/>
        <v>6453</v>
      </c>
      <c r="AJ1079" s="349">
        <f t="shared" si="3771"/>
        <v>0.43020000000000003</v>
      </c>
    </row>
    <row r="1080" spans="2:38" ht="15.75" thickBot="1" x14ac:dyDescent="0.3">
      <c r="B1080" s="357" t="s">
        <v>1632</v>
      </c>
      <c r="C1080" s="135">
        <v>2016</v>
      </c>
      <c r="D1080" s="135">
        <v>5</v>
      </c>
      <c r="E1080" s="136" t="s">
        <v>1032</v>
      </c>
      <c r="F1080" s="137">
        <v>42501</v>
      </c>
      <c r="G1080" s="137">
        <v>42521</v>
      </c>
      <c r="H1080" s="138">
        <f t="shared" ref="H1080:H1085" ca="1" si="3772">IF($O$1&gt;G1080,0,(G1080-$O$1))</f>
        <v>0</v>
      </c>
      <c r="I1080" s="139" t="s">
        <v>96</v>
      </c>
      <c r="J1080" s="139" t="s">
        <v>1633</v>
      </c>
      <c r="K1080" s="139" t="s">
        <v>1634</v>
      </c>
      <c r="L1080" s="140" t="str">
        <f t="shared" ref="L1080:L1085" ca="1" si="3773">IF(G1080=0,$M$3,(IF(H1080=0,$M$1,$M$2)))</f>
        <v>Completed</v>
      </c>
      <c r="M1080" s="135" t="s">
        <v>64</v>
      </c>
      <c r="N1080" s="135" t="s">
        <v>58</v>
      </c>
      <c r="O1080" s="135" t="s">
        <v>59</v>
      </c>
      <c r="P1080" s="135" t="s">
        <v>60</v>
      </c>
      <c r="Q1080" s="135" t="s">
        <v>61</v>
      </c>
      <c r="R1080" s="135" t="s">
        <v>62</v>
      </c>
      <c r="S1080" s="96">
        <v>0.2</v>
      </c>
      <c r="T1080" s="141">
        <v>2</v>
      </c>
      <c r="U1080" s="142">
        <v>600000</v>
      </c>
      <c r="V1080" s="142">
        <v>406086</v>
      </c>
      <c r="W1080" s="140">
        <f t="shared" ref="W1080:W1085" si="3774">IF(V1080&gt;U1080,0,U1080-V1080)</f>
        <v>193914</v>
      </c>
      <c r="X1080" s="140">
        <f t="shared" ref="X1080:X1085" si="3775">IF(V1080&gt;U1080,U1080,V1080)</f>
        <v>406086</v>
      </c>
      <c r="Y1080" s="142">
        <v>124</v>
      </c>
      <c r="Z1080" s="143">
        <f t="shared" ref="Z1080:Z1085" si="3776">Y1080/V1080</f>
        <v>3.0535403830715663E-4</v>
      </c>
      <c r="AA1080" s="144">
        <f t="shared" ref="AA1080:AA1085" si="3777">AF1080/Y1080</f>
        <v>6.5483870967741939</v>
      </c>
      <c r="AB1080" s="145">
        <f t="shared" ref="AB1080:AB1085" si="3778">IF(P1080="cpv",(U1080*S1080),(U1080/1000*S1080))</f>
        <v>120</v>
      </c>
      <c r="AC1080" s="146">
        <f t="shared" ref="AC1080:AC1085" si="3779">IF(P1080="cpv",(IF(W1080&gt;0,V1080*S1080,AB1080)),(IF(W1080&gt;0,V1080/1000*S1080,AB1080)))</f>
        <v>81.217200000000005</v>
      </c>
      <c r="AD1080" s="145">
        <f t="shared" ref="AD1080:AD1085" si="3780">AC1080-AB1080</f>
        <v>-38.782799999999995</v>
      </c>
      <c r="AE1080" s="147">
        <f t="shared" ref="AE1080:AE1085" si="3781">IF(P1080="cpv",(U1080*T1080),(U1080/1000*T1080))</f>
        <v>1200</v>
      </c>
      <c r="AF1080" s="288">
        <v>812</v>
      </c>
      <c r="AG1080" s="148">
        <f t="shared" ref="AG1080:AG1085" si="3782">AF1080-AE1080</f>
        <v>-388</v>
      </c>
      <c r="AH1080" s="148">
        <v>0</v>
      </c>
      <c r="AI1080" s="148">
        <f t="shared" ref="AI1080:AI1085" si="3783">AF1080-AC1080-AH1080</f>
        <v>730.78279999999995</v>
      </c>
      <c r="AJ1080" s="349">
        <f t="shared" ref="AJ1080:AJ1085" si="3784">AI1080/AF1080</f>
        <v>0.89997881773399013</v>
      </c>
    </row>
    <row r="1081" spans="2:38" ht="15.75" thickBot="1" x14ac:dyDescent="0.3">
      <c r="B1081" s="357" t="s">
        <v>1635</v>
      </c>
      <c r="C1081" s="135">
        <v>2016</v>
      </c>
      <c r="D1081" s="135">
        <v>5</v>
      </c>
      <c r="E1081" s="136" t="s">
        <v>1032</v>
      </c>
      <c r="F1081" s="137">
        <v>42501</v>
      </c>
      <c r="G1081" s="137">
        <v>42521</v>
      </c>
      <c r="H1081" s="138">
        <f t="shared" ca="1" si="3772"/>
        <v>0</v>
      </c>
      <c r="I1081" s="139" t="s">
        <v>96</v>
      </c>
      <c r="J1081" s="139" t="s">
        <v>1633</v>
      </c>
      <c r="K1081" s="139" t="s">
        <v>1636</v>
      </c>
      <c r="L1081" s="140" t="str">
        <f t="shared" ca="1" si="3773"/>
        <v>Completed</v>
      </c>
      <c r="M1081" s="135" t="s">
        <v>82</v>
      </c>
      <c r="N1081" s="135" t="s">
        <v>58</v>
      </c>
      <c r="O1081" s="135" t="s">
        <v>78</v>
      </c>
      <c r="P1081" s="135" t="s">
        <v>60</v>
      </c>
      <c r="Q1081" s="135" t="s">
        <v>79</v>
      </c>
      <c r="R1081" s="135" t="s">
        <v>79</v>
      </c>
      <c r="S1081" s="111">
        <v>0.5</v>
      </c>
      <c r="T1081" s="141">
        <v>4.5</v>
      </c>
      <c r="U1081" s="142">
        <v>250000</v>
      </c>
      <c r="V1081" s="142">
        <v>0</v>
      </c>
      <c r="W1081" s="140">
        <f t="shared" si="3774"/>
        <v>250000</v>
      </c>
      <c r="X1081" s="140">
        <f t="shared" si="3775"/>
        <v>0</v>
      </c>
      <c r="Y1081" s="142"/>
      <c r="Z1081" s="143" t="e">
        <f t="shared" si="3776"/>
        <v>#DIV/0!</v>
      </c>
      <c r="AA1081" s="144" t="e">
        <f t="shared" si="3777"/>
        <v>#DIV/0!</v>
      </c>
      <c r="AB1081" s="145">
        <f t="shared" si="3778"/>
        <v>125</v>
      </c>
      <c r="AC1081" s="146">
        <f t="shared" si="3779"/>
        <v>0</v>
      </c>
      <c r="AD1081" s="145">
        <f t="shared" si="3780"/>
        <v>-125</v>
      </c>
      <c r="AE1081" s="147">
        <f t="shared" si="3781"/>
        <v>1125</v>
      </c>
      <c r="AF1081" s="288">
        <v>0</v>
      </c>
      <c r="AG1081" s="148">
        <f t="shared" si="3782"/>
        <v>-1125</v>
      </c>
      <c r="AH1081" s="148">
        <v>0</v>
      </c>
      <c r="AI1081" s="148">
        <f t="shared" si="3783"/>
        <v>0</v>
      </c>
      <c r="AJ1081" s="349" t="e">
        <f t="shared" si="3784"/>
        <v>#DIV/0!</v>
      </c>
    </row>
    <row r="1082" spans="2:38" x14ac:dyDescent="0.25">
      <c r="B1082" s="354" t="s">
        <v>1637</v>
      </c>
      <c r="C1082" s="105">
        <v>2016</v>
      </c>
      <c r="D1082" s="105">
        <v>5</v>
      </c>
      <c r="E1082" s="106" t="s">
        <v>1032</v>
      </c>
      <c r="F1082" s="107">
        <v>42501</v>
      </c>
      <c r="G1082" s="107">
        <v>42521</v>
      </c>
      <c r="H1082" s="108">
        <f t="shared" ca="1" si="3772"/>
        <v>0</v>
      </c>
      <c r="I1082" s="109" t="s">
        <v>54</v>
      </c>
      <c r="J1082" s="109" t="s">
        <v>534</v>
      </c>
      <c r="K1082" s="109" t="s">
        <v>1640</v>
      </c>
      <c r="L1082" s="110" t="str">
        <f t="shared" ca="1" si="3773"/>
        <v>Completed</v>
      </c>
      <c r="M1082" s="105" t="s">
        <v>82</v>
      </c>
      <c r="N1082" s="105" t="s">
        <v>58</v>
      </c>
      <c r="O1082" s="105" t="s">
        <v>78</v>
      </c>
      <c r="P1082" s="105" t="s">
        <v>60</v>
      </c>
      <c r="Q1082" s="105" t="s">
        <v>79</v>
      </c>
      <c r="R1082" s="105" t="s">
        <v>79</v>
      </c>
      <c r="S1082" s="111">
        <v>0.5</v>
      </c>
      <c r="T1082" s="111">
        <v>4.25</v>
      </c>
      <c r="U1082" s="112">
        <v>1000000</v>
      </c>
      <c r="V1082" s="112">
        <v>1001647</v>
      </c>
      <c r="W1082" s="110">
        <f t="shared" si="3774"/>
        <v>0</v>
      </c>
      <c r="X1082" s="110">
        <f t="shared" si="3775"/>
        <v>1000000</v>
      </c>
      <c r="Y1082" s="112">
        <v>9485</v>
      </c>
      <c r="Z1082" s="113">
        <f t="shared" si="3776"/>
        <v>9.469403891790221E-3</v>
      </c>
      <c r="AA1082" s="114">
        <f t="shared" si="3777"/>
        <v>0.49690142329994724</v>
      </c>
      <c r="AB1082" s="115">
        <f t="shared" si="3778"/>
        <v>500</v>
      </c>
      <c r="AC1082" s="116">
        <f t="shared" si="3779"/>
        <v>500</v>
      </c>
      <c r="AD1082" s="115">
        <f t="shared" si="3780"/>
        <v>0</v>
      </c>
      <c r="AE1082" s="117">
        <f t="shared" si="3781"/>
        <v>4250</v>
      </c>
      <c r="AF1082" s="286">
        <v>4713.1099999999997</v>
      </c>
      <c r="AG1082" s="118">
        <f t="shared" si="3782"/>
        <v>463.10999999999967</v>
      </c>
      <c r="AH1082" s="118">
        <v>0</v>
      </c>
      <c r="AI1082" s="118">
        <f t="shared" si="3783"/>
        <v>4213.1099999999997</v>
      </c>
      <c r="AJ1082" s="335">
        <f t="shared" si="3784"/>
        <v>0.89391293646870118</v>
      </c>
      <c r="AL1082" s="424"/>
    </row>
    <row r="1083" spans="2:38" x14ac:dyDescent="0.25">
      <c r="B1083" s="356" t="s">
        <v>1638</v>
      </c>
      <c r="C1083" s="91">
        <v>2016</v>
      </c>
      <c r="D1083" s="91">
        <v>5</v>
      </c>
      <c r="E1083" s="92" t="s">
        <v>1032</v>
      </c>
      <c r="F1083" s="93">
        <v>42501</v>
      </c>
      <c r="G1083" s="93">
        <v>42521</v>
      </c>
      <c r="H1083" s="94">
        <f t="shared" ca="1" si="3772"/>
        <v>0</v>
      </c>
      <c r="I1083" s="90" t="s">
        <v>54</v>
      </c>
      <c r="J1083" s="90" t="s">
        <v>534</v>
      </c>
      <c r="K1083" s="90" t="s">
        <v>1640</v>
      </c>
      <c r="L1083" s="95" t="str">
        <f t="shared" ca="1" si="3773"/>
        <v>Completed</v>
      </c>
      <c r="M1083" s="91" t="s">
        <v>77</v>
      </c>
      <c r="N1083" s="91" t="s">
        <v>58</v>
      </c>
      <c r="O1083" s="91" t="s">
        <v>78</v>
      </c>
      <c r="P1083" s="91" t="s">
        <v>60</v>
      </c>
      <c r="Q1083" s="91" t="s">
        <v>79</v>
      </c>
      <c r="R1083" s="91" t="s">
        <v>79</v>
      </c>
      <c r="S1083" s="96">
        <v>1.5</v>
      </c>
      <c r="T1083" s="96">
        <v>4.25</v>
      </c>
      <c r="U1083" s="97">
        <v>500000</v>
      </c>
      <c r="V1083" s="97">
        <v>390462</v>
      </c>
      <c r="W1083" s="95">
        <f t="shared" si="3774"/>
        <v>109538</v>
      </c>
      <c r="X1083" s="95">
        <f t="shared" si="3775"/>
        <v>390462</v>
      </c>
      <c r="Y1083" s="97">
        <v>3849</v>
      </c>
      <c r="Z1083" s="98">
        <f t="shared" si="3776"/>
        <v>9.8575533598660049E-3</v>
      </c>
      <c r="AA1083" s="99">
        <f t="shared" si="3777"/>
        <v>0.43114146531566644</v>
      </c>
      <c r="AB1083" s="100">
        <f t="shared" si="3778"/>
        <v>750</v>
      </c>
      <c r="AC1083" s="101">
        <f t="shared" si="3779"/>
        <v>585.69299999999998</v>
      </c>
      <c r="AD1083" s="100">
        <f t="shared" si="3780"/>
        <v>-164.30700000000002</v>
      </c>
      <c r="AE1083" s="102">
        <f t="shared" si="3781"/>
        <v>2125</v>
      </c>
      <c r="AF1083" s="291">
        <v>1659.4635000000001</v>
      </c>
      <c r="AG1083" s="103">
        <f t="shared" si="3782"/>
        <v>-465.53649999999993</v>
      </c>
      <c r="AH1083" s="103">
        <v>0</v>
      </c>
      <c r="AI1083" s="103">
        <f t="shared" si="3783"/>
        <v>1073.7705000000001</v>
      </c>
      <c r="AJ1083" s="336">
        <f t="shared" si="3784"/>
        <v>0.6470588235294118</v>
      </c>
    </row>
    <row r="1084" spans="2:38" ht="15.75" thickBot="1" x14ac:dyDescent="0.3">
      <c r="B1084" s="355" t="s">
        <v>1639</v>
      </c>
      <c r="C1084" s="151">
        <v>2016</v>
      </c>
      <c r="D1084" s="151">
        <v>5</v>
      </c>
      <c r="E1084" s="337" t="s">
        <v>1032</v>
      </c>
      <c r="F1084" s="153">
        <v>42501</v>
      </c>
      <c r="G1084" s="153">
        <v>42521</v>
      </c>
      <c r="H1084" s="338">
        <f t="shared" ca="1" si="3772"/>
        <v>0</v>
      </c>
      <c r="I1084" s="150" t="s">
        <v>54</v>
      </c>
      <c r="J1084" s="150" t="s">
        <v>534</v>
      </c>
      <c r="K1084" s="150" t="s">
        <v>1640</v>
      </c>
      <c r="L1084" s="339" t="str">
        <f t="shared" ca="1" si="3773"/>
        <v>Completed</v>
      </c>
      <c r="M1084" s="151" t="s">
        <v>64</v>
      </c>
      <c r="N1084" s="151" t="s">
        <v>58</v>
      </c>
      <c r="O1084" s="151" t="s">
        <v>78</v>
      </c>
      <c r="P1084" s="151" t="s">
        <v>60</v>
      </c>
      <c r="Q1084" s="151" t="s">
        <v>79</v>
      </c>
      <c r="R1084" s="151" t="s">
        <v>79</v>
      </c>
      <c r="S1084" s="96">
        <v>2.5</v>
      </c>
      <c r="T1084" s="152">
        <v>4.25</v>
      </c>
      <c r="U1084" s="340">
        <v>265000</v>
      </c>
      <c r="V1084" s="340">
        <v>265276</v>
      </c>
      <c r="W1084" s="339">
        <f t="shared" si="3774"/>
        <v>0</v>
      </c>
      <c r="X1084" s="339">
        <f t="shared" si="3775"/>
        <v>265000</v>
      </c>
      <c r="Y1084" s="340">
        <v>4948</v>
      </c>
      <c r="Z1084" s="341">
        <f t="shared" si="3776"/>
        <v>1.8652271596375097E-2</v>
      </c>
      <c r="AA1084" s="342">
        <f t="shared" si="3777"/>
        <v>0.22785428455941795</v>
      </c>
      <c r="AB1084" s="343">
        <f t="shared" si="3778"/>
        <v>662.5</v>
      </c>
      <c r="AC1084" s="344">
        <f t="shared" si="3779"/>
        <v>662.5</v>
      </c>
      <c r="AD1084" s="343">
        <f t="shared" si="3780"/>
        <v>0</v>
      </c>
      <c r="AE1084" s="345">
        <f t="shared" si="3781"/>
        <v>1126.25</v>
      </c>
      <c r="AF1084" s="346">
        <v>1127.423</v>
      </c>
      <c r="AG1084" s="347">
        <f t="shared" si="3782"/>
        <v>1.1730000000000018</v>
      </c>
      <c r="AH1084" s="347">
        <v>0</v>
      </c>
      <c r="AI1084" s="347">
        <f t="shared" si="3783"/>
        <v>464.923</v>
      </c>
      <c r="AJ1084" s="348">
        <f t="shared" si="3784"/>
        <v>0.41237672107097334</v>
      </c>
    </row>
    <row r="1085" spans="2:38" ht="15.75" thickBot="1" x14ac:dyDescent="0.3">
      <c r="B1085" s="357" t="s">
        <v>1641</v>
      </c>
      <c r="C1085" s="135">
        <v>2016</v>
      </c>
      <c r="D1085" s="135">
        <v>5</v>
      </c>
      <c r="E1085" s="136" t="s">
        <v>1032</v>
      </c>
      <c r="F1085" s="137">
        <v>42501</v>
      </c>
      <c r="G1085" s="137">
        <v>42521</v>
      </c>
      <c r="H1085" s="138">
        <f t="shared" ca="1" si="3772"/>
        <v>0</v>
      </c>
      <c r="I1085" s="139" t="s">
        <v>54</v>
      </c>
      <c r="J1085" s="139" t="s">
        <v>534</v>
      </c>
      <c r="K1085" s="139" t="s">
        <v>1642</v>
      </c>
      <c r="L1085" s="140" t="str">
        <f t="shared" ca="1" si="3773"/>
        <v>Completed</v>
      </c>
      <c r="M1085" s="135" t="s">
        <v>99</v>
      </c>
      <c r="N1085" s="135" t="s">
        <v>58</v>
      </c>
      <c r="O1085" s="135" t="s">
        <v>124</v>
      </c>
      <c r="P1085" s="135" t="s">
        <v>110</v>
      </c>
      <c r="Q1085" s="135" t="s">
        <v>101</v>
      </c>
      <c r="R1085" s="135" t="s">
        <v>102</v>
      </c>
      <c r="S1085" s="141">
        <v>3.6999999999999998E-2</v>
      </c>
      <c r="T1085" s="141">
        <v>0.06</v>
      </c>
      <c r="U1085" s="142">
        <v>250000</v>
      </c>
      <c r="V1085" s="142">
        <v>250269</v>
      </c>
      <c r="W1085" s="140">
        <f t="shared" si="3774"/>
        <v>0</v>
      </c>
      <c r="X1085" s="140">
        <f t="shared" si="3775"/>
        <v>250000</v>
      </c>
      <c r="Y1085" s="142">
        <v>15760</v>
      </c>
      <c r="Z1085" s="143">
        <f t="shared" si="3776"/>
        <v>6.29722418677503E-2</v>
      </c>
      <c r="AA1085" s="144">
        <f t="shared" si="3777"/>
        <v>0.95177664974619292</v>
      </c>
      <c r="AB1085" s="145">
        <f t="shared" si="3778"/>
        <v>9250</v>
      </c>
      <c r="AC1085" s="146">
        <f t="shared" si="3779"/>
        <v>9250</v>
      </c>
      <c r="AD1085" s="145">
        <f t="shared" si="3780"/>
        <v>0</v>
      </c>
      <c r="AE1085" s="147">
        <f t="shared" si="3781"/>
        <v>15000</v>
      </c>
      <c r="AF1085" s="288">
        <v>15000</v>
      </c>
      <c r="AG1085" s="148">
        <f t="shared" si="3782"/>
        <v>0</v>
      </c>
      <c r="AH1085" s="148">
        <v>0</v>
      </c>
      <c r="AI1085" s="148">
        <f t="shared" si="3783"/>
        <v>5750</v>
      </c>
      <c r="AJ1085" s="349">
        <f t="shared" si="3784"/>
        <v>0.38333333333333336</v>
      </c>
    </row>
    <row r="1086" spans="2:38" x14ac:dyDescent="0.25">
      <c r="B1086" s="354" t="s">
        <v>1643</v>
      </c>
      <c r="C1086" s="105">
        <v>2016</v>
      </c>
      <c r="D1086" s="105">
        <v>5</v>
      </c>
      <c r="E1086" s="106" t="s">
        <v>1032</v>
      </c>
      <c r="F1086" s="107">
        <v>42503</v>
      </c>
      <c r="G1086" s="107">
        <v>42521</v>
      </c>
      <c r="H1086" s="108">
        <f t="shared" ref="H1086:H1092" ca="1" si="3785">IF($O$1&gt;G1086,0,(G1086-$O$1))</f>
        <v>0</v>
      </c>
      <c r="I1086" s="109" t="s">
        <v>54</v>
      </c>
      <c r="J1086" s="109" t="s">
        <v>112</v>
      </c>
      <c r="K1086" s="109" t="s">
        <v>1646</v>
      </c>
      <c r="L1086" s="110" t="str">
        <f t="shared" ref="L1086:L1092" ca="1" si="3786">IF(G1086=0,$M$3,(IF(H1086=0,$M$1,$M$2)))</f>
        <v>Completed</v>
      </c>
      <c r="M1086" s="105" t="s">
        <v>82</v>
      </c>
      <c r="N1086" s="105" t="s">
        <v>58</v>
      </c>
      <c r="O1086" s="105" t="s">
        <v>59</v>
      </c>
      <c r="P1086" s="105" t="s">
        <v>60</v>
      </c>
      <c r="Q1086" s="105" t="s">
        <v>61</v>
      </c>
      <c r="R1086" s="105" t="s">
        <v>62</v>
      </c>
      <c r="S1086" s="111">
        <v>0.1</v>
      </c>
      <c r="T1086" s="111">
        <v>1</v>
      </c>
      <c r="U1086" s="112">
        <v>3600000</v>
      </c>
      <c r="V1086" s="112">
        <v>3608678</v>
      </c>
      <c r="W1086" s="110">
        <f t="shared" ref="W1086:W1092" si="3787">IF(V1086&gt;U1086,0,U1086-V1086)</f>
        <v>0</v>
      </c>
      <c r="X1086" s="110">
        <f t="shared" ref="X1086:X1092" si="3788">IF(V1086&gt;U1086,U1086,V1086)</f>
        <v>3600000</v>
      </c>
      <c r="Y1086" s="112"/>
      <c r="Z1086" s="113">
        <f t="shared" ref="Z1086:Z1092" si="3789">Y1086/V1086</f>
        <v>0</v>
      </c>
      <c r="AA1086" s="114" t="e">
        <f t="shared" ref="AA1086:AA1092" si="3790">AF1086/Y1086</f>
        <v>#DIV/0!</v>
      </c>
      <c r="AB1086" s="115">
        <f t="shared" ref="AB1086:AB1092" si="3791">IF(P1086="cpv",(U1086*S1086),(U1086/1000*S1086))</f>
        <v>360</v>
      </c>
      <c r="AC1086" s="116">
        <f t="shared" ref="AC1086:AC1092" si="3792">IF(P1086="cpv",(IF(W1086&gt;0,V1086*S1086,AB1086)),(IF(W1086&gt;0,V1086/1000*S1086,AB1086)))</f>
        <v>360</v>
      </c>
      <c r="AD1086" s="115">
        <f t="shared" ref="AD1086:AD1092" si="3793">AC1086-AB1086</f>
        <v>0</v>
      </c>
      <c r="AE1086" s="117">
        <f t="shared" ref="AE1086:AE1092" si="3794">IF(P1086="cpv",(U1086*T1086),(U1086/1000*T1086))</f>
        <v>3600</v>
      </c>
      <c r="AF1086" s="286">
        <v>2500</v>
      </c>
      <c r="AG1086" s="118">
        <f t="shared" ref="AG1086:AG1092" si="3795">AF1086-AE1086</f>
        <v>-1100</v>
      </c>
      <c r="AH1086" s="118">
        <v>0</v>
      </c>
      <c r="AI1086" s="118">
        <f t="shared" ref="AI1086:AI1092" si="3796">AF1086-AC1086-AH1086</f>
        <v>2140</v>
      </c>
      <c r="AJ1086" s="335">
        <f t="shared" ref="AJ1086:AJ1092" si="3797">AI1086/AF1086</f>
        <v>0.85599999999999998</v>
      </c>
      <c r="AL1086" s="424"/>
    </row>
    <row r="1087" spans="2:38" x14ac:dyDescent="0.25">
      <c r="B1087" s="356" t="s">
        <v>1644</v>
      </c>
      <c r="C1087" s="91">
        <v>2016</v>
      </c>
      <c r="D1087" s="91">
        <v>5</v>
      </c>
      <c r="E1087" s="92" t="s">
        <v>1032</v>
      </c>
      <c r="F1087" s="93">
        <v>42503</v>
      </c>
      <c r="G1087" s="93">
        <v>42521</v>
      </c>
      <c r="H1087" s="94">
        <f t="shared" ca="1" si="3785"/>
        <v>0</v>
      </c>
      <c r="I1087" s="90" t="s">
        <v>54</v>
      </c>
      <c r="J1087" s="90" t="s">
        <v>112</v>
      </c>
      <c r="K1087" s="90" t="s">
        <v>1646</v>
      </c>
      <c r="L1087" s="95" t="str">
        <f t="shared" ca="1" si="3786"/>
        <v>Completed</v>
      </c>
      <c r="M1087" s="91" t="s">
        <v>64</v>
      </c>
      <c r="N1087" s="91" t="s">
        <v>58</v>
      </c>
      <c r="O1087" s="91" t="s">
        <v>59</v>
      </c>
      <c r="P1087" s="91" t="s">
        <v>60</v>
      </c>
      <c r="Q1087" s="91" t="s">
        <v>61</v>
      </c>
      <c r="R1087" s="91" t="s">
        <v>62</v>
      </c>
      <c r="S1087" s="96">
        <v>0.2</v>
      </c>
      <c r="T1087" s="96">
        <v>1</v>
      </c>
      <c r="U1087" s="97">
        <v>1500000</v>
      </c>
      <c r="V1087" s="97">
        <v>1500927</v>
      </c>
      <c r="W1087" s="95">
        <f t="shared" si="3787"/>
        <v>0</v>
      </c>
      <c r="X1087" s="95">
        <f t="shared" si="3788"/>
        <v>1500000</v>
      </c>
      <c r="Y1087" s="97">
        <v>133</v>
      </c>
      <c r="Z1087" s="98">
        <f t="shared" si="3789"/>
        <v>8.8611904509679689E-5</v>
      </c>
      <c r="AA1087" s="99">
        <f t="shared" si="3790"/>
        <v>11.278195488721805</v>
      </c>
      <c r="AB1087" s="100">
        <f t="shared" si="3791"/>
        <v>300</v>
      </c>
      <c r="AC1087" s="101">
        <f t="shared" si="3792"/>
        <v>300</v>
      </c>
      <c r="AD1087" s="100">
        <f t="shared" si="3793"/>
        <v>0</v>
      </c>
      <c r="AE1087" s="102">
        <f t="shared" si="3794"/>
        <v>1500</v>
      </c>
      <c r="AF1087" s="291">
        <v>1500</v>
      </c>
      <c r="AG1087" s="103">
        <f t="shared" si="3795"/>
        <v>0</v>
      </c>
      <c r="AH1087" s="103">
        <v>0</v>
      </c>
      <c r="AI1087" s="103">
        <f t="shared" si="3796"/>
        <v>1200</v>
      </c>
      <c r="AJ1087" s="336">
        <f t="shared" si="3797"/>
        <v>0.8</v>
      </c>
    </row>
    <row r="1088" spans="2:38" ht="15.75" thickBot="1" x14ac:dyDescent="0.3">
      <c r="B1088" s="355" t="s">
        <v>1645</v>
      </c>
      <c r="C1088" s="151">
        <v>2016</v>
      </c>
      <c r="D1088" s="151">
        <v>5</v>
      </c>
      <c r="E1088" s="337" t="s">
        <v>1032</v>
      </c>
      <c r="F1088" s="153">
        <v>42503</v>
      </c>
      <c r="G1088" s="153">
        <v>42521</v>
      </c>
      <c r="H1088" s="338">
        <f t="shared" ca="1" si="3785"/>
        <v>0</v>
      </c>
      <c r="I1088" s="150" t="s">
        <v>54</v>
      </c>
      <c r="J1088" s="150" t="s">
        <v>112</v>
      </c>
      <c r="K1088" s="150" t="s">
        <v>1646</v>
      </c>
      <c r="L1088" s="339" t="str">
        <f t="shared" ca="1" si="3786"/>
        <v>Completed</v>
      </c>
      <c r="M1088" s="151" t="s">
        <v>57</v>
      </c>
      <c r="N1088" s="151" t="s">
        <v>58</v>
      </c>
      <c r="O1088" s="151" t="s">
        <v>59</v>
      </c>
      <c r="P1088" s="151" t="s">
        <v>60</v>
      </c>
      <c r="Q1088" s="151" t="s">
        <v>61</v>
      </c>
      <c r="R1088" s="151" t="s">
        <v>62</v>
      </c>
      <c r="S1088" s="152">
        <v>0.5</v>
      </c>
      <c r="T1088" s="152">
        <v>1</v>
      </c>
      <c r="U1088" s="340">
        <v>1000000</v>
      </c>
      <c r="V1088" s="340">
        <v>1000503</v>
      </c>
      <c r="W1088" s="339">
        <f t="shared" si="3787"/>
        <v>0</v>
      </c>
      <c r="X1088" s="339">
        <f t="shared" si="3788"/>
        <v>1000000</v>
      </c>
      <c r="Y1088" s="340"/>
      <c r="Z1088" s="341">
        <f t="shared" si="3789"/>
        <v>0</v>
      </c>
      <c r="AA1088" s="342" t="e">
        <f t="shared" si="3790"/>
        <v>#DIV/0!</v>
      </c>
      <c r="AB1088" s="343">
        <f t="shared" si="3791"/>
        <v>500</v>
      </c>
      <c r="AC1088" s="344">
        <f t="shared" si="3792"/>
        <v>500</v>
      </c>
      <c r="AD1088" s="343">
        <f t="shared" si="3793"/>
        <v>0</v>
      </c>
      <c r="AE1088" s="345">
        <f t="shared" si="3794"/>
        <v>1000</v>
      </c>
      <c r="AF1088" s="346">
        <v>1000</v>
      </c>
      <c r="AG1088" s="347">
        <f t="shared" si="3795"/>
        <v>0</v>
      </c>
      <c r="AH1088" s="347">
        <v>0</v>
      </c>
      <c r="AI1088" s="347">
        <f t="shared" si="3796"/>
        <v>500</v>
      </c>
      <c r="AJ1088" s="348">
        <f t="shared" si="3797"/>
        <v>0.5</v>
      </c>
    </row>
    <row r="1089" spans="2:38" x14ac:dyDescent="0.25">
      <c r="B1089" s="354" t="s">
        <v>1647</v>
      </c>
      <c r="C1089" s="105">
        <v>2016</v>
      </c>
      <c r="D1089" s="105">
        <v>5</v>
      </c>
      <c r="E1089" s="106" t="s">
        <v>1032</v>
      </c>
      <c r="F1089" s="107">
        <v>42503</v>
      </c>
      <c r="G1089" s="107">
        <v>42521</v>
      </c>
      <c r="H1089" s="108">
        <f t="shared" ca="1" si="3785"/>
        <v>0</v>
      </c>
      <c r="I1089" s="109" t="s">
        <v>84</v>
      </c>
      <c r="J1089" s="109" t="s">
        <v>172</v>
      </c>
      <c r="K1089" s="109" t="s">
        <v>1654</v>
      </c>
      <c r="L1089" s="110" t="str">
        <f t="shared" ca="1" si="3786"/>
        <v>Completed</v>
      </c>
      <c r="M1089" s="105" t="s">
        <v>177</v>
      </c>
      <c r="N1089" s="105" t="s">
        <v>58</v>
      </c>
      <c r="O1089" s="105" t="s">
        <v>175</v>
      </c>
      <c r="P1089" s="105" t="s">
        <v>60</v>
      </c>
      <c r="Q1089" s="105" t="s">
        <v>61</v>
      </c>
      <c r="R1089" s="105" t="s">
        <v>62</v>
      </c>
      <c r="S1089" s="111"/>
      <c r="T1089" s="111">
        <v>1.3</v>
      </c>
      <c r="U1089" s="112">
        <v>1000000</v>
      </c>
      <c r="V1089" s="112">
        <v>1982595</v>
      </c>
      <c r="W1089" s="110">
        <f t="shared" si="3787"/>
        <v>0</v>
      </c>
      <c r="X1089" s="110">
        <f t="shared" si="3788"/>
        <v>1000000</v>
      </c>
      <c r="Y1089" s="112"/>
      <c r="Z1089" s="113">
        <f t="shared" si="3789"/>
        <v>0</v>
      </c>
      <c r="AA1089" s="114" t="e">
        <f t="shared" si="3790"/>
        <v>#DIV/0!</v>
      </c>
      <c r="AB1089" s="115">
        <f t="shared" si="3791"/>
        <v>0</v>
      </c>
      <c r="AC1089" s="116">
        <f t="shared" si="3792"/>
        <v>0</v>
      </c>
      <c r="AD1089" s="115">
        <f t="shared" si="3793"/>
        <v>0</v>
      </c>
      <c r="AE1089" s="117">
        <f t="shared" si="3794"/>
        <v>1300</v>
      </c>
      <c r="AF1089" s="286">
        <v>1170</v>
      </c>
      <c r="AG1089" s="118">
        <f t="shared" si="3795"/>
        <v>-130</v>
      </c>
      <c r="AH1089" s="118">
        <v>0</v>
      </c>
      <c r="AI1089" s="118">
        <f t="shared" si="3796"/>
        <v>1170</v>
      </c>
      <c r="AJ1089" s="335">
        <f t="shared" si="3797"/>
        <v>1</v>
      </c>
      <c r="AL1089" s="424"/>
    </row>
    <row r="1090" spans="2:38" x14ac:dyDescent="0.25">
      <c r="B1090" s="356" t="s">
        <v>1648</v>
      </c>
      <c r="C1090" s="91">
        <v>2016</v>
      </c>
      <c r="D1090" s="91">
        <v>5</v>
      </c>
      <c r="E1090" s="92" t="s">
        <v>1032</v>
      </c>
      <c r="F1090" s="93">
        <v>42503</v>
      </c>
      <c r="G1090" s="93">
        <v>42521</v>
      </c>
      <c r="H1090" s="94">
        <f t="shared" ca="1" si="3785"/>
        <v>0</v>
      </c>
      <c r="I1090" s="90" t="s">
        <v>84</v>
      </c>
      <c r="J1090" s="90" t="s">
        <v>172</v>
      </c>
      <c r="K1090" s="90" t="s">
        <v>1654</v>
      </c>
      <c r="L1090" s="95" t="str">
        <f t="shared" ca="1" si="3786"/>
        <v>Completed</v>
      </c>
      <c r="M1090" s="91" t="s">
        <v>1390</v>
      </c>
      <c r="N1090" s="91" t="s">
        <v>58</v>
      </c>
      <c r="O1090" s="91" t="s">
        <v>175</v>
      </c>
      <c r="P1090" s="91" t="s">
        <v>60</v>
      </c>
      <c r="Q1090" s="91" t="s">
        <v>61</v>
      </c>
      <c r="R1090" s="91" t="s">
        <v>62</v>
      </c>
      <c r="S1090" s="96"/>
      <c r="T1090" s="96">
        <v>1.3</v>
      </c>
      <c r="U1090" s="97">
        <v>0</v>
      </c>
      <c r="V1090" s="97"/>
      <c r="W1090" s="95">
        <f t="shared" si="3787"/>
        <v>0</v>
      </c>
      <c r="X1090" s="95">
        <f t="shared" si="3788"/>
        <v>0</v>
      </c>
      <c r="Y1090" s="97"/>
      <c r="Z1090" s="98" t="e">
        <f t="shared" si="3789"/>
        <v>#DIV/0!</v>
      </c>
      <c r="AA1090" s="99" t="e">
        <f t="shared" si="3790"/>
        <v>#DIV/0!</v>
      </c>
      <c r="AB1090" s="100">
        <f t="shared" si="3791"/>
        <v>0</v>
      </c>
      <c r="AC1090" s="101">
        <f t="shared" si="3792"/>
        <v>0</v>
      </c>
      <c r="AD1090" s="100">
        <f t="shared" si="3793"/>
        <v>0</v>
      </c>
      <c r="AE1090" s="102">
        <f t="shared" si="3794"/>
        <v>0</v>
      </c>
      <c r="AF1090" s="291">
        <v>0</v>
      </c>
      <c r="AG1090" s="103">
        <f t="shared" si="3795"/>
        <v>0</v>
      </c>
      <c r="AH1090" s="103">
        <v>0</v>
      </c>
      <c r="AI1090" s="103">
        <f t="shared" si="3796"/>
        <v>0</v>
      </c>
      <c r="AJ1090" s="336" t="e">
        <f t="shared" si="3797"/>
        <v>#DIV/0!</v>
      </c>
    </row>
    <row r="1091" spans="2:38" x14ac:dyDescent="0.25">
      <c r="B1091" s="356" t="s">
        <v>1649</v>
      </c>
      <c r="C1091" s="91">
        <v>2016</v>
      </c>
      <c r="D1091" s="91">
        <v>5</v>
      </c>
      <c r="E1091" s="92" t="s">
        <v>1032</v>
      </c>
      <c r="F1091" s="93">
        <v>42503</v>
      </c>
      <c r="G1091" s="93">
        <v>42521</v>
      </c>
      <c r="H1091" s="94">
        <f t="shared" ca="1" si="3785"/>
        <v>0</v>
      </c>
      <c r="I1091" s="90" t="s">
        <v>84</v>
      </c>
      <c r="J1091" s="90" t="s">
        <v>172</v>
      </c>
      <c r="K1091" s="90" t="s">
        <v>1654</v>
      </c>
      <c r="L1091" s="95" t="str">
        <f t="shared" ca="1" si="3786"/>
        <v>Completed</v>
      </c>
      <c r="M1091" s="91" t="s">
        <v>64</v>
      </c>
      <c r="N1091" s="91" t="s">
        <v>58</v>
      </c>
      <c r="O1091" s="91" t="s">
        <v>175</v>
      </c>
      <c r="P1091" s="91" t="s">
        <v>60</v>
      </c>
      <c r="Q1091" s="91" t="s">
        <v>61</v>
      </c>
      <c r="R1091" s="91" t="s">
        <v>62</v>
      </c>
      <c r="S1091" s="96">
        <v>0.2</v>
      </c>
      <c r="T1091" s="96">
        <v>1.3</v>
      </c>
      <c r="U1091" s="97">
        <v>2000000</v>
      </c>
      <c r="V1091" s="97">
        <v>2002366</v>
      </c>
      <c r="W1091" s="95">
        <f t="shared" si="3787"/>
        <v>0</v>
      </c>
      <c r="X1091" s="95">
        <f t="shared" si="3788"/>
        <v>2000000</v>
      </c>
      <c r="Y1091" s="97">
        <v>197</v>
      </c>
      <c r="Z1091" s="98">
        <f t="shared" si="3789"/>
        <v>9.8383612186783034E-5</v>
      </c>
      <c r="AA1091" s="99">
        <f t="shared" si="3790"/>
        <v>13.197969543147208</v>
      </c>
      <c r="AB1091" s="100">
        <f t="shared" si="3791"/>
        <v>400</v>
      </c>
      <c r="AC1091" s="101">
        <f t="shared" si="3792"/>
        <v>400</v>
      </c>
      <c r="AD1091" s="100">
        <f t="shared" si="3793"/>
        <v>0</v>
      </c>
      <c r="AE1091" s="102">
        <f t="shared" si="3794"/>
        <v>2600</v>
      </c>
      <c r="AF1091" s="291">
        <v>2600</v>
      </c>
      <c r="AG1091" s="103">
        <f t="shared" si="3795"/>
        <v>0</v>
      </c>
      <c r="AH1091" s="103">
        <v>0</v>
      </c>
      <c r="AI1091" s="103">
        <f t="shared" si="3796"/>
        <v>2200</v>
      </c>
      <c r="AJ1091" s="336">
        <f t="shared" si="3797"/>
        <v>0.84615384615384615</v>
      </c>
    </row>
    <row r="1092" spans="2:38" x14ac:dyDescent="0.25">
      <c r="B1092" s="356" t="s">
        <v>1650</v>
      </c>
      <c r="C1092" s="91">
        <v>2016</v>
      </c>
      <c r="D1092" s="91">
        <v>5</v>
      </c>
      <c r="E1092" s="92" t="s">
        <v>1032</v>
      </c>
      <c r="F1092" s="93">
        <v>42503</v>
      </c>
      <c r="G1092" s="93">
        <v>42521</v>
      </c>
      <c r="H1092" s="94">
        <f t="shared" ca="1" si="3785"/>
        <v>0</v>
      </c>
      <c r="I1092" s="90" t="s">
        <v>84</v>
      </c>
      <c r="J1092" s="90" t="s">
        <v>172</v>
      </c>
      <c r="K1092" s="90" t="s">
        <v>1654</v>
      </c>
      <c r="L1092" s="95" t="str">
        <f t="shared" ca="1" si="3786"/>
        <v>Completed</v>
      </c>
      <c r="M1092" s="91" t="s">
        <v>82</v>
      </c>
      <c r="N1092" s="91" t="s">
        <v>58</v>
      </c>
      <c r="O1092" s="91" t="s">
        <v>175</v>
      </c>
      <c r="P1092" s="91" t="s">
        <v>60</v>
      </c>
      <c r="Q1092" s="91" t="s">
        <v>61</v>
      </c>
      <c r="R1092" s="91" t="s">
        <v>62</v>
      </c>
      <c r="S1092" s="96">
        <v>0.1</v>
      </c>
      <c r="T1092" s="96">
        <v>1.3</v>
      </c>
      <c r="U1092" s="97">
        <v>1000000</v>
      </c>
      <c r="V1092" s="97">
        <v>1004721</v>
      </c>
      <c r="W1092" s="95">
        <f t="shared" si="3787"/>
        <v>0</v>
      </c>
      <c r="X1092" s="95">
        <f t="shared" si="3788"/>
        <v>1000000</v>
      </c>
      <c r="Y1092" s="97"/>
      <c r="Z1092" s="98">
        <f t="shared" si="3789"/>
        <v>0</v>
      </c>
      <c r="AA1092" s="99" t="e">
        <f t="shared" si="3790"/>
        <v>#DIV/0!</v>
      </c>
      <c r="AB1092" s="100">
        <f t="shared" si="3791"/>
        <v>100</v>
      </c>
      <c r="AC1092" s="101">
        <f t="shared" si="3792"/>
        <v>100</v>
      </c>
      <c r="AD1092" s="100">
        <f t="shared" si="3793"/>
        <v>0</v>
      </c>
      <c r="AE1092" s="102">
        <f t="shared" si="3794"/>
        <v>1300</v>
      </c>
      <c r="AF1092" s="291">
        <v>1300</v>
      </c>
      <c r="AG1092" s="103">
        <f t="shared" si="3795"/>
        <v>0</v>
      </c>
      <c r="AH1092" s="103">
        <v>0</v>
      </c>
      <c r="AI1092" s="103">
        <f t="shared" si="3796"/>
        <v>1200</v>
      </c>
      <c r="AJ1092" s="336">
        <f t="shared" si="3797"/>
        <v>0.92307692307692313</v>
      </c>
    </row>
    <row r="1093" spans="2:38" x14ac:dyDescent="0.25">
      <c r="B1093" s="356" t="s">
        <v>1651</v>
      </c>
      <c r="C1093" s="91">
        <v>2016</v>
      </c>
      <c r="D1093" s="91">
        <v>5</v>
      </c>
      <c r="E1093" s="92" t="s">
        <v>1032</v>
      </c>
      <c r="F1093" s="93">
        <v>42503</v>
      </c>
      <c r="G1093" s="93">
        <v>42521</v>
      </c>
      <c r="H1093" s="94">
        <f t="shared" ref="H1093:H1094" ca="1" si="3798">IF($O$1&gt;G1093,0,(G1093-$O$1))</f>
        <v>0</v>
      </c>
      <c r="I1093" s="90" t="s">
        <v>84</v>
      </c>
      <c r="J1093" s="90" t="s">
        <v>172</v>
      </c>
      <c r="K1093" s="90" t="s">
        <v>1654</v>
      </c>
      <c r="L1093" s="95" t="str">
        <f t="shared" ref="L1093:L1094" ca="1" si="3799">IF(G1093=0,$M$3,(IF(H1093=0,$M$1,$M$2)))</f>
        <v>Completed</v>
      </c>
      <c r="M1093" s="91" t="s">
        <v>72</v>
      </c>
      <c r="N1093" s="91" t="s">
        <v>58</v>
      </c>
      <c r="O1093" s="91" t="s">
        <v>175</v>
      </c>
      <c r="P1093" s="91" t="s">
        <v>60</v>
      </c>
      <c r="Q1093" s="91" t="s">
        <v>61</v>
      </c>
      <c r="R1093" s="91" t="s">
        <v>62</v>
      </c>
      <c r="S1093" s="96">
        <v>0.2</v>
      </c>
      <c r="T1093" s="96">
        <v>1.3</v>
      </c>
      <c r="U1093" s="97">
        <v>250000</v>
      </c>
      <c r="V1093" s="97">
        <v>302089</v>
      </c>
      <c r="W1093" s="95">
        <f t="shared" ref="W1093:W1094" si="3800">IF(V1093&gt;U1093,0,U1093-V1093)</f>
        <v>0</v>
      </c>
      <c r="X1093" s="95">
        <f t="shared" ref="X1093:X1094" si="3801">IF(V1093&gt;U1093,U1093,V1093)</f>
        <v>250000</v>
      </c>
      <c r="Y1093" s="97"/>
      <c r="Z1093" s="98">
        <f t="shared" ref="Z1093:Z1094" si="3802">Y1093/V1093</f>
        <v>0</v>
      </c>
      <c r="AA1093" s="99" t="e">
        <f t="shared" ref="AA1093:AA1094" si="3803">AF1093/Y1093</f>
        <v>#DIV/0!</v>
      </c>
      <c r="AB1093" s="100">
        <f t="shared" ref="AB1093:AB1094" si="3804">IF(P1093="cpv",(U1093*S1093),(U1093/1000*S1093))</f>
        <v>50</v>
      </c>
      <c r="AC1093" s="101">
        <f t="shared" ref="AC1093" si="3805">IF(P1093="cpv",(IF(W1093&gt;0,V1093*S1093,AB1093)),(IF(W1093&gt;0,V1093/1000*S1093,AB1093)))</f>
        <v>50</v>
      </c>
      <c r="AD1093" s="100">
        <f t="shared" ref="AD1093:AD1094" si="3806">AC1093-AB1093</f>
        <v>0</v>
      </c>
      <c r="AE1093" s="102">
        <f t="shared" ref="AE1093:AE1094" si="3807">IF(P1093="cpv",(U1093*T1093),(U1093/1000*T1093))</f>
        <v>325</v>
      </c>
      <c r="AF1093" s="291">
        <v>325</v>
      </c>
      <c r="AG1093" s="103">
        <f t="shared" ref="AG1093:AG1094" si="3808">AF1093-AE1093</f>
        <v>0</v>
      </c>
      <c r="AH1093" s="103">
        <v>0</v>
      </c>
      <c r="AI1093" s="103">
        <f t="shared" ref="AI1093:AI1094" si="3809">AF1093-AC1093-AH1093</f>
        <v>275</v>
      </c>
      <c r="AJ1093" s="336">
        <f t="shared" ref="AJ1093:AJ1094" si="3810">AI1093/AF1093</f>
        <v>0.84615384615384615</v>
      </c>
    </row>
    <row r="1094" spans="2:38" x14ac:dyDescent="0.25">
      <c r="B1094" s="356" t="s">
        <v>1652</v>
      </c>
      <c r="C1094" s="91">
        <v>2016</v>
      </c>
      <c r="D1094" s="91">
        <v>5</v>
      </c>
      <c r="E1094" s="92" t="s">
        <v>1032</v>
      </c>
      <c r="F1094" s="93">
        <v>42503</v>
      </c>
      <c r="G1094" s="93">
        <v>42521</v>
      </c>
      <c r="H1094" s="94">
        <f t="shared" ca="1" si="3798"/>
        <v>0</v>
      </c>
      <c r="I1094" s="90" t="s">
        <v>84</v>
      </c>
      <c r="J1094" s="90" t="s">
        <v>172</v>
      </c>
      <c r="K1094" s="90" t="s">
        <v>1654</v>
      </c>
      <c r="L1094" s="95" t="str">
        <f t="shared" ca="1" si="3799"/>
        <v>Completed</v>
      </c>
      <c r="M1094" s="91" t="s">
        <v>420</v>
      </c>
      <c r="N1094" s="91" t="s">
        <v>58</v>
      </c>
      <c r="O1094" s="91" t="s">
        <v>175</v>
      </c>
      <c r="P1094" s="91" t="s">
        <v>60</v>
      </c>
      <c r="Q1094" s="91" t="s">
        <v>61</v>
      </c>
      <c r="R1094" s="91" t="s">
        <v>62</v>
      </c>
      <c r="S1094" s="96">
        <v>0.2</v>
      </c>
      <c r="T1094" s="96">
        <v>1.3</v>
      </c>
      <c r="U1094" s="97">
        <v>250000</v>
      </c>
      <c r="V1094" s="97">
        <v>555988</v>
      </c>
      <c r="W1094" s="95">
        <f t="shared" si="3800"/>
        <v>0</v>
      </c>
      <c r="X1094" s="95">
        <f t="shared" si="3801"/>
        <v>250000</v>
      </c>
      <c r="Y1094" s="97"/>
      <c r="Z1094" s="98">
        <f t="shared" si="3802"/>
        <v>0</v>
      </c>
      <c r="AA1094" s="99" t="e">
        <f t="shared" si="3803"/>
        <v>#DIV/0!</v>
      </c>
      <c r="AB1094" s="100">
        <f t="shared" si="3804"/>
        <v>50</v>
      </c>
      <c r="AC1094" s="101">
        <v>150</v>
      </c>
      <c r="AD1094" s="100">
        <f t="shared" si="3806"/>
        <v>100</v>
      </c>
      <c r="AE1094" s="102">
        <f t="shared" si="3807"/>
        <v>325</v>
      </c>
      <c r="AF1094" s="291">
        <v>325</v>
      </c>
      <c r="AG1094" s="103">
        <f t="shared" si="3808"/>
        <v>0</v>
      </c>
      <c r="AH1094" s="103">
        <v>0</v>
      </c>
      <c r="AI1094" s="103">
        <f t="shared" si="3809"/>
        <v>175</v>
      </c>
      <c r="AJ1094" s="336">
        <f t="shared" si="3810"/>
        <v>0.53846153846153844</v>
      </c>
    </row>
    <row r="1095" spans="2:38" ht="15.75" thickBot="1" x14ac:dyDescent="0.3">
      <c r="B1095" s="355" t="s">
        <v>1653</v>
      </c>
      <c r="C1095" s="151">
        <v>2016</v>
      </c>
      <c r="D1095" s="151">
        <v>5</v>
      </c>
      <c r="E1095" s="337" t="s">
        <v>1032</v>
      </c>
      <c r="F1095" s="153">
        <v>42503</v>
      </c>
      <c r="G1095" s="153">
        <v>42521</v>
      </c>
      <c r="H1095" s="338">
        <f t="shared" ref="H1095:H1096" ca="1" si="3811">IF($O$1&gt;G1095,0,(G1095-$O$1))</f>
        <v>0</v>
      </c>
      <c r="I1095" s="150" t="s">
        <v>84</v>
      </c>
      <c r="J1095" s="150" t="s">
        <v>172</v>
      </c>
      <c r="K1095" s="150" t="s">
        <v>1654</v>
      </c>
      <c r="L1095" s="339" t="str">
        <f t="shared" ref="L1095:L1096" ca="1" si="3812">IF(G1095=0,$M$3,(IF(H1095=0,$M$1,$M$2)))</f>
        <v>Completed</v>
      </c>
      <c r="M1095" s="151" t="s">
        <v>90</v>
      </c>
      <c r="N1095" s="151" t="s">
        <v>58</v>
      </c>
      <c r="O1095" s="151" t="s">
        <v>175</v>
      </c>
      <c r="P1095" s="151" t="s">
        <v>60</v>
      </c>
      <c r="Q1095" s="151" t="s">
        <v>61</v>
      </c>
      <c r="R1095" s="151" t="s">
        <v>62</v>
      </c>
      <c r="S1095" s="152">
        <v>0.1</v>
      </c>
      <c r="T1095" s="152">
        <v>1.3</v>
      </c>
      <c r="U1095" s="340">
        <v>1000000</v>
      </c>
      <c r="V1095" s="340">
        <v>1056913</v>
      </c>
      <c r="W1095" s="339">
        <f t="shared" ref="W1095:W1096" si="3813">IF(V1095&gt;U1095,0,U1095-V1095)</f>
        <v>0</v>
      </c>
      <c r="X1095" s="339">
        <f t="shared" ref="X1095:X1096" si="3814">IF(V1095&gt;U1095,U1095,V1095)</f>
        <v>1000000</v>
      </c>
      <c r="Y1095" s="340"/>
      <c r="Z1095" s="341">
        <f t="shared" ref="Z1095:Z1096" si="3815">Y1095/V1095</f>
        <v>0</v>
      </c>
      <c r="AA1095" s="342" t="e">
        <f t="shared" ref="AA1095:AA1096" si="3816">AF1095/Y1095</f>
        <v>#DIV/0!</v>
      </c>
      <c r="AB1095" s="343">
        <f t="shared" ref="AB1095:AB1096" si="3817">IF(P1095="cpv",(U1095*S1095),(U1095/1000*S1095))</f>
        <v>100</v>
      </c>
      <c r="AC1095" s="344">
        <f t="shared" ref="AC1095:AC1096" si="3818">IF(P1095="cpv",(IF(W1095&gt;0,V1095*S1095,AB1095)),(IF(W1095&gt;0,V1095/1000*S1095,AB1095)))</f>
        <v>100</v>
      </c>
      <c r="AD1095" s="343">
        <f t="shared" ref="AD1095:AD1096" si="3819">AC1095-AB1095</f>
        <v>0</v>
      </c>
      <c r="AE1095" s="345">
        <f t="shared" ref="AE1095:AE1096" si="3820">IF(P1095="cpv",(U1095*T1095),(U1095/1000*T1095))</f>
        <v>1300</v>
      </c>
      <c r="AF1095" s="346">
        <v>1300</v>
      </c>
      <c r="AG1095" s="347">
        <f t="shared" ref="AG1095:AG1096" si="3821">AF1095-AE1095</f>
        <v>0</v>
      </c>
      <c r="AH1095" s="347">
        <v>0</v>
      </c>
      <c r="AI1095" s="347">
        <f t="shared" ref="AI1095:AI1096" si="3822">AF1095-AC1095-AH1095</f>
        <v>1200</v>
      </c>
      <c r="AJ1095" s="348">
        <f t="shared" ref="AJ1095:AJ1096" si="3823">AI1095/AF1095</f>
        <v>0.92307692307692313</v>
      </c>
    </row>
    <row r="1096" spans="2:38" ht="15.75" thickBot="1" x14ac:dyDescent="0.3">
      <c r="B1096" s="357" t="s">
        <v>1655</v>
      </c>
      <c r="C1096" s="135">
        <v>2016</v>
      </c>
      <c r="D1096" s="135">
        <v>5</v>
      </c>
      <c r="E1096" s="136" t="s">
        <v>1032</v>
      </c>
      <c r="F1096" s="137">
        <v>42503</v>
      </c>
      <c r="G1096" s="137">
        <v>42521</v>
      </c>
      <c r="H1096" s="138">
        <f t="shared" ca="1" si="3811"/>
        <v>0</v>
      </c>
      <c r="I1096" s="139" t="s">
        <v>84</v>
      </c>
      <c r="J1096" s="139" t="s">
        <v>172</v>
      </c>
      <c r="K1096" s="139" t="s">
        <v>1654</v>
      </c>
      <c r="L1096" s="140" t="str">
        <f t="shared" ca="1" si="3812"/>
        <v>Completed</v>
      </c>
      <c r="M1096" s="135" t="s">
        <v>82</v>
      </c>
      <c r="N1096" s="135" t="s">
        <v>58</v>
      </c>
      <c r="O1096" s="135" t="s">
        <v>78</v>
      </c>
      <c r="P1096" s="135" t="s">
        <v>60</v>
      </c>
      <c r="Q1096" s="135" t="s">
        <v>79</v>
      </c>
      <c r="R1096" s="135" t="s">
        <v>79</v>
      </c>
      <c r="S1096" s="111">
        <v>0.5</v>
      </c>
      <c r="T1096" s="141">
        <v>1.3</v>
      </c>
      <c r="U1096" s="142">
        <v>600000</v>
      </c>
      <c r="V1096" s="142">
        <v>600179</v>
      </c>
      <c r="W1096" s="140">
        <f t="shared" si="3813"/>
        <v>0</v>
      </c>
      <c r="X1096" s="140">
        <f t="shared" si="3814"/>
        <v>600000</v>
      </c>
      <c r="Y1096" s="142"/>
      <c r="Z1096" s="143">
        <f t="shared" si="3815"/>
        <v>0</v>
      </c>
      <c r="AA1096" s="144" t="e">
        <f t="shared" si="3816"/>
        <v>#DIV/0!</v>
      </c>
      <c r="AB1096" s="145">
        <f t="shared" si="3817"/>
        <v>300</v>
      </c>
      <c r="AC1096" s="146">
        <f t="shared" si="3818"/>
        <v>300</v>
      </c>
      <c r="AD1096" s="145">
        <f t="shared" si="3819"/>
        <v>0</v>
      </c>
      <c r="AE1096" s="147">
        <f t="shared" si="3820"/>
        <v>780</v>
      </c>
      <c r="AF1096" s="288">
        <v>780</v>
      </c>
      <c r="AG1096" s="148">
        <f t="shared" si="3821"/>
        <v>0</v>
      </c>
      <c r="AH1096" s="148">
        <v>0</v>
      </c>
      <c r="AI1096" s="148">
        <f t="shared" si="3822"/>
        <v>480</v>
      </c>
      <c r="AJ1096" s="349">
        <f t="shared" si="3823"/>
        <v>0.61538461538461542</v>
      </c>
    </row>
    <row r="1097" spans="2:38" ht="15.75" thickBot="1" x14ac:dyDescent="0.3">
      <c r="B1097" s="357" t="s">
        <v>1656</v>
      </c>
      <c r="C1097" s="135">
        <v>2016</v>
      </c>
      <c r="D1097" s="135">
        <v>5</v>
      </c>
      <c r="E1097" s="136" t="s">
        <v>1032</v>
      </c>
      <c r="F1097" s="137">
        <v>42503</v>
      </c>
      <c r="G1097" s="137">
        <v>42521</v>
      </c>
      <c r="H1097" s="138">
        <f t="shared" ref="H1097:H1098" ca="1" si="3824">IF($O$1&gt;G1097,0,(G1097-$O$1))</f>
        <v>0</v>
      </c>
      <c r="I1097" s="139" t="s">
        <v>54</v>
      </c>
      <c r="J1097" s="139" t="s">
        <v>1310</v>
      </c>
      <c r="K1097" s="139" t="s">
        <v>1657</v>
      </c>
      <c r="L1097" s="140" t="str">
        <f t="shared" ref="L1097:L1098" ca="1" si="3825">IF(G1097=0,$M$3,(IF(H1097=0,$M$1,$M$2)))</f>
        <v>Completed</v>
      </c>
      <c r="M1097" s="135" t="s">
        <v>830</v>
      </c>
      <c r="N1097" s="135" t="s">
        <v>58</v>
      </c>
      <c r="O1097" s="135" t="s">
        <v>599</v>
      </c>
      <c r="P1097" s="135" t="s">
        <v>110</v>
      </c>
      <c r="Q1097" s="135" t="s">
        <v>101</v>
      </c>
      <c r="R1097" s="135" t="s">
        <v>102</v>
      </c>
      <c r="S1097" s="141">
        <v>3.7999999999999999E-2</v>
      </c>
      <c r="T1097" s="141">
        <v>0.06</v>
      </c>
      <c r="U1097" s="142">
        <v>100000</v>
      </c>
      <c r="V1097" s="142">
        <v>0</v>
      </c>
      <c r="W1097" s="140">
        <f t="shared" ref="W1097:W1098" si="3826">IF(V1097&gt;U1097,0,U1097-V1097)</f>
        <v>100000</v>
      </c>
      <c r="X1097" s="140">
        <f t="shared" ref="X1097:X1098" si="3827">IF(V1097&gt;U1097,U1097,V1097)</f>
        <v>0</v>
      </c>
      <c r="Y1097" s="142"/>
      <c r="Z1097" s="143" t="e">
        <f t="shared" ref="Z1097:Z1098" si="3828">Y1097/V1097</f>
        <v>#DIV/0!</v>
      </c>
      <c r="AA1097" s="144" t="e">
        <f t="shared" ref="AA1097:AA1098" si="3829">AF1097/Y1097</f>
        <v>#DIV/0!</v>
      </c>
      <c r="AB1097" s="145">
        <f t="shared" ref="AB1097:AB1098" si="3830">IF(P1097="cpv",(U1097*S1097),(U1097/1000*S1097))</f>
        <v>3800</v>
      </c>
      <c r="AC1097" s="146">
        <f t="shared" ref="AC1097:AC1098" si="3831">IF(P1097="cpv",(IF(W1097&gt;0,V1097*S1097,AB1097)),(IF(W1097&gt;0,V1097/1000*S1097,AB1097)))</f>
        <v>0</v>
      </c>
      <c r="AD1097" s="145">
        <f t="shared" ref="AD1097:AD1098" si="3832">AC1097-AB1097</f>
        <v>-3800</v>
      </c>
      <c r="AE1097" s="147">
        <f t="shared" ref="AE1097:AE1098" si="3833">IF(P1097="cpv",(U1097*T1097),(U1097/1000*T1097))</f>
        <v>6000</v>
      </c>
      <c r="AF1097" s="288">
        <v>0</v>
      </c>
      <c r="AG1097" s="148">
        <f t="shared" ref="AG1097:AG1098" si="3834">AF1097-AE1097</f>
        <v>-6000</v>
      </c>
      <c r="AH1097" s="148">
        <v>0</v>
      </c>
      <c r="AI1097" s="148">
        <f t="shared" ref="AI1097:AI1098" si="3835">AF1097-AC1097-AH1097</f>
        <v>0</v>
      </c>
      <c r="AJ1097" s="349" t="e">
        <f t="shared" ref="AJ1097:AJ1098" si="3836">AI1097/AF1097</f>
        <v>#DIV/0!</v>
      </c>
    </row>
    <row r="1098" spans="2:38" ht="15.75" thickBot="1" x14ac:dyDescent="0.3">
      <c r="B1098" s="354" t="s">
        <v>1658</v>
      </c>
      <c r="C1098" s="105">
        <v>2016</v>
      </c>
      <c r="D1098" s="105">
        <v>5</v>
      </c>
      <c r="E1098" s="106" t="s">
        <v>1032</v>
      </c>
      <c r="F1098" s="107">
        <v>42503</v>
      </c>
      <c r="G1098" s="107">
        <v>42521</v>
      </c>
      <c r="H1098" s="108">
        <f t="shared" ca="1" si="3824"/>
        <v>0</v>
      </c>
      <c r="I1098" s="109" t="s">
        <v>54</v>
      </c>
      <c r="J1098" s="109" t="s">
        <v>1310</v>
      </c>
      <c r="K1098" s="109" t="s">
        <v>1661</v>
      </c>
      <c r="L1098" s="110" t="str">
        <f t="shared" ca="1" si="3825"/>
        <v>Completed</v>
      </c>
      <c r="M1098" s="105" t="s">
        <v>57</v>
      </c>
      <c r="N1098" s="105" t="s">
        <v>58</v>
      </c>
      <c r="O1098" s="105" t="s">
        <v>59</v>
      </c>
      <c r="P1098" s="105" t="s">
        <v>60</v>
      </c>
      <c r="Q1098" s="105" t="s">
        <v>61</v>
      </c>
      <c r="R1098" s="105" t="s">
        <v>62</v>
      </c>
      <c r="S1098" s="152">
        <v>0.5</v>
      </c>
      <c r="T1098" s="111">
        <v>1</v>
      </c>
      <c r="U1098" s="112">
        <v>2750000</v>
      </c>
      <c r="V1098" s="112">
        <v>1166009</v>
      </c>
      <c r="W1098" s="110">
        <f t="shared" si="3826"/>
        <v>1583991</v>
      </c>
      <c r="X1098" s="110">
        <f t="shared" si="3827"/>
        <v>1166009</v>
      </c>
      <c r="Y1098" s="112"/>
      <c r="Z1098" s="113">
        <f t="shared" si="3828"/>
        <v>0</v>
      </c>
      <c r="AA1098" s="114" t="e">
        <f t="shared" si="3829"/>
        <v>#DIV/0!</v>
      </c>
      <c r="AB1098" s="115">
        <f t="shared" si="3830"/>
        <v>1375</v>
      </c>
      <c r="AC1098" s="116">
        <f t="shared" si="3831"/>
        <v>583.00450000000001</v>
      </c>
      <c r="AD1098" s="115">
        <f t="shared" si="3832"/>
        <v>-791.99549999999999</v>
      </c>
      <c r="AE1098" s="117">
        <f t="shared" si="3833"/>
        <v>2750</v>
      </c>
      <c r="AF1098" s="286">
        <v>1455.26</v>
      </c>
      <c r="AG1098" s="118">
        <f t="shared" si="3834"/>
        <v>-1294.74</v>
      </c>
      <c r="AH1098" s="118">
        <v>0</v>
      </c>
      <c r="AI1098" s="118">
        <f t="shared" si="3835"/>
        <v>872.25549999999998</v>
      </c>
      <c r="AJ1098" s="335">
        <f t="shared" si="3836"/>
        <v>0.5993812102304743</v>
      </c>
      <c r="AL1098" s="424"/>
    </row>
    <row r="1099" spans="2:38" x14ac:dyDescent="0.25">
      <c r="B1099" s="356" t="s">
        <v>1659</v>
      </c>
      <c r="C1099" s="91">
        <v>2016</v>
      </c>
      <c r="D1099" s="91">
        <v>5</v>
      </c>
      <c r="E1099" s="92" t="s">
        <v>1032</v>
      </c>
      <c r="F1099" s="93">
        <v>42503</v>
      </c>
      <c r="G1099" s="93">
        <v>42521</v>
      </c>
      <c r="H1099" s="94">
        <f t="shared" ref="H1099:H1101" ca="1" si="3837">IF($O$1&gt;G1099,0,(G1099-$O$1))</f>
        <v>0</v>
      </c>
      <c r="I1099" s="90" t="s">
        <v>54</v>
      </c>
      <c r="J1099" s="90" t="s">
        <v>1310</v>
      </c>
      <c r="K1099" s="90" t="s">
        <v>1661</v>
      </c>
      <c r="L1099" s="95" t="str">
        <f t="shared" ref="L1099:L1101" ca="1" si="3838">IF(G1099=0,$M$3,(IF(H1099=0,$M$1,$M$2)))</f>
        <v>Completed</v>
      </c>
      <c r="M1099" s="91" t="s">
        <v>64</v>
      </c>
      <c r="N1099" s="91" t="s">
        <v>58</v>
      </c>
      <c r="O1099" s="91" t="s">
        <v>59</v>
      </c>
      <c r="P1099" s="91" t="s">
        <v>60</v>
      </c>
      <c r="Q1099" s="91" t="s">
        <v>61</v>
      </c>
      <c r="R1099" s="91" t="s">
        <v>62</v>
      </c>
      <c r="S1099" s="96">
        <v>0.2</v>
      </c>
      <c r="T1099" s="96">
        <v>1</v>
      </c>
      <c r="U1099" s="97">
        <v>2000000</v>
      </c>
      <c r="V1099" s="97">
        <v>2022737</v>
      </c>
      <c r="W1099" s="95">
        <f t="shared" ref="W1099:W1101" si="3839">IF(V1099&gt;U1099,0,U1099-V1099)</f>
        <v>0</v>
      </c>
      <c r="X1099" s="95">
        <f t="shared" ref="X1099:X1101" si="3840">IF(V1099&gt;U1099,U1099,V1099)</f>
        <v>2000000</v>
      </c>
      <c r="Y1099" s="97">
        <v>528</v>
      </c>
      <c r="Z1099" s="98">
        <f t="shared" ref="Z1099:Z1101" si="3841">Y1099/V1099</f>
        <v>2.6103245256303714E-4</v>
      </c>
      <c r="AA1099" s="99">
        <f t="shared" ref="AA1099:AA1101" si="3842">AF1099/Y1099</f>
        <v>3.8309412878787881</v>
      </c>
      <c r="AB1099" s="100">
        <f t="shared" ref="AB1099:AB1101" si="3843">IF(P1099="cpv",(U1099*S1099),(U1099/1000*S1099))</f>
        <v>400</v>
      </c>
      <c r="AC1099" s="101">
        <f t="shared" ref="AC1099:AC1101" si="3844">IF(P1099="cpv",(IF(W1099&gt;0,V1099*S1099,AB1099)),(IF(W1099&gt;0,V1099/1000*S1099,AB1099)))</f>
        <v>400</v>
      </c>
      <c r="AD1099" s="100">
        <f t="shared" ref="AD1099:AD1101" si="3845">AC1099-AB1099</f>
        <v>0</v>
      </c>
      <c r="AE1099" s="102">
        <f t="shared" ref="AE1099:AE1101" si="3846">IF(P1099="cpv",(U1099*T1099),(U1099/1000*T1099))</f>
        <v>2000</v>
      </c>
      <c r="AF1099" s="291">
        <v>2022.7370000000001</v>
      </c>
      <c r="AG1099" s="103">
        <f t="shared" ref="AG1099:AG1101" si="3847">AF1099-AE1099</f>
        <v>22.73700000000008</v>
      </c>
      <c r="AH1099" s="103">
        <v>0</v>
      </c>
      <c r="AI1099" s="103">
        <f t="shared" ref="AI1099:AI1101" si="3848">AF1099-AC1099-AH1099</f>
        <v>1622.7370000000001</v>
      </c>
      <c r="AJ1099" s="336">
        <f t="shared" ref="AJ1099:AJ1101" si="3849">AI1099/AF1099</f>
        <v>0.80224814199769912</v>
      </c>
    </row>
    <row r="1100" spans="2:38" ht="15.75" thickBot="1" x14ac:dyDescent="0.3">
      <c r="B1100" s="355" t="s">
        <v>1660</v>
      </c>
      <c r="C1100" s="151">
        <v>2016</v>
      </c>
      <c r="D1100" s="151">
        <v>5</v>
      </c>
      <c r="E1100" s="337" t="s">
        <v>1032</v>
      </c>
      <c r="F1100" s="153">
        <v>42503</v>
      </c>
      <c r="G1100" s="153">
        <v>42521</v>
      </c>
      <c r="H1100" s="338">
        <f t="shared" ca="1" si="3837"/>
        <v>0</v>
      </c>
      <c r="I1100" s="150" t="s">
        <v>54</v>
      </c>
      <c r="J1100" s="150" t="s">
        <v>1310</v>
      </c>
      <c r="K1100" s="150" t="s">
        <v>1661</v>
      </c>
      <c r="L1100" s="339" t="str">
        <f t="shared" ca="1" si="3838"/>
        <v>Completed</v>
      </c>
      <c r="M1100" s="151" t="s">
        <v>174</v>
      </c>
      <c r="N1100" s="151" t="s">
        <v>58</v>
      </c>
      <c r="O1100" s="151" t="s">
        <v>59</v>
      </c>
      <c r="P1100" s="151" t="s">
        <v>60</v>
      </c>
      <c r="Q1100" s="151" t="s">
        <v>61</v>
      </c>
      <c r="R1100" s="151" t="s">
        <v>62</v>
      </c>
      <c r="S1100" s="152">
        <v>0.15</v>
      </c>
      <c r="T1100" s="152">
        <v>1</v>
      </c>
      <c r="U1100" s="340">
        <v>1000000</v>
      </c>
      <c r="V1100" s="340">
        <v>992466</v>
      </c>
      <c r="W1100" s="339">
        <f t="shared" si="3839"/>
        <v>7534</v>
      </c>
      <c r="X1100" s="339">
        <f t="shared" si="3840"/>
        <v>992466</v>
      </c>
      <c r="Y1100" s="340"/>
      <c r="Z1100" s="341">
        <f t="shared" si="3841"/>
        <v>0</v>
      </c>
      <c r="AA1100" s="342" t="e">
        <f t="shared" si="3842"/>
        <v>#DIV/0!</v>
      </c>
      <c r="AB1100" s="343">
        <f t="shared" si="3843"/>
        <v>150</v>
      </c>
      <c r="AC1100" s="344">
        <f t="shared" si="3844"/>
        <v>148.8699</v>
      </c>
      <c r="AD1100" s="343">
        <f t="shared" si="3845"/>
        <v>-1.1300999999999988</v>
      </c>
      <c r="AE1100" s="345">
        <f t="shared" si="3846"/>
        <v>1000</v>
      </c>
      <c r="AF1100" s="346">
        <v>0</v>
      </c>
      <c r="AG1100" s="347">
        <f t="shared" si="3847"/>
        <v>-1000</v>
      </c>
      <c r="AH1100" s="347">
        <v>0</v>
      </c>
      <c r="AI1100" s="347">
        <f t="shared" si="3848"/>
        <v>-148.8699</v>
      </c>
      <c r="AJ1100" s="348" t="e">
        <f t="shared" si="3849"/>
        <v>#DIV/0!</v>
      </c>
    </row>
    <row r="1101" spans="2:38" x14ac:dyDescent="0.25">
      <c r="B1101" s="354" t="s">
        <v>1662</v>
      </c>
      <c r="C1101" s="105">
        <v>2016</v>
      </c>
      <c r="D1101" s="105">
        <v>5</v>
      </c>
      <c r="E1101" s="106" t="s">
        <v>1032</v>
      </c>
      <c r="F1101" s="107">
        <v>42503</v>
      </c>
      <c r="G1101" s="107">
        <v>42506</v>
      </c>
      <c r="H1101" s="108">
        <f t="shared" ca="1" si="3837"/>
        <v>0</v>
      </c>
      <c r="I1101" s="109" t="s">
        <v>54</v>
      </c>
      <c r="J1101" s="109" t="s">
        <v>116</v>
      </c>
      <c r="K1101" s="109" t="s">
        <v>1665</v>
      </c>
      <c r="L1101" s="110" t="str">
        <f t="shared" ca="1" si="3838"/>
        <v>Completed</v>
      </c>
      <c r="M1101" s="105" t="s">
        <v>82</v>
      </c>
      <c r="N1101" s="105" t="s">
        <v>58</v>
      </c>
      <c r="O1101" s="105" t="s">
        <v>78</v>
      </c>
      <c r="P1101" s="105" t="s">
        <v>60</v>
      </c>
      <c r="Q1101" s="105" t="s">
        <v>79</v>
      </c>
      <c r="R1101" s="105" t="s">
        <v>79</v>
      </c>
      <c r="S1101" s="111">
        <v>0.5</v>
      </c>
      <c r="T1101" s="111">
        <v>4.25</v>
      </c>
      <c r="U1101" s="112">
        <v>400000</v>
      </c>
      <c r="V1101" s="112">
        <v>402372</v>
      </c>
      <c r="W1101" s="110">
        <f t="shared" si="3839"/>
        <v>0</v>
      </c>
      <c r="X1101" s="110">
        <f t="shared" si="3840"/>
        <v>400000</v>
      </c>
      <c r="Y1101" s="112">
        <v>6349</v>
      </c>
      <c r="Z1101" s="113">
        <f t="shared" si="3841"/>
        <v>1.5778930939528594E-2</v>
      </c>
      <c r="AA1101" s="114">
        <f t="shared" si="3842"/>
        <v>0.21853835249645615</v>
      </c>
      <c r="AB1101" s="115">
        <f t="shared" si="3843"/>
        <v>200</v>
      </c>
      <c r="AC1101" s="116">
        <f t="shared" si="3844"/>
        <v>200</v>
      </c>
      <c r="AD1101" s="115">
        <f t="shared" si="3845"/>
        <v>0</v>
      </c>
      <c r="AE1101" s="117">
        <f t="shared" si="3846"/>
        <v>1700</v>
      </c>
      <c r="AF1101" s="286">
        <v>1387.5</v>
      </c>
      <c r="AG1101" s="118">
        <f t="shared" si="3847"/>
        <v>-312.5</v>
      </c>
      <c r="AH1101" s="118">
        <v>0</v>
      </c>
      <c r="AI1101" s="118">
        <f t="shared" si="3848"/>
        <v>1187.5</v>
      </c>
      <c r="AJ1101" s="335">
        <f t="shared" si="3849"/>
        <v>0.85585585585585588</v>
      </c>
      <c r="AL1101" s="424"/>
    </row>
    <row r="1102" spans="2:38" x14ac:dyDescent="0.25">
      <c r="B1102" s="356" t="s">
        <v>1663</v>
      </c>
      <c r="C1102" s="91">
        <v>2016</v>
      </c>
      <c r="D1102" s="91">
        <v>5</v>
      </c>
      <c r="E1102" s="92" t="s">
        <v>1032</v>
      </c>
      <c r="F1102" s="93">
        <v>42503</v>
      </c>
      <c r="G1102" s="93">
        <v>42506</v>
      </c>
      <c r="H1102" s="94">
        <f t="shared" ref="H1102:H1103" ca="1" si="3850">IF($O$1&gt;G1102,0,(G1102-$O$1))</f>
        <v>0</v>
      </c>
      <c r="I1102" s="90" t="s">
        <v>54</v>
      </c>
      <c r="J1102" s="90" t="s">
        <v>116</v>
      </c>
      <c r="K1102" s="90" t="s">
        <v>1665</v>
      </c>
      <c r="L1102" s="95" t="str">
        <f t="shared" ref="L1102:L1103" ca="1" si="3851">IF(G1102=0,$M$3,(IF(H1102=0,$M$1,$M$2)))</f>
        <v>Completed</v>
      </c>
      <c r="M1102" s="91" t="s">
        <v>77</v>
      </c>
      <c r="N1102" s="91" t="s">
        <v>58</v>
      </c>
      <c r="O1102" s="91" t="s">
        <v>78</v>
      </c>
      <c r="P1102" s="91" t="s">
        <v>60</v>
      </c>
      <c r="Q1102" s="91" t="s">
        <v>79</v>
      </c>
      <c r="R1102" s="91" t="s">
        <v>79</v>
      </c>
      <c r="S1102" s="96">
        <v>1.5</v>
      </c>
      <c r="T1102" s="96">
        <v>4.25</v>
      </c>
      <c r="U1102" s="97">
        <v>300000</v>
      </c>
      <c r="V1102" s="97">
        <v>321414</v>
      </c>
      <c r="W1102" s="95">
        <f t="shared" ref="W1102:W1103" si="3852">IF(V1102&gt;U1102,0,U1102-V1102)</f>
        <v>0</v>
      </c>
      <c r="X1102" s="95">
        <f t="shared" ref="X1102:X1103" si="3853">IF(V1102&gt;U1102,U1102,V1102)</f>
        <v>300000</v>
      </c>
      <c r="Y1102" s="97">
        <v>5444</v>
      </c>
      <c r="Z1102" s="98">
        <f t="shared" ref="Z1102:Z1103" si="3854">Y1102/V1102</f>
        <v>1.6937656729327285E-2</v>
      </c>
      <c r="AA1102" s="99">
        <f t="shared" ref="AA1102:AA1103" si="3855">AF1102/Y1102</f>
        <v>0.23420279206465833</v>
      </c>
      <c r="AB1102" s="100">
        <f t="shared" ref="AB1102:AB1103" si="3856">IF(P1102="cpv",(U1102*S1102),(U1102/1000*S1102))</f>
        <v>450</v>
      </c>
      <c r="AC1102" s="101">
        <f t="shared" ref="AC1102:AC1103" si="3857">IF(P1102="cpv",(IF(W1102&gt;0,V1102*S1102,AB1102)),(IF(W1102&gt;0,V1102/1000*S1102,AB1102)))</f>
        <v>450</v>
      </c>
      <c r="AD1102" s="100">
        <f t="shared" ref="AD1102:AD1103" si="3858">AC1102-AB1102</f>
        <v>0</v>
      </c>
      <c r="AE1102" s="102">
        <f t="shared" ref="AE1102:AE1103" si="3859">IF(P1102="cpv",(U1102*T1102),(U1102/1000*T1102))</f>
        <v>1275</v>
      </c>
      <c r="AF1102" s="291">
        <v>1275</v>
      </c>
      <c r="AG1102" s="103">
        <f t="shared" ref="AG1102:AG1103" si="3860">AF1102-AE1102</f>
        <v>0</v>
      </c>
      <c r="AH1102" s="103">
        <v>0</v>
      </c>
      <c r="AI1102" s="103">
        <f t="shared" ref="AI1102:AI1103" si="3861">AF1102-AC1102-AH1102</f>
        <v>825</v>
      </c>
      <c r="AJ1102" s="336">
        <f t="shared" ref="AJ1102:AJ1103" si="3862">AI1102/AF1102</f>
        <v>0.6470588235294118</v>
      </c>
    </row>
    <row r="1103" spans="2:38" ht="15.75" thickBot="1" x14ac:dyDescent="0.3">
      <c r="B1103" s="355" t="s">
        <v>1664</v>
      </c>
      <c r="C1103" s="151">
        <v>2016</v>
      </c>
      <c r="D1103" s="151">
        <v>5</v>
      </c>
      <c r="E1103" s="337" t="s">
        <v>1032</v>
      </c>
      <c r="F1103" s="153">
        <v>42503</v>
      </c>
      <c r="G1103" s="153">
        <v>42506</v>
      </c>
      <c r="H1103" s="338">
        <f t="shared" ca="1" si="3850"/>
        <v>0</v>
      </c>
      <c r="I1103" s="150" t="s">
        <v>54</v>
      </c>
      <c r="J1103" s="150" t="s">
        <v>116</v>
      </c>
      <c r="K1103" s="150" t="s">
        <v>1665</v>
      </c>
      <c r="L1103" s="339" t="str">
        <f t="shared" ca="1" si="3851"/>
        <v>Completed</v>
      </c>
      <c r="M1103" s="151" t="s">
        <v>57</v>
      </c>
      <c r="N1103" s="151" t="s">
        <v>58</v>
      </c>
      <c r="O1103" s="151" t="s">
        <v>78</v>
      </c>
      <c r="P1103" s="151" t="s">
        <v>60</v>
      </c>
      <c r="Q1103" s="151" t="s">
        <v>79</v>
      </c>
      <c r="R1103" s="151" t="s">
        <v>79</v>
      </c>
      <c r="S1103" s="96">
        <v>2.5</v>
      </c>
      <c r="T1103" s="152">
        <v>4.25</v>
      </c>
      <c r="U1103" s="340">
        <v>150000</v>
      </c>
      <c r="V1103" s="340">
        <v>150713</v>
      </c>
      <c r="W1103" s="339">
        <f t="shared" si="3852"/>
        <v>0</v>
      </c>
      <c r="X1103" s="339">
        <f t="shared" si="3853"/>
        <v>150000</v>
      </c>
      <c r="Y1103" s="340"/>
      <c r="Z1103" s="341">
        <f t="shared" si="3854"/>
        <v>0</v>
      </c>
      <c r="AA1103" s="342" t="e">
        <f t="shared" si="3855"/>
        <v>#DIV/0!</v>
      </c>
      <c r="AB1103" s="343">
        <f t="shared" si="3856"/>
        <v>375</v>
      </c>
      <c r="AC1103" s="344">
        <f t="shared" si="3857"/>
        <v>375</v>
      </c>
      <c r="AD1103" s="343">
        <f t="shared" si="3858"/>
        <v>0</v>
      </c>
      <c r="AE1103" s="345">
        <f t="shared" si="3859"/>
        <v>637.5</v>
      </c>
      <c r="AF1103" s="346">
        <v>637.5</v>
      </c>
      <c r="AG1103" s="347">
        <f t="shared" si="3860"/>
        <v>0</v>
      </c>
      <c r="AH1103" s="347">
        <v>0</v>
      </c>
      <c r="AI1103" s="347">
        <f t="shared" si="3861"/>
        <v>262.5</v>
      </c>
      <c r="AJ1103" s="348">
        <f t="shared" si="3862"/>
        <v>0.41176470588235292</v>
      </c>
    </row>
    <row r="1104" spans="2:38" ht="15.75" thickBot="1" x14ac:dyDescent="0.3">
      <c r="B1104" s="354" t="s">
        <v>1666</v>
      </c>
      <c r="C1104" s="105">
        <v>2016</v>
      </c>
      <c r="D1104" s="105">
        <v>5</v>
      </c>
      <c r="E1104" s="106" t="s">
        <v>1032</v>
      </c>
      <c r="F1104" s="107">
        <v>42503</v>
      </c>
      <c r="G1104" s="107">
        <v>42521</v>
      </c>
      <c r="H1104" s="108">
        <f t="shared" ref="H1104:H1105" ca="1" si="3863">IF($O$1&gt;G1104,0,(G1104-$O$1))</f>
        <v>0</v>
      </c>
      <c r="I1104" s="109" t="s">
        <v>96</v>
      </c>
      <c r="J1104" s="109" t="s">
        <v>636</v>
      </c>
      <c r="K1104" s="109" t="s">
        <v>1670</v>
      </c>
      <c r="L1104" s="110" t="str">
        <f t="shared" ref="L1104:L1105" ca="1" si="3864">IF(G1104=0,$M$3,(IF(H1104=0,$M$1,$M$2)))</f>
        <v>Completed</v>
      </c>
      <c r="M1104" s="105" t="s">
        <v>1395</v>
      </c>
      <c r="N1104" s="105" t="s">
        <v>58</v>
      </c>
      <c r="O1104" s="105" t="s">
        <v>78</v>
      </c>
      <c r="P1104" s="105" t="s">
        <v>60</v>
      </c>
      <c r="Q1104" s="105" t="s">
        <v>79</v>
      </c>
      <c r="R1104" s="105" t="s">
        <v>79</v>
      </c>
      <c r="S1104" s="111">
        <v>3</v>
      </c>
      <c r="T1104" s="111">
        <v>4.25</v>
      </c>
      <c r="U1104" s="112">
        <v>400000</v>
      </c>
      <c r="V1104" s="112">
        <v>0</v>
      </c>
      <c r="W1104" s="110">
        <f t="shared" ref="W1104:W1105" si="3865">IF(V1104&gt;U1104,0,U1104-V1104)</f>
        <v>400000</v>
      </c>
      <c r="X1104" s="110">
        <f t="shared" ref="X1104:X1105" si="3866">IF(V1104&gt;U1104,U1104,V1104)</f>
        <v>0</v>
      </c>
      <c r="Y1104" s="112"/>
      <c r="Z1104" s="113" t="e">
        <f t="shared" ref="Z1104:Z1105" si="3867">Y1104/V1104</f>
        <v>#DIV/0!</v>
      </c>
      <c r="AA1104" s="114" t="e">
        <f t="shared" ref="AA1104:AA1105" si="3868">AF1104/Y1104</f>
        <v>#DIV/0!</v>
      </c>
      <c r="AB1104" s="115">
        <f t="shared" ref="AB1104:AB1105" si="3869">IF(P1104="cpv",(U1104*S1104),(U1104/1000*S1104))</f>
        <v>1200</v>
      </c>
      <c r="AC1104" s="116">
        <f t="shared" ref="AC1104" si="3870">IF(P1104="cpv",(IF(W1104&gt;0,V1104*S1104,AB1104)),(IF(W1104&gt;0,V1104/1000*S1104,AB1104)))</f>
        <v>0</v>
      </c>
      <c r="AD1104" s="115">
        <f t="shared" ref="AD1104:AD1105" si="3871">AC1104-AB1104</f>
        <v>-1200</v>
      </c>
      <c r="AE1104" s="117">
        <f t="shared" ref="AE1104:AE1105" si="3872">IF(P1104="cpv",(U1104*T1104),(U1104/1000*T1104))</f>
        <v>1700</v>
      </c>
      <c r="AF1104" s="286">
        <v>425</v>
      </c>
      <c r="AG1104" s="118">
        <f t="shared" ref="AG1104:AG1105" si="3873">AF1104-AE1104</f>
        <v>-1275</v>
      </c>
      <c r="AH1104" s="118">
        <v>0</v>
      </c>
      <c r="AI1104" s="118">
        <f t="shared" ref="AI1104:AI1105" si="3874">AF1104-AC1104-AH1104</f>
        <v>425</v>
      </c>
      <c r="AJ1104" s="335">
        <f t="shared" ref="AJ1104:AJ1105" si="3875">AI1104/AF1104</f>
        <v>1</v>
      </c>
      <c r="AL1104" s="424"/>
    </row>
    <row r="1105" spans="2:38" x14ac:dyDescent="0.25">
      <c r="B1105" s="356" t="s">
        <v>1667</v>
      </c>
      <c r="C1105" s="91">
        <v>2016</v>
      </c>
      <c r="D1105" s="91">
        <v>5</v>
      </c>
      <c r="E1105" s="92" t="s">
        <v>1032</v>
      </c>
      <c r="F1105" s="93">
        <v>42503</v>
      </c>
      <c r="G1105" s="93">
        <v>42521</v>
      </c>
      <c r="H1105" s="94">
        <f t="shared" ca="1" si="3863"/>
        <v>0</v>
      </c>
      <c r="I1105" s="90" t="s">
        <v>96</v>
      </c>
      <c r="J1105" s="90" t="s">
        <v>636</v>
      </c>
      <c r="K1105" s="90" t="s">
        <v>1670</v>
      </c>
      <c r="L1105" s="95" t="str">
        <f t="shared" ca="1" si="3864"/>
        <v>Completed</v>
      </c>
      <c r="M1105" s="91" t="s">
        <v>82</v>
      </c>
      <c r="N1105" s="91" t="s">
        <v>58</v>
      </c>
      <c r="O1105" s="91" t="s">
        <v>78</v>
      </c>
      <c r="P1105" s="91" t="s">
        <v>60</v>
      </c>
      <c r="Q1105" s="91" t="s">
        <v>79</v>
      </c>
      <c r="R1105" s="91" t="s">
        <v>79</v>
      </c>
      <c r="S1105" s="111">
        <v>0.5</v>
      </c>
      <c r="T1105" s="96">
        <v>4.25</v>
      </c>
      <c r="U1105" s="97">
        <v>400000</v>
      </c>
      <c r="V1105" s="97">
        <v>22282</v>
      </c>
      <c r="W1105" s="95">
        <f t="shared" si="3865"/>
        <v>377718</v>
      </c>
      <c r="X1105" s="95">
        <f t="shared" si="3866"/>
        <v>22282</v>
      </c>
      <c r="Y1105" s="97"/>
      <c r="Z1105" s="98">
        <f t="shared" si="3867"/>
        <v>0</v>
      </c>
      <c r="AA1105" s="99" t="e">
        <f t="shared" si="3868"/>
        <v>#DIV/0!</v>
      </c>
      <c r="AB1105" s="100">
        <f t="shared" si="3869"/>
        <v>200</v>
      </c>
      <c r="AC1105" s="101">
        <v>161</v>
      </c>
      <c r="AD1105" s="100">
        <f t="shared" si="3871"/>
        <v>-39</v>
      </c>
      <c r="AE1105" s="102">
        <f t="shared" si="3872"/>
        <v>1700</v>
      </c>
      <c r="AF1105" s="291">
        <v>94.698499999999996</v>
      </c>
      <c r="AG1105" s="103">
        <f t="shared" si="3873"/>
        <v>-1605.3015</v>
      </c>
      <c r="AH1105" s="103">
        <v>0</v>
      </c>
      <c r="AI1105" s="103">
        <f t="shared" si="3874"/>
        <v>-66.301500000000004</v>
      </c>
      <c r="AJ1105" s="336">
        <f t="shared" si="3875"/>
        <v>-0.70013252585838226</v>
      </c>
    </row>
    <row r="1106" spans="2:38" x14ac:dyDescent="0.25">
      <c r="B1106" s="356" t="s">
        <v>1668</v>
      </c>
      <c r="C1106" s="91">
        <v>2016</v>
      </c>
      <c r="D1106" s="91">
        <v>5</v>
      </c>
      <c r="E1106" s="92" t="s">
        <v>1032</v>
      </c>
      <c r="F1106" s="93">
        <v>42503</v>
      </c>
      <c r="G1106" s="93">
        <v>42521</v>
      </c>
      <c r="H1106" s="94">
        <f t="shared" ref="H1106:H1107" ca="1" si="3876">IF($O$1&gt;G1106,0,(G1106-$O$1))</f>
        <v>0</v>
      </c>
      <c r="I1106" s="90" t="s">
        <v>96</v>
      </c>
      <c r="J1106" s="90" t="s">
        <v>636</v>
      </c>
      <c r="K1106" s="90" t="s">
        <v>1670</v>
      </c>
      <c r="L1106" s="95" t="str">
        <f t="shared" ref="L1106:L1107" ca="1" si="3877">IF(G1106=0,$M$3,(IF(H1106=0,$M$1,$M$2)))</f>
        <v>Completed</v>
      </c>
      <c r="M1106" s="91" t="s">
        <v>77</v>
      </c>
      <c r="N1106" s="91" t="s">
        <v>58</v>
      </c>
      <c r="O1106" s="91" t="s">
        <v>78</v>
      </c>
      <c r="P1106" s="91" t="s">
        <v>60</v>
      </c>
      <c r="Q1106" s="91" t="s">
        <v>79</v>
      </c>
      <c r="R1106" s="91" t="s">
        <v>79</v>
      </c>
      <c r="S1106" s="96">
        <v>1.5</v>
      </c>
      <c r="T1106" s="96">
        <v>4.25</v>
      </c>
      <c r="U1106" s="97">
        <v>400000</v>
      </c>
      <c r="V1106" s="97">
        <v>403364</v>
      </c>
      <c r="W1106" s="95">
        <f t="shared" ref="W1106:W1107" si="3878">IF(V1106&gt;U1106,0,U1106-V1106)</f>
        <v>0</v>
      </c>
      <c r="X1106" s="95">
        <f t="shared" ref="X1106:X1107" si="3879">IF(V1106&gt;U1106,U1106,V1106)</f>
        <v>400000</v>
      </c>
      <c r="Y1106" s="97">
        <v>1764</v>
      </c>
      <c r="Z1106" s="98">
        <f t="shared" ref="Z1106:Z1107" si="3880">Y1106/V1106</f>
        <v>4.3732212096270363E-3</v>
      </c>
      <c r="AA1106" s="99">
        <f t="shared" ref="AA1106:AA1107" si="3881">AF1106/Y1106</f>
        <v>0.97182369614512476</v>
      </c>
      <c r="AB1106" s="100">
        <f t="shared" ref="AB1106:AB1107" si="3882">IF(P1106="cpv",(U1106*S1106),(U1106/1000*S1106))</f>
        <v>600</v>
      </c>
      <c r="AC1106" s="101">
        <f t="shared" ref="AC1106:AC1107" si="3883">IF(P1106="cpv",(IF(W1106&gt;0,V1106*S1106,AB1106)),(IF(W1106&gt;0,V1106/1000*S1106,AB1106)))</f>
        <v>600</v>
      </c>
      <c r="AD1106" s="100">
        <f t="shared" ref="AD1106:AD1107" si="3884">AC1106-AB1106</f>
        <v>0</v>
      </c>
      <c r="AE1106" s="102">
        <f t="shared" ref="AE1106:AE1107" si="3885">IF(P1106="cpv",(U1106*T1106),(U1106/1000*T1106))</f>
        <v>1700</v>
      </c>
      <c r="AF1106" s="291">
        <v>1714.297</v>
      </c>
      <c r="AG1106" s="103">
        <f t="shared" ref="AG1106:AG1107" si="3886">AF1106-AE1106</f>
        <v>14.297000000000025</v>
      </c>
      <c r="AH1106" s="103">
        <v>0</v>
      </c>
      <c r="AI1106" s="103">
        <f t="shared" ref="AI1106:AI1107" si="3887">AF1106-AC1106-AH1106</f>
        <v>1114.297</v>
      </c>
      <c r="AJ1106" s="336">
        <f t="shared" ref="AJ1106:AJ1107" si="3888">AI1106/AF1106</f>
        <v>0.65000230415149762</v>
      </c>
    </row>
    <row r="1107" spans="2:38" ht="15.75" thickBot="1" x14ac:dyDescent="0.3">
      <c r="B1107" s="355" t="s">
        <v>1669</v>
      </c>
      <c r="C1107" s="151">
        <v>2016</v>
      </c>
      <c r="D1107" s="151">
        <v>5</v>
      </c>
      <c r="E1107" s="337" t="s">
        <v>1032</v>
      </c>
      <c r="F1107" s="153">
        <v>42503</v>
      </c>
      <c r="G1107" s="153">
        <v>42521</v>
      </c>
      <c r="H1107" s="338">
        <f t="shared" ca="1" si="3876"/>
        <v>0</v>
      </c>
      <c r="I1107" s="150" t="s">
        <v>96</v>
      </c>
      <c r="J1107" s="150" t="s">
        <v>636</v>
      </c>
      <c r="K1107" s="150" t="s">
        <v>1670</v>
      </c>
      <c r="L1107" s="339" t="str">
        <f t="shared" ca="1" si="3877"/>
        <v>Completed</v>
      </c>
      <c r="M1107" s="151" t="s">
        <v>420</v>
      </c>
      <c r="N1107" s="151" t="s">
        <v>58</v>
      </c>
      <c r="O1107" s="151" t="s">
        <v>78</v>
      </c>
      <c r="P1107" s="151" t="s">
        <v>60</v>
      </c>
      <c r="Q1107" s="151" t="s">
        <v>79</v>
      </c>
      <c r="R1107" s="151" t="s">
        <v>79</v>
      </c>
      <c r="S1107" s="152">
        <v>2</v>
      </c>
      <c r="T1107" s="152">
        <v>4.25</v>
      </c>
      <c r="U1107" s="340">
        <v>100000</v>
      </c>
      <c r="V1107" s="340"/>
      <c r="W1107" s="339">
        <f t="shared" si="3878"/>
        <v>100000</v>
      </c>
      <c r="X1107" s="339">
        <f t="shared" si="3879"/>
        <v>0</v>
      </c>
      <c r="Y1107" s="340"/>
      <c r="Z1107" s="341" t="e">
        <f t="shared" si="3880"/>
        <v>#DIV/0!</v>
      </c>
      <c r="AA1107" s="342" t="e">
        <f t="shared" si="3881"/>
        <v>#DIV/0!</v>
      </c>
      <c r="AB1107" s="343">
        <f t="shared" si="3882"/>
        <v>200</v>
      </c>
      <c r="AC1107" s="344">
        <f t="shared" si="3883"/>
        <v>0</v>
      </c>
      <c r="AD1107" s="343">
        <f t="shared" si="3884"/>
        <v>-200</v>
      </c>
      <c r="AE1107" s="345">
        <f t="shared" si="3885"/>
        <v>425</v>
      </c>
      <c r="AF1107" s="346">
        <v>0</v>
      </c>
      <c r="AG1107" s="347">
        <f t="shared" si="3886"/>
        <v>-425</v>
      </c>
      <c r="AH1107" s="347">
        <v>0</v>
      </c>
      <c r="AI1107" s="347">
        <f t="shared" si="3887"/>
        <v>0</v>
      </c>
      <c r="AJ1107" s="348" t="e">
        <f t="shared" si="3888"/>
        <v>#DIV/0!</v>
      </c>
    </row>
    <row r="1108" spans="2:38" ht="15.75" thickBot="1" x14ac:dyDescent="0.3">
      <c r="B1108" s="357" t="s">
        <v>1671</v>
      </c>
      <c r="C1108" s="135">
        <v>2016</v>
      </c>
      <c r="D1108" s="135">
        <v>5</v>
      </c>
      <c r="E1108" s="136" t="s">
        <v>1032</v>
      </c>
      <c r="F1108" s="137">
        <v>42503</v>
      </c>
      <c r="G1108" s="137">
        <v>42521</v>
      </c>
      <c r="H1108" s="138">
        <f t="shared" ref="H1108:H1109" ca="1" si="3889">IF($O$1&gt;G1108,0,(G1108-$O$1))</f>
        <v>0</v>
      </c>
      <c r="I1108" s="139" t="s">
        <v>96</v>
      </c>
      <c r="J1108" s="139" t="s">
        <v>636</v>
      </c>
      <c r="K1108" s="139" t="s">
        <v>1672</v>
      </c>
      <c r="L1108" s="140" t="str">
        <f t="shared" ref="L1108:L1109" ca="1" si="3890">IF(G1108=0,$M$3,(IF(H1108=0,$M$1,$M$2)))</f>
        <v>Completed</v>
      </c>
      <c r="M1108" s="135" t="s">
        <v>99</v>
      </c>
      <c r="N1108" s="135" t="s">
        <v>58</v>
      </c>
      <c r="O1108" s="135" t="s">
        <v>124</v>
      </c>
      <c r="P1108" s="135" t="s">
        <v>110</v>
      </c>
      <c r="Q1108" s="135" t="s">
        <v>101</v>
      </c>
      <c r="R1108" s="135" t="s">
        <v>102</v>
      </c>
      <c r="S1108" s="141">
        <v>3.6999999999999998E-2</v>
      </c>
      <c r="T1108" s="141">
        <v>0.06</v>
      </c>
      <c r="U1108" s="142">
        <v>100000</v>
      </c>
      <c r="V1108" s="142">
        <v>100034</v>
      </c>
      <c r="W1108" s="140">
        <f t="shared" ref="W1108:W1109" si="3891">IF(V1108&gt;U1108,0,U1108-V1108)</f>
        <v>0</v>
      </c>
      <c r="X1108" s="140">
        <f t="shared" ref="X1108:X1109" si="3892">IF(V1108&gt;U1108,U1108,V1108)</f>
        <v>100000</v>
      </c>
      <c r="Y1108" s="142">
        <v>11847</v>
      </c>
      <c r="Z1108" s="143">
        <f t="shared" ref="Z1108:Z1109" si="3893">Y1108/V1108</f>
        <v>0.11842973389047724</v>
      </c>
      <c r="AA1108" s="144">
        <f t="shared" ref="AA1108:AA1109" si="3894">AF1108/Y1108</f>
        <v>0.50645733096986578</v>
      </c>
      <c r="AB1108" s="145">
        <f t="shared" ref="AB1108:AB1109" si="3895">IF(P1108="cpv",(U1108*S1108),(U1108/1000*S1108))</f>
        <v>3700</v>
      </c>
      <c r="AC1108" s="146">
        <f t="shared" ref="AC1108:AC1109" si="3896">IF(P1108="cpv",(IF(W1108&gt;0,V1108*S1108,AB1108)),(IF(W1108&gt;0,V1108/1000*S1108,AB1108)))</f>
        <v>3700</v>
      </c>
      <c r="AD1108" s="145">
        <f t="shared" ref="AD1108:AD1109" si="3897">AC1108-AB1108</f>
        <v>0</v>
      </c>
      <c r="AE1108" s="147">
        <f t="shared" ref="AE1108:AE1109" si="3898">IF(P1108="cpv",(U1108*T1108),(U1108/1000*T1108))</f>
        <v>6000</v>
      </c>
      <c r="AF1108" s="288">
        <v>6000</v>
      </c>
      <c r="AG1108" s="148">
        <f t="shared" ref="AG1108:AG1109" si="3899">AF1108-AE1108</f>
        <v>0</v>
      </c>
      <c r="AH1108" s="148">
        <v>0</v>
      </c>
      <c r="AI1108" s="148">
        <f t="shared" ref="AI1108:AI1109" si="3900">AF1108-AC1108-AH1108</f>
        <v>2300</v>
      </c>
      <c r="AJ1108" s="349">
        <f t="shared" ref="AJ1108:AJ1109" si="3901">AI1108/AF1108</f>
        <v>0.38333333333333336</v>
      </c>
    </row>
    <row r="1109" spans="2:38" ht="15.75" thickBot="1" x14ac:dyDescent="0.3">
      <c r="B1109" s="357" t="s">
        <v>1677</v>
      </c>
      <c r="C1109" s="135">
        <v>2016</v>
      </c>
      <c r="D1109" s="135">
        <v>5</v>
      </c>
      <c r="E1109" s="136" t="s">
        <v>1032</v>
      </c>
      <c r="F1109" s="137">
        <v>42503</v>
      </c>
      <c r="G1109" s="137">
        <v>42521</v>
      </c>
      <c r="H1109" s="138">
        <f t="shared" ca="1" si="3889"/>
        <v>0</v>
      </c>
      <c r="I1109" s="139" t="s">
        <v>96</v>
      </c>
      <c r="J1109" s="139" t="s">
        <v>104</v>
      </c>
      <c r="K1109" s="139" t="s">
        <v>1673</v>
      </c>
      <c r="L1109" s="140" t="str">
        <f t="shared" ca="1" si="3890"/>
        <v>Completed</v>
      </c>
      <c r="M1109" s="135" t="s">
        <v>57</v>
      </c>
      <c r="N1109" s="135" t="s">
        <v>58</v>
      </c>
      <c r="O1109" s="135" t="s">
        <v>59</v>
      </c>
      <c r="P1109" s="135" t="s">
        <v>60</v>
      </c>
      <c r="Q1109" s="135" t="s">
        <v>61</v>
      </c>
      <c r="R1109" s="135" t="s">
        <v>62</v>
      </c>
      <c r="S1109" s="152">
        <v>0.5</v>
      </c>
      <c r="T1109" s="141">
        <v>1.2</v>
      </c>
      <c r="U1109" s="142">
        <v>700000</v>
      </c>
      <c r="V1109" s="142">
        <v>705739</v>
      </c>
      <c r="W1109" s="140">
        <f t="shared" si="3891"/>
        <v>0</v>
      </c>
      <c r="X1109" s="140">
        <f t="shared" si="3892"/>
        <v>700000</v>
      </c>
      <c r="Y1109" s="142"/>
      <c r="Z1109" s="143">
        <f t="shared" si="3893"/>
        <v>0</v>
      </c>
      <c r="AA1109" s="144" t="e">
        <f t="shared" si="3894"/>
        <v>#DIV/0!</v>
      </c>
      <c r="AB1109" s="145">
        <f t="shared" si="3895"/>
        <v>350</v>
      </c>
      <c r="AC1109" s="146">
        <f t="shared" si="3896"/>
        <v>350</v>
      </c>
      <c r="AD1109" s="145">
        <f t="shared" si="3897"/>
        <v>0</v>
      </c>
      <c r="AE1109" s="147">
        <f t="shared" si="3898"/>
        <v>840</v>
      </c>
      <c r="AF1109" s="288">
        <v>847</v>
      </c>
      <c r="AG1109" s="148">
        <f t="shared" si="3899"/>
        <v>7</v>
      </c>
      <c r="AH1109" s="148">
        <v>0</v>
      </c>
      <c r="AI1109" s="148">
        <f t="shared" si="3900"/>
        <v>497</v>
      </c>
      <c r="AJ1109" s="349">
        <f t="shared" si="3901"/>
        <v>0.58677685950413228</v>
      </c>
    </row>
    <row r="1110" spans="2:38" ht="15.75" thickBot="1" x14ac:dyDescent="0.3">
      <c r="B1110" s="357" t="s">
        <v>1676</v>
      </c>
      <c r="C1110" s="135">
        <v>2016</v>
      </c>
      <c r="D1110" s="135">
        <v>5</v>
      </c>
      <c r="E1110" s="136" t="s">
        <v>1032</v>
      </c>
      <c r="F1110" s="137">
        <v>42503</v>
      </c>
      <c r="G1110" s="137">
        <v>42521</v>
      </c>
      <c r="H1110" s="138">
        <f t="shared" ref="H1110:H1111" ca="1" si="3902">IF($O$1&gt;G1110,0,(G1110-$O$1))</f>
        <v>0</v>
      </c>
      <c r="I1110" s="139" t="s">
        <v>96</v>
      </c>
      <c r="J1110" s="139" t="s">
        <v>104</v>
      </c>
      <c r="K1110" s="139" t="s">
        <v>1674</v>
      </c>
      <c r="L1110" s="140" t="str">
        <f t="shared" ref="L1110:L1111" ca="1" si="3903">IF(G1110=0,$M$3,(IF(H1110=0,$M$1,$M$2)))</f>
        <v>Completed</v>
      </c>
      <c r="M1110" s="135" t="s">
        <v>82</v>
      </c>
      <c r="N1110" s="135" t="s">
        <v>58</v>
      </c>
      <c r="O1110" s="135" t="s">
        <v>78</v>
      </c>
      <c r="P1110" s="135" t="s">
        <v>60</v>
      </c>
      <c r="Q1110" s="135" t="s">
        <v>79</v>
      </c>
      <c r="R1110" s="135" t="s">
        <v>79</v>
      </c>
      <c r="S1110" s="111">
        <v>0.5</v>
      </c>
      <c r="T1110" s="141">
        <v>4.25</v>
      </c>
      <c r="U1110" s="142">
        <v>400000</v>
      </c>
      <c r="V1110" s="142">
        <v>401153</v>
      </c>
      <c r="W1110" s="140">
        <f t="shared" ref="W1110:W1111" si="3904">IF(V1110&gt;U1110,0,U1110-V1110)</f>
        <v>0</v>
      </c>
      <c r="X1110" s="140">
        <f t="shared" ref="X1110:X1111" si="3905">IF(V1110&gt;U1110,U1110,V1110)</f>
        <v>400000</v>
      </c>
      <c r="Y1110" s="142"/>
      <c r="Z1110" s="143">
        <f t="shared" ref="Z1110:Z1111" si="3906">Y1110/V1110</f>
        <v>0</v>
      </c>
      <c r="AA1110" s="144" t="e">
        <f t="shared" ref="AA1110:AA1111" si="3907">AF1110/Y1110</f>
        <v>#DIV/0!</v>
      </c>
      <c r="AB1110" s="145">
        <f t="shared" ref="AB1110:AB1111" si="3908">IF(P1110="cpv",(U1110*S1110),(U1110/1000*S1110))</f>
        <v>200</v>
      </c>
      <c r="AC1110" s="146">
        <f t="shared" ref="AC1110:AC1111" si="3909">IF(P1110="cpv",(IF(W1110&gt;0,V1110*S1110,AB1110)),(IF(W1110&gt;0,V1110/1000*S1110,AB1110)))</f>
        <v>200</v>
      </c>
      <c r="AD1110" s="145">
        <f t="shared" ref="AD1110:AD1111" si="3910">AC1110-AB1110</f>
        <v>0</v>
      </c>
      <c r="AE1110" s="147">
        <f t="shared" ref="AE1110:AE1111" si="3911">IF(P1110="cpv",(U1110*T1110),(U1110/1000*T1110))</f>
        <v>1700</v>
      </c>
      <c r="AF1110" s="288">
        <v>1700</v>
      </c>
      <c r="AG1110" s="148">
        <f t="shared" ref="AG1110:AG1111" si="3912">AF1110-AE1110</f>
        <v>0</v>
      </c>
      <c r="AH1110" s="148">
        <v>0</v>
      </c>
      <c r="AI1110" s="148">
        <f t="shared" ref="AI1110:AI1111" si="3913">AF1110-AC1110-AH1110</f>
        <v>1500</v>
      </c>
      <c r="AJ1110" s="349">
        <f t="shared" ref="AJ1110:AJ1111" si="3914">AI1110/AF1110</f>
        <v>0.88235294117647056</v>
      </c>
    </row>
    <row r="1111" spans="2:38" ht="15.75" thickBot="1" x14ac:dyDescent="0.3">
      <c r="B1111" s="357" t="s">
        <v>1675</v>
      </c>
      <c r="C1111" s="135">
        <v>2016</v>
      </c>
      <c r="D1111" s="135">
        <v>5</v>
      </c>
      <c r="E1111" s="136" t="s">
        <v>1032</v>
      </c>
      <c r="F1111" s="137">
        <v>42503</v>
      </c>
      <c r="G1111" s="137">
        <v>42521</v>
      </c>
      <c r="H1111" s="138">
        <f t="shared" ca="1" si="3902"/>
        <v>0</v>
      </c>
      <c r="I1111" s="139" t="s">
        <v>96</v>
      </c>
      <c r="J1111" s="139" t="s">
        <v>104</v>
      </c>
      <c r="K1111" s="139" t="s">
        <v>1678</v>
      </c>
      <c r="L1111" s="140" t="str">
        <f t="shared" ca="1" si="3903"/>
        <v>Completed</v>
      </c>
      <c r="M1111" s="135" t="s">
        <v>308</v>
      </c>
      <c r="N1111" s="135" t="s">
        <v>58</v>
      </c>
      <c r="O1111" s="135" t="s">
        <v>309</v>
      </c>
      <c r="P1111" s="135" t="s">
        <v>60</v>
      </c>
      <c r="Q1111" s="135" t="s">
        <v>61</v>
      </c>
      <c r="R1111" s="135" t="s">
        <v>62</v>
      </c>
      <c r="S1111" s="141">
        <v>3</v>
      </c>
      <c r="T1111" s="141">
        <v>8</v>
      </c>
      <c r="U1111" s="142">
        <v>300000</v>
      </c>
      <c r="V1111" s="142">
        <v>335495</v>
      </c>
      <c r="W1111" s="140">
        <f t="shared" si="3904"/>
        <v>0</v>
      </c>
      <c r="X1111" s="140">
        <f t="shared" si="3905"/>
        <v>300000</v>
      </c>
      <c r="Y1111" s="142">
        <v>8522</v>
      </c>
      <c r="Z1111" s="143">
        <f t="shared" si="3906"/>
        <v>2.5401272746240631E-2</v>
      </c>
      <c r="AA1111" s="144">
        <f t="shared" si="3907"/>
        <v>0.31494954236094813</v>
      </c>
      <c r="AB1111" s="145">
        <f t="shared" si="3908"/>
        <v>900</v>
      </c>
      <c r="AC1111" s="146">
        <f t="shared" si="3909"/>
        <v>900</v>
      </c>
      <c r="AD1111" s="145">
        <f t="shared" si="3910"/>
        <v>0</v>
      </c>
      <c r="AE1111" s="147">
        <f t="shared" si="3911"/>
        <v>2400</v>
      </c>
      <c r="AF1111" s="288">
        <v>2684</v>
      </c>
      <c r="AG1111" s="148">
        <f t="shared" si="3912"/>
        <v>284</v>
      </c>
      <c r="AH1111" s="148">
        <v>0</v>
      </c>
      <c r="AI1111" s="148">
        <f t="shared" si="3913"/>
        <v>1784</v>
      </c>
      <c r="AJ1111" s="349">
        <f t="shared" si="3914"/>
        <v>0.6646795827123696</v>
      </c>
    </row>
    <row r="1112" spans="2:38" ht="15.75" thickBot="1" x14ac:dyDescent="0.3">
      <c r="B1112" s="354" t="s">
        <v>1679</v>
      </c>
      <c r="C1112" s="105">
        <v>2016</v>
      </c>
      <c r="D1112" s="105">
        <v>5</v>
      </c>
      <c r="E1112" s="106" t="s">
        <v>1032</v>
      </c>
      <c r="F1112" s="107">
        <v>42503</v>
      </c>
      <c r="G1112" s="107">
        <v>42521</v>
      </c>
      <c r="H1112" s="108">
        <f t="shared" ref="H1112:H1113" ca="1" si="3915">IF($O$1&gt;G1112,0,(G1112-$O$1))</f>
        <v>0</v>
      </c>
      <c r="I1112" s="109" t="s">
        <v>84</v>
      </c>
      <c r="J1112" s="109" t="s">
        <v>172</v>
      </c>
      <c r="K1112" s="109" t="s">
        <v>1685</v>
      </c>
      <c r="L1112" s="110" t="str">
        <f t="shared" ref="L1112:L1113" ca="1" si="3916">IF(G1112=0,$M$3,(IF(H1112=0,$M$1,$M$2)))</f>
        <v>Completed</v>
      </c>
      <c r="M1112" s="105" t="s">
        <v>57</v>
      </c>
      <c r="N1112" s="105" t="s">
        <v>58</v>
      </c>
      <c r="O1112" s="105" t="s">
        <v>59</v>
      </c>
      <c r="P1112" s="105" t="s">
        <v>60</v>
      </c>
      <c r="Q1112" s="105" t="s">
        <v>61</v>
      </c>
      <c r="R1112" s="105" t="s">
        <v>62</v>
      </c>
      <c r="S1112" s="152">
        <v>0.5</v>
      </c>
      <c r="T1112" s="111">
        <v>0.8</v>
      </c>
      <c r="U1112" s="112">
        <v>2000000</v>
      </c>
      <c r="V1112" s="112">
        <v>2001798</v>
      </c>
      <c r="W1112" s="110">
        <f t="shared" ref="W1112:W1113" si="3917">IF(V1112&gt;U1112,0,U1112-V1112)</f>
        <v>0</v>
      </c>
      <c r="X1112" s="110">
        <f t="shared" ref="X1112:X1113" si="3918">IF(V1112&gt;U1112,U1112,V1112)</f>
        <v>2000000</v>
      </c>
      <c r="Y1112" s="112"/>
      <c r="Z1112" s="113">
        <f t="shared" ref="Z1112:Z1113" si="3919">Y1112/V1112</f>
        <v>0</v>
      </c>
      <c r="AA1112" s="114" t="e">
        <f t="shared" ref="AA1112:AA1113" si="3920">AF1112/Y1112</f>
        <v>#DIV/0!</v>
      </c>
      <c r="AB1112" s="115">
        <f t="shared" ref="AB1112:AB1113" si="3921">IF(P1112="cpv",(U1112*S1112),(U1112/1000*S1112))</f>
        <v>1000</v>
      </c>
      <c r="AC1112" s="116">
        <f t="shared" ref="AC1112:AC1113" si="3922">IF(P1112="cpv",(IF(W1112&gt;0,V1112*S1112,AB1112)),(IF(W1112&gt;0,V1112/1000*S1112,AB1112)))</f>
        <v>1000</v>
      </c>
      <c r="AD1112" s="115">
        <f t="shared" ref="AD1112:AD1113" si="3923">AC1112-AB1112</f>
        <v>0</v>
      </c>
      <c r="AE1112" s="117">
        <f t="shared" ref="AE1112:AE1113" si="3924">IF(P1112="cpv",(U1112*T1112),(U1112/1000*T1112))</f>
        <v>1600</v>
      </c>
      <c r="AF1112" s="286">
        <v>1200</v>
      </c>
      <c r="AG1112" s="118">
        <f t="shared" ref="AG1112:AG1113" si="3925">AF1112-AE1112</f>
        <v>-400</v>
      </c>
      <c r="AH1112" s="118">
        <v>0</v>
      </c>
      <c r="AI1112" s="118">
        <f t="shared" ref="AI1112:AI1113" si="3926">AF1112-AC1112-AH1112</f>
        <v>200</v>
      </c>
      <c r="AJ1112" s="335">
        <f t="shared" ref="AJ1112:AJ1113" si="3927">AI1112/AF1112</f>
        <v>0.16666666666666666</v>
      </c>
      <c r="AL1112" s="424"/>
    </row>
    <row r="1113" spans="2:38" x14ac:dyDescent="0.25">
      <c r="B1113" s="356" t="s">
        <v>1680</v>
      </c>
      <c r="C1113" s="91">
        <v>2016</v>
      </c>
      <c r="D1113" s="91">
        <v>5</v>
      </c>
      <c r="E1113" s="92" t="s">
        <v>1032</v>
      </c>
      <c r="F1113" s="93">
        <v>42503</v>
      </c>
      <c r="G1113" s="93">
        <v>42521</v>
      </c>
      <c r="H1113" s="94">
        <f t="shared" ca="1" si="3915"/>
        <v>0</v>
      </c>
      <c r="I1113" s="90" t="s">
        <v>84</v>
      </c>
      <c r="J1113" s="90" t="s">
        <v>172</v>
      </c>
      <c r="K1113" s="90" t="s">
        <v>1685</v>
      </c>
      <c r="L1113" s="95" t="str">
        <f t="shared" ca="1" si="3916"/>
        <v>Completed</v>
      </c>
      <c r="M1113" s="91" t="s">
        <v>64</v>
      </c>
      <c r="N1113" s="91" t="s">
        <v>58</v>
      </c>
      <c r="O1113" s="91" t="s">
        <v>59</v>
      </c>
      <c r="P1113" s="91" t="s">
        <v>60</v>
      </c>
      <c r="Q1113" s="91" t="s">
        <v>61</v>
      </c>
      <c r="R1113" s="91" t="s">
        <v>62</v>
      </c>
      <c r="S1113" s="96">
        <v>0.2</v>
      </c>
      <c r="T1113" s="96">
        <v>0.8</v>
      </c>
      <c r="U1113" s="97">
        <v>2000000</v>
      </c>
      <c r="V1113" s="97">
        <v>2001295</v>
      </c>
      <c r="W1113" s="95">
        <f t="shared" si="3917"/>
        <v>0</v>
      </c>
      <c r="X1113" s="95">
        <f t="shared" si="3918"/>
        <v>2000000</v>
      </c>
      <c r="Y1113" s="97">
        <v>176</v>
      </c>
      <c r="Z1113" s="98">
        <f t="shared" si="3919"/>
        <v>8.794305687067624E-5</v>
      </c>
      <c r="AA1113" s="99">
        <f t="shared" si="3920"/>
        <v>9.0909090909090917</v>
      </c>
      <c r="AB1113" s="100">
        <f t="shared" si="3921"/>
        <v>400</v>
      </c>
      <c r="AC1113" s="101">
        <f t="shared" si="3922"/>
        <v>400</v>
      </c>
      <c r="AD1113" s="100">
        <f t="shared" si="3923"/>
        <v>0</v>
      </c>
      <c r="AE1113" s="102">
        <f t="shared" si="3924"/>
        <v>1600</v>
      </c>
      <c r="AF1113" s="291">
        <v>1600</v>
      </c>
      <c r="AG1113" s="103">
        <f t="shared" si="3925"/>
        <v>0</v>
      </c>
      <c r="AH1113" s="103">
        <v>0</v>
      </c>
      <c r="AI1113" s="103">
        <f t="shared" si="3926"/>
        <v>1200</v>
      </c>
      <c r="AJ1113" s="336">
        <f t="shared" si="3927"/>
        <v>0.75</v>
      </c>
    </row>
    <row r="1114" spans="2:38" ht="15.75" thickBot="1" x14ac:dyDescent="0.3">
      <c r="B1114" s="356" t="s">
        <v>1681</v>
      </c>
      <c r="C1114" s="91">
        <v>2016</v>
      </c>
      <c r="D1114" s="91">
        <v>5</v>
      </c>
      <c r="E1114" s="92" t="s">
        <v>1032</v>
      </c>
      <c r="F1114" s="93">
        <v>42503</v>
      </c>
      <c r="G1114" s="93">
        <v>42521</v>
      </c>
      <c r="H1114" s="94">
        <f t="shared" ref="H1114" ca="1" si="3928">IF($O$1&gt;G1114,0,(G1114-$O$1))</f>
        <v>0</v>
      </c>
      <c r="I1114" s="90" t="s">
        <v>84</v>
      </c>
      <c r="J1114" s="90" t="s">
        <v>172</v>
      </c>
      <c r="K1114" s="90" t="s">
        <v>1685</v>
      </c>
      <c r="L1114" s="95" t="str">
        <f t="shared" ref="L1114" ca="1" si="3929">IF(G1114=0,$M$3,(IF(H1114=0,$M$1,$M$2)))</f>
        <v>Completed</v>
      </c>
      <c r="M1114" s="91" t="s">
        <v>93</v>
      </c>
      <c r="N1114" s="91" t="s">
        <v>58</v>
      </c>
      <c r="O1114" s="91" t="s">
        <v>59</v>
      </c>
      <c r="P1114" s="91" t="s">
        <v>60</v>
      </c>
      <c r="Q1114" s="91" t="s">
        <v>61</v>
      </c>
      <c r="R1114" s="91" t="s">
        <v>62</v>
      </c>
      <c r="S1114" s="96">
        <v>0.1</v>
      </c>
      <c r="T1114" s="96">
        <v>0.8</v>
      </c>
      <c r="U1114" s="97">
        <v>500000</v>
      </c>
      <c r="V1114" s="97">
        <v>503374</v>
      </c>
      <c r="W1114" s="95">
        <f t="shared" ref="W1114" si="3930">IF(V1114&gt;U1114,0,U1114-V1114)</f>
        <v>0</v>
      </c>
      <c r="X1114" s="95">
        <f t="shared" ref="X1114" si="3931">IF(V1114&gt;U1114,U1114,V1114)</f>
        <v>500000</v>
      </c>
      <c r="Y1114" s="97"/>
      <c r="Z1114" s="98">
        <f t="shared" ref="Z1114" si="3932">Y1114/V1114</f>
        <v>0</v>
      </c>
      <c r="AA1114" s="99" t="e">
        <f t="shared" ref="AA1114" si="3933">AF1114/Y1114</f>
        <v>#DIV/0!</v>
      </c>
      <c r="AB1114" s="100">
        <f t="shared" ref="AB1114" si="3934">IF(P1114="cpv",(U1114*S1114),(U1114/1000*S1114))</f>
        <v>50</v>
      </c>
      <c r="AC1114" s="101">
        <f t="shared" ref="AC1114" si="3935">IF(P1114="cpv",(IF(W1114&gt;0,V1114*S1114,AB1114)),(IF(W1114&gt;0,V1114/1000*S1114,AB1114)))</f>
        <v>50</v>
      </c>
      <c r="AD1114" s="100">
        <f t="shared" ref="AD1114" si="3936">AC1114-AB1114</f>
        <v>0</v>
      </c>
      <c r="AE1114" s="102">
        <f t="shared" ref="AE1114" si="3937">IF(P1114="cpv",(U1114*T1114),(U1114/1000*T1114))</f>
        <v>400</v>
      </c>
      <c r="AF1114" s="291">
        <v>400</v>
      </c>
      <c r="AG1114" s="103">
        <f t="shared" ref="AG1114" si="3938">AF1114-AE1114</f>
        <v>0</v>
      </c>
      <c r="AH1114" s="103">
        <v>0</v>
      </c>
      <c r="AI1114" s="103">
        <f t="shared" ref="AI1114" si="3939">AF1114-AC1114-AH1114</f>
        <v>350</v>
      </c>
      <c r="AJ1114" s="336">
        <f t="shared" ref="AJ1114" si="3940">AI1114/AF1114</f>
        <v>0.875</v>
      </c>
    </row>
    <row r="1115" spans="2:38" x14ac:dyDescent="0.25">
      <c r="B1115" s="356" t="s">
        <v>1682</v>
      </c>
      <c r="C1115" s="91">
        <v>2016</v>
      </c>
      <c r="D1115" s="91">
        <v>5</v>
      </c>
      <c r="E1115" s="92" t="s">
        <v>1032</v>
      </c>
      <c r="F1115" s="93">
        <v>42503</v>
      </c>
      <c r="G1115" s="93">
        <v>42521</v>
      </c>
      <c r="H1115" s="94">
        <f t="shared" ref="H1115" ca="1" si="3941">IF($O$1&gt;G1115,0,(G1115-$O$1))</f>
        <v>0</v>
      </c>
      <c r="I1115" s="90" t="s">
        <v>84</v>
      </c>
      <c r="J1115" s="90" t="s">
        <v>172</v>
      </c>
      <c r="K1115" s="90" t="s">
        <v>1685</v>
      </c>
      <c r="L1115" s="95" t="str">
        <f t="shared" ref="L1115" ca="1" si="3942">IF(G1115=0,$M$3,(IF(H1115=0,$M$1,$M$2)))</f>
        <v>Completed</v>
      </c>
      <c r="M1115" s="91" t="s">
        <v>82</v>
      </c>
      <c r="N1115" s="91" t="s">
        <v>58</v>
      </c>
      <c r="O1115" s="91" t="s">
        <v>59</v>
      </c>
      <c r="P1115" s="91" t="s">
        <v>60</v>
      </c>
      <c r="Q1115" s="91" t="s">
        <v>61</v>
      </c>
      <c r="R1115" s="91" t="s">
        <v>62</v>
      </c>
      <c r="S1115" s="111">
        <v>0.1</v>
      </c>
      <c r="T1115" s="96">
        <v>0.8</v>
      </c>
      <c r="U1115" s="97">
        <v>1000000</v>
      </c>
      <c r="V1115" s="97">
        <v>1005652</v>
      </c>
      <c r="W1115" s="95">
        <f t="shared" ref="W1115" si="3943">IF(V1115&gt;U1115,0,U1115-V1115)</f>
        <v>0</v>
      </c>
      <c r="X1115" s="95">
        <f t="shared" ref="X1115" si="3944">IF(V1115&gt;U1115,U1115,V1115)</f>
        <v>1000000</v>
      </c>
      <c r="Y1115" s="97"/>
      <c r="Z1115" s="98">
        <f t="shared" ref="Z1115" si="3945">Y1115/V1115</f>
        <v>0</v>
      </c>
      <c r="AA1115" s="99" t="e">
        <f t="shared" ref="AA1115" si="3946">AF1115/Y1115</f>
        <v>#DIV/0!</v>
      </c>
      <c r="AB1115" s="100">
        <f t="shared" ref="AB1115" si="3947">IF(P1115="cpv",(U1115*S1115),(U1115/1000*S1115))</f>
        <v>100</v>
      </c>
      <c r="AC1115" s="101">
        <f t="shared" ref="AC1115" si="3948">IF(P1115="cpv",(IF(W1115&gt;0,V1115*S1115,AB1115)),(IF(W1115&gt;0,V1115/1000*S1115,AB1115)))</f>
        <v>100</v>
      </c>
      <c r="AD1115" s="100">
        <f t="shared" ref="AD1115" si="3949">AC1115-AB1115</f>
        <v>0</v>
      </c>
      <c r="AE1115" s="102">
        <f t="shared" ref="AE1115" si="3950">IF(P1115="cpv",(U1115*T1115),(U1115/1000*T1115))</f>
        <v>800</v>
      </c>
      <c r="AF1115" s="291">
        <v>800</v>
      </c>
      <c r="AG1115" s="103">
        <f t="shared" ref="AG1115" si="3951">AF1115-AE1115</f>
        <v>0</v>
      </c>
      <c r="AH1115" s="103">
        <v>0</v>
      </c>
      <c r="AI1115" s="103">
        <f t="shared" ref="AI1115" si="3952">AF1115-AC1115-AH1115</f>
        <v>700</v>
      </c>
      <c r="AJ1115" s="336">
        <f t="shared" ref="AJ1115" si="3953">AI1115/AF1115</f>
        <v>0.875</v>
      </c>
    </row>
    <row r="1116" spans="2:38" x14ac:dyDescent="0.25">
      <c r="B1116" s="356" t="s">
        <v>1683</v>
      </c>
      <c r="C1116" s="91">
        <v>2016</v>
      </c>
      <c r="D1116" s="91">
        <v>5</v>
      </c>
      <c r="E1116" s="92" t="s">
        <v>1032</v>
      </c>
      <c r="F1116" s="93">
        <v>42503</v>
      </c>
      <c r="G1116" s="93">
        <v>42521</v>
      </c>
      <c r="H1116" s="94">
        <f t="shared" ref="H1116:H1117" ca="1" si="3954">IF($O$1&gt;G1116,0,(G1116-$O$1))</f>
        <v>0</v>
      </c>
      <c r="I1116" s="90" t="s">
        <v>84</v>
      </c>
      <c r="J1116" s="90" t="s">
        <v>172</v>
      </c>
      <c r="K1116" s="90" t="s">
        <v>1685</v>
      </c>
      <c r="L1116" s="95" t="str">
        <f t="shared" ref="L1116:L1117" ca="1" si="3955">IF(G1116=0,$M$3,(IF(H1116=0,$M$1,$M$2)))</f>
        <v>Completed</v>
      </c>
      <c r="M1116" s="91" t="s">
        <v>72</v>
      </c>
      <c r="N1116" s="91" t="s">
        <v>58</v>
      </c>
      <c r="O1116" s="91" t="s">
        <v>59</v>
      </c>
      <c r="P1116" s="91" t="s">
        <v>60</v>
      </c>
      <c r="Q1116" s="91" t="s">
        <v>61</v>
      </c>
      <c r="R1116" s="91" t="s">
        <v>62</v>
      </c>
      <c r="S1116" s="96">
        <v>0.2</v>
      </c>
      <c r="T1116" s="96">
        <v>0.8</v>
      </c>
      <c r="U1116" s="97">
        <v>500000</v>
      </c>
      <c r="V1116" s="97">
        <v>614358</v>
      </c>
      <c r="W1116" s="95">
        <f t="shared" ref="W1116:W1117" si="3956">IF(V1116&gt;U1116,0,U1116-V1116)</f>
        <v>0</v>
      </c>
      <c r="X1116" s="95">
        <f t="shared" ref="X1116:X1117" si="3957">IF(V1116&gt;U1116,U1116,V1116)</f>
        <v>500000</v>
      </c>
      <c r="Y1116" s="97"/>
      <c r="Z1116" s="98">
        <f t="shared" ref="Z1116:Z1117" si="3958">Y1116/V1116</f>
        <v>0</v>
      </c>
      <c r="AA1116" s="99" t="e">
        <f t="shared" ref="AA1116:AA1117" si="3959">AF1116/Y1116</f>
        <v>#DIV/0!</v>
      </c>
      <c r="AB1116" s="100">
        <f t="shared" ref="AB1116:AB1117" si="3960">IF(P1116="cpv",(U1116*S1116),(U1116/1000*S1116))</f>
        <v>100</v>
      </c>
      <c r="AC1116" s="101">
        <f t="shared" ref="AC1116:AC1117" si="3961">IF(P1116="cpv",(IF(W1116&gt;0,V1116*S1116,AB1116)),(IF(W1116&gt;0,V1116/1000*S1116,AB1116)))</f>
        <v>100</v>
      </c>
      <c r="AD1116" s="100">
        <f t="shared" ref="AD1116:AD1117" si="3962">AC1116-AB1116</f>
        <v>0</v>
      </c>
      <c r="AE1116" s="102">
        <f t="shared" ref="AE1116:AE1117" si="3963">IF(P1116="cpv",(U1116*T1116),(U1116/1000*T1116))</f>
        <v>400</v>
      </c>
      <c r="AF1116" s="291">
        <v>400</v>
      </c>
      <c r="AG1116" s="103">
        <f t="shared" ref="AG1116:AG1117" si="3964">AF1116-AE1116</f>
        <v>0</v>
      </c>
      <c r="AH1116" s="103">
        <v>0</v>
      </c>
      <c r="AI1116" s="103">
        <f t="shared" ref="AI1116:AI1117" si="3965">AF1116-AC1116-AH1116</f>
        <v>300</v>
      </c>
      <c r="AJ1116" s="336">
        <f t="shared" ref="AJ1116:AJ1117" si="3966">AI1116/AF1116</f>
        <v>0.75</v>
      </c>
    </row>
    <row r="1117" spans="2:38" ht="15.75" thickBot="1" x14ac:dyDescent="0.3">
      <c r="B1117" s="355" t="s">
        <v>1684</v>
      </c>
      <c r="C1117" s="151">
        <v>2016</v>
      </c>
      <c r="D1117" s="151">
        <v>5</v>
      </c>
      <c r="E1117" s="337" t="s">
        <v>1032</v>
      </c>
      <c r="F1117" s="153">
        <v>42503</v>
      </c>
      <c r="G1117" s="153">
        <v>42521</v>
      </c>
      <c r="H1117" s="338">
        <f t="shared" ca="1" si="3954"/>
        <v>0</v>
      </c>
      <c r="I1117" s="150" t="s">
        <v>84</v>
      </c>
      <c r="J1117" s="150" t="s">
        <v>172</v>
      </c>
      <c r="K1117" s="150" t="s">
        <v>1685</v>
      </c>
      <c r="L1117" s="339" t="str">
        <f t="shared" ca="1" si="3955"/>
        <v>Completed</v>
      </c>
      <c r="M1117" s="151" t="s">
        <v>318</v>
      </c>
      <c r="N1117" s="151" t="s">
        <v>58</v>
      </c>
      <c r="O1117" s="151" t="s">
        <v>59</v>
      </c>
      <c r="P1117" s="151" t="s">
        <v>60</v>
      </c>
      <c r="Q1117" s="151" t="s">
        <v>61</v>
      </c>
      <c r="R1117" s="151" t="s">
        <v>62</v>
      </c>
      <c r="S1117" s="152">
        <v>0.17</v>
      </c>
      <c r="T1117" s="152">
        <v>0.8</v>
      </c>
      <c r="U1117" s="340">
        <v>500000</v>
      </c>
      <c r="V1117" s="340">
        <v>500251</v>
      </c>
      <c r="W1117" s="339">
        <f t="shared" si="3956"/>
        <v>0</v>
      </c>
      <c r="X1117" s="339">
        <f t="shared" si="3957"/>
        <v>500000</v>
      </c>
      <c r="Y1117" s="340">
        <v>191</v>
      </c>
      <c r="Z1117" s="341">
        <f t="shared" si="3958"/>
        <v>3.8180833221722696E-4</v>
      </c>
      <c r="AA1117" s="342">
        <f t="shared" si="3959"/>
        <v>2.0942408376963351</v>
      </c>
      <c r="AB1117" s="343">
        <f t="shared" si="3960"/>
        <v>85</v>
      </c>
      <c r="AC1117" s="344">
        <f t="shared" si="3961"/>
        <v>85</v>
      </c>
      <c r="AD1117" s="343">
        <f t="shared" si="3962"/>
        <v>0</v>
      </c>
      <c r="AE1117" s="345">
        <f t="shared" si="3963"/>
        <v>400</v>
      </c>
      <c r="AF1117" s="346">
        <v>400</v>
      </c>
      <c r="AG1117" s="347">
        <f t="shared" si="3964"/>
        <v>0</v>
      </c>
      <c r="AH1117" s="347">
        <v>0</v>
      </c>
      <c r="AI1117" s="347">
        <f t="shared" si="3965"/>
        <v>315</v>
      </c>
      <c r="AJ1117" s="348">
        <f t="shared" si="3966"/>
        <v>0.78749999999999998</v>
      </c>
    </row>
    <row r="1118" spans="2:38" ht="15.75" thickBot="1" x14ac:dyDescent="0.3">
      <c r="B1118" s="357" t="s">
        <v>1686</v>
      </c>
      <c r="C1118" s="135">
        <v>2016</v>
      </c>
      <c r="D1118" s="135">
        <v>5</v>
      </c>
      <c r="E1118" s="136" t="s">
        <v>1032</v>
      </c>
      <c r="F1118" s="137">
        <v>42503</v>
      </c>
      <c r="G1118" s="137">
        <v>42521</v>
      </c>
      <c r="H1118" s="138">
        <f t="shared" ref="H1118:H1119" ca="1" si="3967">IF($O$1&gt;G1118,0,(G1118-$O$1))</f>
        <v>0</v>
      </c>
      <c r="I1118" s="139" t="s">
        <v>84</v>
      </c>
      <c r="J1118" s="139" t="s">
        <v>172</v>
      </c>
      <c r="K1118" s="139" t="s">
        <v>1687</v>
      </c>
      <c r="L1118" s="140" t="str">
        <f t="shared" ref="L1118:L1119" ca="1" si="3968">IF(G1118=0,$M$3,(IF(H1118=0,$M$1,$M$2)))</f>
        <v>Completed</v>
      </c>
      <c r="M1118" s="135" t="s">
        <v>82</v>
      </c>
      <c r="N1118" s="135" t="s">
        <v>58</v>
      </c>
      <c r="O1118" s="135" t="s">
        <v>78</v>
      </c>
      <c r="P1118" s="135" t="s">
        <v>60</v>
      </c>
      <c r="Q1118" s="135" t="s">
        <v>79</v>
      </c>
      <c r="R1118" s="135" t="s">
        <v>79</v>
      </c>
      <c r="S1118" s="111">
        <v>0.5</v>
      </c>
      <c r="T1118" s="141">
        <v>0.8</v>
      </c>
      <c r="U1118" s="142">
        <v>2000000</v>
      </c>
      <c r="V1118" s="142">
        <v>2003538</v>
      </c>
      <c r="W1118" s="140">
        <f t="shared" ref="W1118:W1119" si="3969">IF(V1118&gt;U1118,0,U1118-V1118)</f>
        <v>0</v>
      </c>
      <c r="X1118" s="140">
        <f t="shared" ref="X1118:X1119" si="3970">IF(V1118&gt;U1118,U1118,V1118)</f>
        <v>2000000</v>
      </c>
      <c r="Y1118" s="142"/>
      <c r="Z1118" s="143">
        <f t="shared" ref="Z1118:Z1119" si="3971">Y1118/V1118</f>
        <v>0</v>
      </c>
      <c r="AA1118" s="144" t="e">
        <f t="shared" ref="AA1118:AA1119" si="3972">AF1118/Y1118</f>
        <v>#DIV/0!</v>
      </c>
      <c r="AB1118" s="145">
        <f t="shared" ref="AB1118:AB1119" si="3973">IF(P1118="cpv",(U1118*S1118),(U1118/1000*S1118))</f>
        <v>1000</v>
      </c>
      <c r="AC1118" s="146">
        <f t="shared" ref="AC1118:AC1119" si="3974">IF(P1118="cpv",(IF(W1118&gt;0,V1118*S1118,AB1118)),(IF(W1118&gt;0,V1118/1000*S1118,AB1118)))</f>
        <v>1000</v>
      </c>
      <c r="AD1118" s="145">
        <f t="shared" ref="AD1118:AD1119" si="3975">AC1118-AB1118</f>
        <v>0</v>
      </c>
      <c r="AE1118" s="147">
        <f t="shared" ref="AE1118:AE1119" si="3976">IF(P1118="cpv",(U1118*T1118),(U1118/1000*T1118))</f>
        <v>1600</v>
      </c>
      <c r="AF1118" s="288">
        <v>1600</v>
      </c>
      <c r="AG1118" s="148">
        <f t="shared" ref="AG1118:AG1119" si="3977">AF1118-AE1118</f>
        <v>0</v>
      </c>
      <c r="AH1118" s="148">
        <v>0</v>
      </c>
      <c r="AI1118" s="148">
        <f t="shared" ref="AI1118:AI1119" si="3978">AF1118-AC1118-AH1118</f>
        <v>600</v>
      </c>
      <c r="AJ1118" s="349">
        <f t="shared" ref="AJ1118:AJ1119" si="3979">AI1118/AF1118</f>
        <v>0.375</v>
      </c>
    </row>
    <row r="1119" spans="2:38" ht="15.75" thickBot="1" x14ac:dyDescent="0.3">
      <c r="B1119" s="354" t="s">
        <v>1688</v>
      </c>
      <c r="C1119" s="105">
        <v>2016</v>
      </c>
      <c r="D1119" s="105">
        <v>5</v>
      </c>
      <c r="E1119" s="106" t="s">
        <v>1032</v>
      </c>
      <c r="F1119" s="107">
        <v>42508</v>
      </c>
      <c r="G1119" s="107">
        <v>42521</v>
      </c>
      <c r="H1119" s="108">
        <f t="shared" ca="1" si="3967"/>
        <v>0</v>
      </c>
      <c r="I1119" s="109" t="s">
        <v>84</v>
      </c>
      <c r="J1119" s="109" t="s">
        <v>1691</v>
      </c>
      <c r="K1119" s="109" t="s">
        <v>1692</v>
      </c>
      <c r="L1119" s="110" t="str">
        <f t="shared" ca="1" si="3968"/>
        <v>Completed</v>
      </c>
      <c r="M1119" s="105" t="s">
        <v>77</v>
      </c>
      <c r="N1119" s="105" t="s">
        <v>58</v>
      </c>
      <c r="O1119" s="105" t="s">
        <v>78</v>
      </c>
      <c r="P1119" s="105" t="s">
        <v>60</v>
      </c>
      <c r="Q1119" s="105" t="s">
        <v>79</v>
      </c>
      <c r="R1119" s="105" t="s">
        <v>79</v>
      </c>
      <c r="S1119" s="96">
        <v>1.5</v>
      </c>
      <c r="T1119" s="111">
        <v>4</v>
      </c>
      <c r="U1119" s="112">
        <v>400000</v>
      </c>
      <c r="V1119" s="112">
        <v>401060</v>
      </c>
      <c r="W1119" s="110">
        <f t="shared" si="3969"/>
        <v>0</v>
      </c>
      <c r="X1119" s="110">
        <f t="shared" si="3970"/>
        <v>400000</v>
      </c>
      <c r="Y1119" s="112">
        <v>1932</v>
      </c>
      <c r="Z1119" s="113">
        <f t="shared" si="3971"/>
        <v>4.8172343290280757E-3</v>
      </c>
      <c r="AA1119" s="114">
        <f t="shared" si="3972"/>
        <v>0.82815734989648038</v>
      </c>
      <c r="AB1119" s="115">
        <f t="shared" si="3973"/>
        <v>600</v>
      </c>
      <c r="AC1119" s="116">
        <f t="shared" si="3974"/>
        <v>600</v>
      </c>
      <c r="AD1119" s="115">
        <f t="shared" si="3975"/>
        <v>0</v>
      </c>
      <c r="AE1119" s="117">
        <f t="shared" si="3976"/>
        <v>1600</v>
      </c>
      <c r="AF1119" s="286">
        <v>1600</v>
      </c>
      <c r="AG1119" s="118">
        <f t="shared" si="3977"/>
        <v>0</v>
      </c>
      <c r="AH1119" s="118">
        <v>0</v>
      </c>
      <c r="AI1119" s="118">
        <f t="shared" si="3978"/>
        <v>1000</v>
      </c>
      <c r="AJ1119" s="335">
        <f t="shared" si="3979"/>
        <v>0.625</v>
      </c>
      <c r="AL1119" s="424"/>
    </row>
    <row r="1120" spans="2:38" x14ac:dyDescent="0.25">
      <c r="B1120" s="356" t="s">
        <v>1689</v>
      </c>
      <c r="C1120" s="91">
        <v>2016</v>
      </c>
      <c r="D1120" s="91">
        <v>5</v>
      </c>
      <c r="E1120" s="92" t="s">
        <v>1032</v>
      </c>
      <c r="F1120" s="93">
        <v>42508</v>
      </c>
      <c r="G1120" s="93">
        <v>42521</v>
      </c>
      <c r="H1120" s="94">
        <f t="shared" ref="H1120:H1121" ca="1" si="3980">IF($O$1&gt;G1120,0,(G1120-$O$1))</f>
        <v>0</v>
      </c>
      <c r="I1120" s="90" t="s">
        <v>84</v>
      </c>
      <c r="J1120" s="90" t="s">
        <v>1691</v>
      </c>
      <c r="K1120" s="90" t="s">
        <v>1692</v>
      </c>
      <c r="L1120" s="95" t="str">
        <f t="shared" ref="L1120:L1121" ca="1" si="3981">IF(G1120=0,$M$3,(IF(H1120=0,$M$1,$M$2)))</f>
        <v>Completed</v>
      </c>
      <c r="M1120" s="91" t="s">
        <v>82</v>
      </c>
      <c r="N1120" s="91" t="s">
        <v>58</v>
      </c>
      <c r="O1120" s="91" t="s">
        <v>78</v>
      </c>
      <c r="P1120" s="91" t="s">
        <v>60</v>
      </c>
      <c r="Q1120" s="91" t="s">
        <v>79</v>
      </c>
      <c r="R1120" s="91" t="s">
        <v>79</v>
      </c>
      <c r="S1120" s="111">
        <v>0.5</v>
      </c>
      <c r="T1120" s="96">
        <v>4</v>
      </c>
      <c r="U1120" s="97">
        <v>400000</v>
      </c>
      <c r="V1120" s="97">
        <v>400972</v>
      </c>
      <c r="W1120" s="95">
        <f t="shared" ref="W1120:W1121" si="3982">IF(V1120&gt;U1120,0,U1120-V1120)</f>
        <v>0</v>
      </c>
      <c r="X1120" s="95">
        <f t="shared" ref="X1120:X1121" si="3983">IF(V1120&gt;U1120,U1120,V1120)</f>
        <v>400000</v>
      </c>
      <c r="Y1120" s="97">
        <v>2287</v>
      </c>
      <c r="Z1120" s="98">
        <f t="shared" ref="Z1120:Z1121" si="3984">Y1120/V1120</f>
        <v>5.7036401544247476E-3</v>
      </c>
      <c r="AA1120" s="99">
        <f t="shared" ref="AA1120:AA1121" si="3985">AF1120/Y1120</f>
        <v>0.69960647135986009</v>
      </c>
      <c r="AB1120" s="100">
        <f t="shared" ref="AB1120:AB1121" si="3986">IF(P1120="cpv",(U1120*S1120),(U1120/1000*S1120))</f>
        <v>200</v>
      </c>
      <c r="AC1120" s="101">
        <f t="shared" ref="AC1120:AC1121" si="3987">IF(P1120="cpv",(IF(W1120&gt;0,V1120*S1120,AB1120)),(IF(W1120&gt;0,V1120/1000*S1120,AB1120)))</f>
        <v>200</v>
      </c>
      <c r="AD1120" s="100">
        <f t="shared" ref="AD1120:AD1121" si="3988">AC1120-AB1120</f>
        <v>0</v>
      </c>
      <c r="AE1120" s="102">
        <f t="shared" ref="AE1120:AE1121" si="3989">IF(P1120="cpv",(U1120*T1120),(U1120/1000*T1120))</f>
        <v>1600</v>
      </c>
      <c r="AF1120" s="291">
        <v>1600</v>
      </c>
      <c r="AG1120" s="103">
        <f t="shared" ref="AG1120:AG1121" si="3990">AF1120-AE1120</f>
        <v>0</v>
      </c>
      <c r="AH1120" s="103">
        <v>0</v>
      </c>
      <c r="AI1120" s="103">
        <f t="shared" ref="AI1120:AI1121" si="3991">AF1120-AC1120-AH1120</f>
        <v>1400</v>
      </c>
      <c r="AJ1120" s="336">
        <f t="shared" ref="AJ1120:AJ1121" si="3992">AI1120/AF1120</f>
        <v>0.875</v>
      </c>
    </row>
    <row r="1121" spans="2:38" ht="15.75" thickBot="1" x14ac:dyDescent="0.3">
      <c r="B1121" s="355" t="s">
        <v>1690</v>
      </c>
      <c r="C1121" s="151">
        <v>2016</v>
      </c>
      <c r="D1121" s="151">
        <v>5</v>
      </c>
      <c r="E1121" s="337" t="s">
        <v>1032</v>
      </c>
      <c r="F1121" s="153">
        <v>42508</v>
      </c>
      <c r="G1121" s="153">
        <v>42521</v>
      </c>
      <c r="H1121" s="338">
        <f t="shared" ca="1" si="3980"/>
        <v>0</v>
      </c>
      <c r="I1121" s="150" t="s">
        <v>84</v>
      </c>
      <c r="J1121" s="150" t="s">
        <v>1691</v>
      </c>
      <c r="K1121" s="150" t="s">
        <v>1692</v>
      </c>
      <c r="L1121" s="339" t="str">
        <f t="shared" ca="1" si="3981"/>
        <v>Completed</v>
      </c>
      <c r="M1121" s="151" t="s">
        <v>64</v>
      </c>
      <c r="N1121" s="151" t="s">
        <v>58</v>
      </c>
      <c r="O1121" s="151" t="s">
        <v>78</v>
      </c>
      <c r="P1121" s="151" t="s">
        <v>60</v>
      </c>
      <c r="Q1121" s="151" t="s">
        <v>79</v>
      </c>
      <c r="R1121" s="151" t="s">
        <v>79</v>
      </c>
      <c r="S1121" s="96">
        <v>2.5</v>
      </c>
      <c r="T1121" s="152">
        <v>4</v>
      </c>
      <c r="U1121" s="340">
        <v>200000</v>
      </c>
      <c r="V1121" s="340">
        <v>200258</v>
      </c>
      <c r="W1121" s="339">
        <f t="shared" si="3982"/>
        <v>0</v>
      </c>
      <c r="X1121" s="339">
        <f t="shared" si="3983"/>
        <v>200000</v>
      </c>
      <c r="Y1121" s="340">
        <v>3271</v>
      </c>
      <c r="Z1121" s="341">
        <f t="shared" si="3984"/>
        <v>1.6333929231291632E-2</v>
      </c>
      <c r="AA1121" s="342">
        <f t="shared" si="3985"/>
        <v>0.24457352491592785</v>
      </c>
      <c r="AB1121" s="343">
        <f t="shared" si="3986"/>
        <v>500</v>
      </c>
      <c r="AC1121" s="344">
        <f t="shared" si="3987"/>
        <v>500</v>
      </c>
      <c r="AD1121" s="343">
        <f t="shared" si="3988"/>
        <v>0</v>
      </c>
      <c r="AE1121" s="345">
        <f t="shared" si="3989"/>
        <v>800</v>
      </c>
      <c r="AF1121" s="346">
        <v>800</v>
      </c>
      <c r="AG1121" s="347">
        <f t="shared" si="3990"/>
        <v>0</v>
      </c>
      <c r="AH1121" s="347">
        <v>0</v>
      </c>
      <c r="AI1121" s="347">
        <f t="shared" si="3991"/>
        <v>300</v>
      </c>
      <c r="AJ1121" s="348">
        <f t="shared" si="3992"/>
        <v>0.375</v>
      </c>
    </row>
    <row r="1122" spans="2:38" ht="15.75" thickBot="1" x14ac:dyDescent="0.3">
      <c r="B1122" s="357" t="s">
        <v>1693</v>
      </c>
      <c r="C1122" s="135">
        <v>2016</v>
      </c>
      <c r="D1122" s="135">
        <v>5</v>
      </c>
      <c r="E1122" s="136" t="s">
        <v>1032</v>
      </c>
      <c r="F1122" s="137">
        <v>42508</v>
      </c>
      <c r="G1122" s="137">
        <v>42521</v>
      </c>
      <c r="H1122" s="138">
        <f t="shared" ref="H1122:H1123" ca="1" si="3993">IF($O$1&gt;G1122,0,(G1122-$O$1))</f>
        <v>0</v>
      </c>
      <c r="I1122" s="139" t="s">
        <v>84</v>
      </c>
      <c r="J1122" s="139" t="s">
        <v>1691</v>
      </c>
      <c r="K1122" s="139" t="s">
        <v>1694</v>
      </c>
      <c r="L1122" s="140" t="str">
        <f t="shared" ref="L1122:L1123" ca="1" si="3994">IF(G1122=0,$M$3,(IF(H1122=0,$M$1,$M$2)))</f>
        <v>Completed</v>
      </c>
      <c r="M1122" s="135" t="s">
        <v>68</v>
      </c>
      <c r="N1122" s="135" t="s">
        <v>58</v>
      </c>
      <c r="O1122" s="135" t="s">
        <v>87</v>
      </c>
      <c r="P1122" s="135" t="s">
        <v>60</v>
      </c>
      <c r="Q1122" s="135" t="s">
        <v>61</v>
      </c>
      <c r="R1122" s="135" t="s">
        <v>62</v>
      </c>
      <c r="S1122" s="141">
        <v>1</v>
      </c>
      <c r="T1122" s="141">
        <v>3</v>
      </c>
      <c r="U1122" s="142">
        <v>1000000</v>
      </c>
      <c r="V1122" s="142">
        <v>1000605</v>
      </c>
      <c r="W1122" s="140">
        <f t="shared" ref="W1122:W1123" si="3995">IF(V1122&gt;U1122,0,U1122-V1122)</f>
        <v>0</v>
      </c>
      <c r="X1122" s="140">
        <f t="shared" ref="X1122:X1123" si="3996">IF(V1122&gt;U1122,U1122,V1122)</f>
        <v>1000000</v>
      </c>
      <c r="Y1122" s="142">
        <v>2908</v>
      </c>
      <c r="Z1122" s="143">
        <f t="shared" ref="Z1122:Z1123" si="3997">Y1122/V1122</f>
        <v>2.9062417237571271E-3</v>
      </c>
      <c r="AA1122" s="144">
        <f t="shared" ref="AA1122:AA1123" si="3998">AF1122/Y1122</f>
        <v>1.0316368638239339</v>
      </c>
      <c r="AB1122" s="145">
        <f t="shared" ref="AB1122:AB1123" si="3999">IF(P1122="cpv",(U1122*S1122),(U1122/1000*S1122))</f>
        <v>1000</v>
      </c>
      <c r="AC1122" s="146">
        <f t="shared" ref="AC1122:AC1123" si="4000">IF(P1122="cpv",(IF(W1122&gt;0,V1122*S1122,AB1122)),(IF(W1122&gt;0,V1122/1000*S1122,AB1122)))</f>
        <v>1000</v>
      </c>
      <c r="AD1122" s="145">
        <f t="shared" ref="AD1122:AD1123" si="4001">AC1122-AB1122</f>
        <v>0</v>
      </c>
      <c r="AE1122" s="147">
        <f t="shared" ref="AE1122:AE1123" si="4002">IF(P1122="cpv",(U1122*T1122),(U1122/1000*T1122))</f>
        <v>3000</v>
      </c>
      <c r="AF1122" s="288">
        <v>3000</v>
      </c>
      <c r="AG1122" s="148">
        <f t="shared" ref="AG1122:AG1123" si="4003">AF1122-AE1122</f>
        <v>0</v>
      </c>
      <c r="AH1122" s="148">
        <v>0</v>
      </c>
      <c r="AI1122" s="148">
        <f t="shared" ref="AI1122:AI1123" si="4004">AF1122-AC1122-AH1122</f>
        <v>2000</v>
      </c>
      <c r="AJ1122" s="349">
        <f t="shared" ref="AJ1122:AJ1123" si="4005">AI1122/AF1122</f>
        <v>0.66666666666666663</v>
      </c>
    </row>
    <row r="1123" spans="2:38" ht="15.75" thickBot="1" x14ac:dyDescent="0.3">
      <c r="B1123" s="354" t="s">
        <v>1695</v>
      </c>
      <c r="C1123" s="105">
        <v>2016</v>
      </c>
      <c r="D1123" s="105">
        <v>5</v>
      </c>
      <c r="E1123" s="106" t="s">
        <v>1032</v>
      </c>
      <c r="F1123" s="107">
        <v>42508</v>
      </c>
      <c r="G1123" s="107">
        <v>42513</v>
      </c>
      <c r="H1123" s="108">
        <f t="shared" ca="1" si="3993"/>
        <v>0</v>
      </c>
      <c r="I1123" s="109" t="s">
        <v>74</v>
      </c>
      <c r="J1123" s="109" t="s">
        <v>75</v>
      </c>
      <c r="K1123" s="109" t="s">
        <v>1699</v>
      </c>
      <c r="L1123" s="110" t="str">
        <f t="shared" ca="1" si="3994"/>
        <v>Completed</v>
      </c>
      <c r="M1123" s="105" t="s">
        <v>77</v>
      </c>
      <c r="N1123" s="105" t="s">
        <v>58</v>
      </c>
      <c r="O1123" s="105" t="s">
        <v>78</v>
      </c>
      <c r="P1123" s="105" t="s">
        <v>60</v>
      </c>
      <c r="Q1123" s="105" t="s">
        <v>79</v>
      </c>
      <c r="R1123" s="105" t="s">
        <v>79</v>
      </c>
      <c r="S1123" s="96">
        <v>1.5</v>
      </c>
      <c r="T1123" s="111">
        <v>4.25</v>
      </c>
      <c r="U1123" s="112">
        <v>500000</v>
      </c>
      <c r="V1123" s="112">
        <v>109140</v>
      </c>
      <c r="W1123" s="110">
        <f t="shared" si="3995"/>
        <v>390860</v>
      </c>
      <c r="X1123" s="110">
        <f t="shared" si="3996"/>
        <v>109140</v>
      </c>
      <c r="Y1123" s="112">
        <v>1892</v>
      </c>
      <c r="Z1123" s="113">
        <f t="shared" si="3997"/>
        <v>1.7335532343778631E-2</v>
      </c>
      <c r="AA1123" s="114">
        <f t="shared" si="3998"/>
        <v>0.2454281183932347</v>
      </c>
      <c r="AB1123" s="115">
        <f t="shared" si="3999"/>
        <v>750</v>
      </c>
      <c r="AC1123" s="116">
        <f t="shared" si="4000"/>
        <v>163.71</v>
      </c>
      <c r="AD1123" s="115">
        <f t="shared" si="4001"/>
        <v>-586.29</v>
      </c>
      <c r="AE1123" s="117">
        <f t="shared" si="4002"/>
        <v>2125</v>
      </c>
      <c r="AF1123" s="286">
        <v>464.35</v>
      </c>
      <c r="AG1123" s="118">
        <f t="shared" si="4003"/>
        <v>-1660.65</v>
      </c>
      <c r="AH1123" s="118">
        <v>0</v>
      </c>
      <c r="AI1123" s="118">
        <f t="shared" si="4004"/>
        <v>300.64</v>
      </c>
      <c r="AJ1123" s="335">
        <f t="shared" si="4005"/>
        <v>0.6474426617852912</v>
      </c>
      <c r="AL1123" s="424"/>
    </row>
    <row r="1124" spans="2:38" x14ac:dyDescent="0.25">
      <c r="B1124" s="356" t="s">
        <v>1696</v>
      </c>
      <c r="C1124" s="91">
        <v>2016</v>
      </c>
      <c r="D1124" s="91">
        <v>5</v>
      </c>
      <c r="E1124" s="92" t="s">
        <v>1032</v>
      </c>
      <c r="F1124" s="93">
        <v>42508</v>
      </c>
      <c r="G1124" s="93">
        <v>42513</v>
      </c>
      <c r="H1124" s="94">
        <f t="shared" ref="H1124:H1126" ca="1" si="4006">IF($O$1&gt;G1124,0,(G1124-$O$1))</f>
        <v>0</v>
      </c>
      <c r="I1124" s="90" t="s">
        <v>74</v>
      </c>
      <c r="J1124" s="90" t="s">
        <v>75</v>
      </c>
      <c r="K1124" s="90" t="s">
        <v>1699</v>
      </c>
      <c r="L1124" s="95" t="str">
        <f t="shared" ref="L1124:L1126" ca="1" si="4007">IF(G1124=0,$M$3,(IF(H1124=0,$M$1,$M$2)))</f>
        <v>Completed</v>
      </c>
      <c r="M1124" s="91" t="s">
        <v>82</v>
      </c>
      <c r="N1124" s="91" t="s">
        <v>58</v>
      </c>
      <c r="O1124" s="91" t="s">
        <v>78</v>
      </c>
      <c r="P1124" s="91" t="s">
        <v>60</v>
      </c>
      <c r="Q1124" s="91" t="s">
        <v>79</v>
      </c>
      <c r="R1124" s="91" t="s">
        <v>79</v>
      </c>
      <c r="S1124" s="111">
        <v>0.5</v>
      </c>
      <c r="T1124" s="96">
        <v>4.25</v>
      </c>
      <c r="U1124" s="97">
        <v>700000</v>
      </c>
      <c r="V1124" s="97">
        <v>703906</v>
      </c>
      <c r="W1124" s="95">
        <f t="shared" ref="W1124:W1126" si="4008">IF(V1124&gt;U1124,0,U1124-V1124)</f>
        <v>0</v>
      </c>
      <c r="X1124" s="95">
        <f t="shared" ref="X1124:X1126" si="4009">IF(V1124&gt;U1124,U1124,V1124)</f>
        <v>700000</v>
      </c>
      <c r="Y1124" s="97">
        <v>8135</v>
      </c>
      <c r="Z1124" s="98">
        <f t="shared" ref="Z1124:Z1126" si="4010">Y1124/V1124</f>
        <v>1.1556940841532819E-2</v>
      </c>
      <c r="AA1124" s="99">
        <f t="shared" ref="AA1124:AA1126" si="4011">AF1124/Y1124</f>
        <v>0.36774437615242778</v>
      </c>
      <c r="AB1124" s="100">
        <f t="shared" ref="AB1124:AB1126" si="4012">IF(P1124="cpv",(U1124*S1124),(U1124/1000*S1124))</f>
        <v>350</v>
      </c>
      <c r="AC1124" s="101">
        <f t="shared" ref="AC1124:AC1126" si="4013">IF(P1124="cpv",(IF(W1124&gt;0,V1124*S1124,AB1124)),(IF(W1124&gt;0,V1124/1000*S1124,AB1124)))</f>
        <v>350</v>
      </c>
      <c r="AD1124" s="100">
        <f t="shared" ref="AD1124:AD1126" si="4014">AC1124-AB1124</f>
        <v>0</v>
      </c>
      <c r="AE1124" s="102">
        <f t="shared" ref="AE1124:AE1126" si="4015">IF(P1124="cpv",(U1124*T1124),(U1124/1000*T1124))</f>
        <v>2975</v>
      </c>
      <c r="AF1124" s="291">
        <v>2991.6005</v>
      </c>
      <c r="AG1124" s="103">
        <f t="shared" ref="AG1124:AG1126" si="4016">AF1124-AE1124</f>
        <v>16.600500000000011</v>
      </c>
      <c r="AH1124" s="103">
        <v>0</v>
      </c>
      <c r="AI1124" s="103">
        <f t="shared" ref="AI1124:AI1126" si="4017">AF1124-AC1124-AH1124</f>
        <v>2641.6005</v>
      </c>
      <c r="AJ1124" s="336">
        <f t="shared" ref="AJ1124:AJ1126" si="4018">AI1124/AF1124</f>
        <v>0.88300576898553129</v>
      </c>
    </row>
    <row r="1125" spans="2:38" x14ac:dyDescent="0.25">
      <c r="B1125" s="356" t="s">
        <v>1697</v>
      </c>
      <c r="C1125" s="91">
        <v>2016</v>
      </c>
      <c r="D1125" s="91">
        <v>5</v>
      </c>
      <c r="E1125" s="92" t="s">
        <v>1032</v>
      </c>
      <c r="F1125" s="93">
        <v>42508</v>
      </c>
      <c r="G1125" s="93">
        <v>42513</v>
      </c>
      <c r="H1125" s="94">
        <f t="shared" ca="1" si="4006"/>
        <v>0</v>
      </c>
      <c r="I1125" s="90" t="s">
        <v>74</v>
      </c>
      <c r="J1125" s="90" t="s">
        <v>75</v>
      </c>
      <c r="K1125" s="90" t="s">
        <v>1699</v>
      </c>
      <c r="L1125" s="95" t="str">
        <f t="shared" ca="1" si="4007"/>
        <v>Completed</v>
      </c>
      <c r="M1125" s="91" t="s">
        <v>64</v>
      </c>
      <c r="N1125" s="91" t="s">
        <v>58</v>
      </c>
      <c r="O1125" s="91" t="s">
        <v>78</v>
      </c>
      <c r="P1125" s="91" t="s">
        <v>60</v>
      </c>
      <c r="Q1125" s="91" t="s">
        <v>79</v>
      </c>
      <c r="R1125" s="91" t="s">
        <v>79</v>
      </c>
      <c r="S1125" s="96">
        <v>2.5</v>
      </c>
      <c r="T1125" s="96">
        <v>4.25</v>
      </c>
      <c r="U1125" s="97">
        <v>300000</v>
      </c>
      <c r="V1125" s="97">
        <v>300706</v>
      </c>
      <c r="W1125" s="95">
        <f t="shared" si="4008"/>
        <v>0</v>
      </c>
      <c r="X1125" s="95">
        <f t="shared" si="4009"/>
        <v>300000</v>
      </c>
      <c r="Y1125" s="97">
        <v>5206</v>
      </c>
      <c r="Z1125" s="98">
        <f t="shared" si="4010"/>
        <v>1.7312591035762506E-2</v>
      </c>
      <c r="AA1125" s="99">
        <f t="shared" si="4011"/>
        <v>0.24548607376104498</v>
      </c>
      <c r="AB1125" s="100">
        <f t="shared" si="4012"/>
        <v>750</v>
      </c>
      <c r="AC1125" s="101">
        <f t="shared" si="4013"/>
        <v>750</v>
      </c>
      <c r="AD1125" s="100">
        <f t="shared" si="4014"/>
        <v>0</v>
      </c>
      <c r="AE1125" s="102">
        <f t="shared" si="4015"/>
        <v>1275</v>
      </c>
      <c r="AF1125" s="291">
        <v>1278.0005000000001</v>
      </c>
      <c r="AG1125" s="103">
        <f t="shared" si="4016"/>
        <v>3.0005000000001019</v>
      </c>
      <c r="AH1125" s="103">
        <v>0</v>
      </c>
      <c r="AI1125" s="103">
        <f t="shared" si="4017"/>
        <v>528.0005000000001</v>
      </c>
      <c r="AJ1125" s="336">
        <f t="shared" si="4018"/>
        <v>0.41314576950478504</v>
      </c>
    </row>
    <row r="1126" spans="2:38" ht="15.75" thickBot="1" x14ac:dyDescent="0.3">
      <c r="B1126" s="355" t="s">
        <v>1698</v>
      </c>
      <c r="C1126" s="151">
        <v>2016</v>
      </c>
      <c r="D1126" s="151">
        <v>5</v>
      </c>
      <c r="E1126" s="337" t="s">
        <v>1032</v>
      </c>
      <c r="F1126" s="153">
        <v>42508</v>
      </c>
      <c r="G1126" s="153">
        <v>42513</v>
      </c>
      <c r="H1126" s="338">
        <f t="shared" ca="1" si="4006"/>
        <v>0</v>
      </c>
      <c r="I1126" s="150" t="s">
        <v>74</v>
      </c>
      <c r="J1126" s="150" t="s">
        <v>75</v>
      </c>
      <c r="K1126" s="150" t="s">
        <v>1699</v>
      </c>
      <c r="L1126" s="339" t="str">
        <f t="shared" ca="1" si="4007"/>
        <v>Completed</v>
      </c>
      <c r="M1126" s="151" t="s">
        <v>379</v>
      </c>
      <c r="N1126" s="151" t="s">
        <v>58</v>
      </c>
      <c r="O1126" s="151" t="s">
        <v>78</v>
      </c>
      <c r="P1126" s="151" t="s">
        <v>60</v>
      </c>
      <c r="Q1126" s="151" t="s">
        <v>79</v>
      </c>
      <c r="R1126" s="151" t="s">
        <v>79</v>
      </c>
      <c r="S1126" s="152">
        <v>2.5</v>
      </c>
      <c r="T1126" s="152">
        <v>4.25</v>
      </c>
      <c r="U1126" s="340">
        <v>250000</v>
      </c>
      <c r="V1126" s="340">
        <v>250835</v>
      </c>
      <c r="W1126" s="339">
        <f t="shared" si="4008"/>
        <v>0</v>
      </c>
      <c r="X1126" s="339">
        <f t="shared" si="4009"/>
        <v>250000</v>
      </c>
      <c r="Y1126" s="340">
        <v>4106</v>
      </c>
      <c r="Z1126" s="341">
        <f t="shared" si="4010"/>
        <v>1.6369326449658141E-2</v>
      </c>
      <c r="AA1126" s="342">
        <f t="shared" si="4011"/>
        <v>0.25963194106186066</v>
      </c>
      <c r="AB1126" s="343">
        <f t="shared" si="4012"/>
        <v>625</v>
      </c>
      <c r="AC1126" s="344">
        <f t="shared" si="4013"/>
        <v>625</v>
      </c>
      <c r="AD1126" s="343">
        <f t="shared" si="4014"/>
        <v>0</v>
      </c>
      <c r="AE1126" s="345">
        <f t="shared" si="4015"/>
        <v>1062.5</v>
      </c>
      <c r="AF1126" s="346">
        <v>1066.0487499999999</v>
      </c>
      <c r="AG1126" s="347">
        <f t="shared" si="4016"/>
        <v>3.5487499999999272</v>
      </c>
      <c r="AH1126" s="347">
        <v>0</v>
      </c>
      <c r="AI1126" s="347">
        <f t="shared" si="4017"/>
        <v>441.04874999999993</v>
      </c>
      <c r="AJ1126" s="348">
        <f t="shared" si="4018"/>
        <v>0.41372287149157105</v>
      </c>
    </row>
    <row r="1127" spans="2:38" x14ac:dyDescent="0.25">
      <c r="B1127" s="354" t="s">
        <v>1700</v>
      </c>
      <c r="C1127" s="105">
        <v>2016</v>
      </c>
      <c r="D1127" s="105">
        <v>5</v>
      </c>
      <c r="E1127" s="106" t="s">
        <v>1032</v>
      </c>
      <c r="F1127" s="107">
        <v>42508</v>
      </c>
      <c r="G1127" s="107">
        <v>42521</v>
      </c>
      <c r="H1127" s="108">
        <f t="shared" ref="H1127" ca="1" si="4019">IF($O$1&gt;G1127,0,(G1127-$O$1))</f>
        <v>0</v>
      </c>
      <c r="I1127" s="109" t="s">
        <v>84</v>
      </c>
      <c r="J1127" s="109" t="s">
        <v>172</v>
      </c>
      <c r="K1127" s="109" t="s">
        <v>1704</v>
      </c>
      <c r="L1127" s="110" t="str">
        <f t="shared" ref="L1127" ca="1" si="4020">IF(G1127=0,$M$3,(IF(H1127=0,$M$1,$M$2)))</f>
        <v>Completed</v>
      </c>
      <c r="M1127" s="105" t="s">
        <v>64</v>
      </c>
      <c r="N1127" s="105" t="s">
        <v>58</v>
      </c>
      <c r="O1127" s="105" t="s">
        <v>59</v>
      </c>
      <c r="P1127" s="105" t="s">
        <v>60</v>
      </c>
      <c r="Q1127" s="105" t="s">
        <v>61</v>
      </c>
      <c r="R1127" s="105" t="s">
        <v>62</v>
      </c>
      <c r="S1127" s="96">
        <v>0.2</v>
      </c>
      <c r="T1127" s="111">
        <v>0.8</v>
      </c>
      <c r="U1127" s="112">
        <v>5000000</v>
      </c>
      <c r="V1127" s="112">
        <v>4935037</v>
      </c>
      <c r="W1127" s="110">
        <f t="shared" ref="W1127" si="4021">IF(V1127&gt;U1127,0,U1127-V1127)</f>
        <v>64963</v>
      </c>
      <c r="X1127" s="110">
        <f t="shared" ref="X1127" si="4022">IF(V1127&gt;U1127,U1127,V1127)</f>
        <v>4935037</v>
      </c>
      <c r="Y1127" s="112">
        <v>3134</v>
      </c>
      <c r="Z1127" s="113">
        <f t="shared" ref="Z1127" si="4023">Y1127/V1127</f>
        <v>6.3505096314374137E-4</v>
      </c>
      <c r="AA1127" s="114">
        <f t="shared" ref="AA1127" si="4024">AF1127/Y1127</f>
        <v>1.0976388002552648</v>
      </c>
      <c r="AB1127" s="115">
        <f t="shared" ref="AB1127" si="4025">IF(P1127="cpv",(U1127*S1127),(U1127/1000*S1127))</f>
        <v>1000</v>
      </c>
      <c r="AC1127" s="116">
        <f t="shared" ref="AC1127" si="4026">IF(P1127="cpv",(IF(W1127&gt;0,V1127*S1127,AB1127)),(IF(W1127&gt;0,V1127/1000*S1127,AB1127)))</f>
        <v>987.00740000000008</v>
      </c>
      <c r="AD1127" s="115">
        <f t="shared" ref="AD1127" si="4027">AC1127-AB1127</f>
        <v>-12.992599999999925</v>
      </c>
      <c r="AE1127" s="117">
        <f t="shared" ref="AE1127" si="4028">IF(P1127="cpv",(U1127*T1127),(U1127/1000*T1127))</f>
        <v>4000</v>
      </c>
      <c r="AF1127" s="286">
        <v>3440</v>
      </c>
      <c r="AG1127" s="118">
        <f t="shared" ref="AG1127" si="4029">AF1127-AE1127</f>
        <v>-560</v>
      </c>
      <c r="AH1127" s="118">
        <v>0</v>
      </c>
      <c r="AI1127" s="118">
        <f t="shared" ref="AI1127" si="4030">AF1127-AC1127-AH1127</f>
        <v>2452.9926</v>
      </c>
      <c r="AJ1127" s="335">
        <f t="shared" ref="AJ1127" si="4031">AI1127/AF1127</f>
        <v>0.71307924418604651</v>
      </c>
      <c r="AL1127" s="424"/>
    </row>
    <row r="1128" spans="2:38" ht="15.75" thickBot="1" x14ac:dyDescent="0.3">
      <c r="B1128" s="356" t="s">
        <v>1701</v>
      </c>
      <c r="C1128" s="91">
        <v>2016</v>
      </c>
      <c r="D1128" s="91">
        <v>5</v>
      </c>
      <c r="E1128" s="92" t="s">
        <v>1032</v>
      </c>
      <c r="F1128" s="93">
        <v>42508</v>
      </c>
      <c r="G1128" s="93">
        <v>42521</v>
      </c>
      <c r="H1128" s="94">
        <f t="shared" ref="H1128:H1129" ca="1" si="4032">IF($O$1&gt;G1128,0,(G1128-$O$1))</f>
        <v>0</v>
      </c>
      <c r="I1128" s="90" t="s">
        <v>84</v>
      </c>
      <c r="J1128" s="90" t="s">
        <v>172</v>
      </c>
      <c r="K1128" s="90" t="s">
        <v>1704</v>
      </c>
      <c r="L1128" s="95" t="str">
        <f t="shared" ref="L1128:L1129" ca="1" si="4033">IF(G1128=0,$M$3,(IF(H1128=0,$M$1,$M$2)))</f>
        <v>Completed</v>
      </c>
      <c r="M1128" s="91" t="s">
        <v>57</v>
      </c>
      <c r="N1128" s="91" t="s">
        <v>58</v>
      </c>
      <c r="O1128" s="91" t="s">
        <v>59</v>
      </c>
      <c r="P1128" s="91" t="s">
        <v>60</v>
      </c>
      <c r="Q1128" s="91" t="s">
        <v>61</v>
      </c>
      <c r="R1128" s="91" t="s">
        <v>62</v>
      </c>
      <c r="S1128" s="152">
        <v>0.5</v>
      </c>
      <c r="T1128" s="96">
        <v>0.8</v>
      </c>
      <c r="U1128" s="97">
        <v>1500000</v>
      </c>
      <c r="V1128" s="97">
        <v>1500013</v>
      </c>
      <c r="W1128" s="95">
        <f t="shared" ref="W1128:W1129" si="4034">IF(V1128&gt;U1128,0,U1128-V1128)</f>
        <v>0</v>
      </c>
      <c r="X1128" s="95">
        <f t="shared" ref="X1128:X1129" si="4035">IF(V1128&gt;U1128,U1128,V1128)</f>
        <v>1500000</v>
      </c>
      <c r="Y1128" s="97"/>
      <c r="Z1128" s="98">
        <f t="shared" ref="Z1128:Z1129" si="4036">Y1128/V1128</f>
        <v>0</v>
      </c>
      <c r="AA1128" s="99" t="e">
        <f t="shared" ref="AA1128:AA1129" si="4037">AF1128/Y1128</f>
        <v>#DIV/0!</v>
      </c>
      <c r="AB1128" s="100">
        <f t="shared" ref="AB1128:AB1129" si="4038">IF(P1128="cpv",(U1128*S1128),(U1128/1000*S1128))</f>
        <v>750</v>
      </c>
      <c r="AC1128" s="101">
        <f t="shared" ref="AC1128" si="4039">IF(P1128="cpv",(IF(W1128&gt;0,V1128*S1128,AB1128)),(IF(W1128&gt;0,V1128/1000*S1128,AB1128)))</f>
        <v>750</v>
      </c>
      <c r="AD1128" s="100">
        <f t="shared" ref="AD1128:AD1129" si="4040">AC1128-AB1128</f>
        <v>0</v>
      </c>
      <c r="AE1128" s="102">
        <f t="shared" ref="AE1128:AE1129" si="4041">IF(P1128="cpv",(U1128*T1128),(U1128/1000*T1128))</f>
        <v>1200</v>
      </c>
      <c r="AF1128" s="291">
        <v>1200</v>
      </c>
      <c r="AG1128" s="103">
        <f t="shared" ref="AG1128:AG1129" si="4042">AF1128-AE1128</f>
        <v>0</v>
      </c>
      <c r="AH1128" s="103">
        <v>0</v>
      </c>
      <c r="AI1128" s="103">
        <f t="shared" ref="AI1128:AI1129" si="4043">AF1128-AC1128-AH1128</f>
        <v>450</v>
      </c>
      <c r="AJ1128" s="336">
        <f t="shared" ref="AJ1128:AJ1129" si="4044">AI1128/AF1128</f>
        <v>0.375</v>
      </c>
    </row>
    <row r="1129" spans="2:38" ht="15.75" thickBot="1" x14ac:dyDescent="0.3">
      <c r="B1129" s="355" t="s">
        <v>1702</v>
      </c>
      <c r="C1129" s="151">
        <v>2016</v>
      </c>
      <c r="D1129" s="151">
        <v>5</v>
      </c>
      <c r="E1129" s="337" t="s">
        <v>1032</v>
      </c>
      <c r="F1129" s="153">
        <v>42508</v>
      </c>
      <c r="G1129" s="153">
        <v>42521</v>
      </c>
      <c r="H1129" s="338">
        <f t="shared" ca="1" si="4032"/>
        <v>0</v>
      </c>
      <c r="I1129" s="150" t="s">
        <v>84</v>
      </c>
      <c r="J1129" s="150" t="s">
        <v>172</v>
      </c>
      <c r="K1129" s="150" t="s">
        <v>1704</v>
      </c>
      <c r="L1129" s="339" t="str">
        <f t="shared" ca="1" si="4033"/>
        <v>Completed</v>
      </c>
      <c r="M1129" s="151" t="s">
        <v>420</v>
      </c>
      <c r="N1129" s="151" t="s">
        <v>58</v>
      </c>
      <c r="O1129" s="151" t="s">
        <v>59</v>
      </c>
      <c r="P1129" s="151" t="s">
        <v>60</v>
      </c>
      <c r="Q1129" s="151" t="s">
        <v>61</v>
      </c>
      <c r="R1129" s="151" t="s">
        <v>62</v>
      </c>
      <c r="S1129" s="152">
        <v>0.2</v>
      </c>
      <c r="T1129" s="152">
        <v>0.8</v>
      </c>
      <c r="U1129" s="340">
        <v>200000</v>
      </c>
      <c r="V1129" s="340">
        <v>764747</v>
      </c>
      <c r="W1129" s="339">
        <f t="shared" si="4034"/>
        <v>0</v>
      </c>
      <c r="X1129" s="339">
        <f t="shared" si="4035"/>
        <v>200000</v>
      </c>
      <c r="Y1129" s="340"/>
      <c r="Z1129" s="341">
        <f t="shared" si="4036"/>
        <v>0</v>
      </c>
      <c r="AA1129" s="342" t="e">
        <f t="shared" si="4037"/>
        <v>#DIV/0!</v>
      </c>
      <c r="AB1129" s="343">
        <f t="shared" si="4038"/>
        <v>40</v>
      </c>
      <c r="AC1129" s="344">
        <v>140</v>
      </c>
      <c r="AD1129" s="343">
        <f t="shared" si="4040"/>
        <v>100</v>
      </c>
      <c r="AE1129" s="345">
        <f t="shared" si="4041"/>
        <v>160</v>
      </c>
      <c r="AF1129" s="346">
        <v>160</v>
      </c>
      <c r="AG1129" s="347">
        <f t="shared" si="4042"/>
        <v>0</v>
      </c>
      <c r="AH1129" s="347">
        <v>0</v>
      </c>
      <c r="AI1129" s="347">
        <f t="shared" si="4043"/>
        <v>20</v>
      </c>
      <c r="AJ1129" s="348">
        <f t="shared" si="4044"/>
        <v>0.125</v>
      </c>
    </row>
    <row r="1130" spans="2:38" ht="15.75" thickBot="1" x14ac:dyDescent="0.3">
      <c r="B1130" s="357" t="s">
        <v>1703</v>
      </c>
      <c r="C1130" s="135">
        <v>2016</v>
      </c>
      <c r="D1130" s="135">
        <v>5</v>
      </c>
      <c r="E1130" s="136" t="s">
        <v>1032</v>
      </c>
      <c r="F1130" s="137">
        <v>42508</v>
      </c>
      <c r="G1130" s="137">
        <v>42521</v>
      </c>
      <c r="H1130" s="138">
        <f t="shared" ref="H1130:H1132" ca="1" si="4045">IF($O$1&gt;G1130,0,(G1130-$O$1))</f>
        <v>0</v>
      </c>
      <c r="I1130" s="139" t="s">
        <v>84</v>
      </c>
      <c r="J1130" s="139" t="s">
        <v>172</v>
      </c>
      <c r="K1130" s="139" t="s">
        <v>1704</v>
      </c>
      <c r="L1130" s="140" t="str">
        <f t="shared" ref="L1130:L1132" ca="1" si="4046">IF(G1130=0,$M$3,(IF(H1130=0,$M$1,$M$2)))</f>
        <v>Completed</v>
      </c>
      <c r="M1130" s="135" t="s">
        <v>82</v>
      </c>
      <c r="N1130" s="135" t="s">
        <v>58</v>
      </c>
      <c r="O1130" s="135" t="s">
        <v>78</v>
      </c>
      <c r="P1130" s="135" t="s">
        <v>60</v>
      </c>
      <c r="Q1130" s="135" t="s">
        <v>79</v>
      </c>
      <c r="R1130" s="135" t="s">
        <v>79</v>
      </c>
      <c r="S1130" s="111">
        <v>0.5</v>
      </c>
      <c r="T1130" s="141">
        <v>0.8</v>
      </c>
      <c r="U1130" s="142">
        <v>2000000</v>
      </c>
      <c r="V1130" s="142">
        <v>2001609</v>
      </c>
      <c r="W1130" s="140">
        <f t="shared" ref="W1130:W1132" si="4047">IF(V1130&gt;U1130,0,U1130-V1130)</f>
        <v>0</v>
      </c>
      <c r="X1130" s="140">
        <f t="shared" ref="X1130:X1132" si="4048">IF(V1130&gt;U1130,U1130,V1130)</f>
        <v>2000000</v>
      </c>
      <c r="Y1130" s="142"/>
      <c r="Z1130" s="143">
        <f t="shared" ref="Z1130:Z1132" si="4049">Y1130/V1130</f>
        <v>0</v>
      </c>
      <c r="AA1130" s="144" t="e">
        <f t="shared" ref="AA1130:AA1132" si="4050">AF1130/Y1130</f>
        <v>#DIV/0!</v>
      </c>
      <c r="AB1130" s="145">
        <f t="shared" ref="AB1130:AB1132" si="4051">IF(P1130="cpv",(U1130*S1130),(U1130/1000*S1130))</f>
        <v>1000</v>
      </c>
      <c r="AC1130" s="146">
        <f t="shared" ref="AC1130:AC1132" si="4052">IF(P1130="cpv",(IF(W1130&gt;0,V1130*S1130,AB1130)),(IF(W1130&gt;0,V1130/1000*S1130,AB1130)))</f>
        <v>1000</v>
      </c>
      <c r="AD1130" s="145">
        <f t="shared" ref="AD1130:AD1132" si="4053">AC1130-AB1130</f>
        <v>0</v>
      </c>
      <c r="AE1130" s="147">
        <f t="shared" ref="AE1130:AE1132" si="4054">IF(P1130="cpv",(U1130*T1130),(U1130/1000*T1130))</f>
        <v>1600</v>
      </c>
      <c r="AF1130" s="288">
        <v>1600</v>
      </c>
      <c r="AG1130" s="148">
        <f t="shared" ref="AG1130:AG1132" si="4055">AF1130-AE1130</f>
        <v>0</v>
      </c>
      <c r="AH1130" s="148">
        <v>0</v>
      </c>
      <c r="AI1130" s="148">
        <f t="shared" ref="AI1130:AI1132" si="4056">AF1130-AC1130-AH1130</f>
        <v>600</v>
      </c>
      <c r="AJ1130" s="349">
        <f t="shared" ref="AJ1130:AJ1132" si="4057">AI1130/AF1130</f>
        <v>0.375</v>
      </c>
    </row>
    <row r="1131" spans="2:38" ht="15.75" thickBot="1" x14ac:dyDescent="0.3">
      <c r="B1131" s="354" t="s">
        <v>1705</v>
      </c>
      <c r="C1131" s="105">
        <v>2016</v>
      </c>
      <c r="D1131" s="105">
        <v>5</v>
      </c>
      <c r="E1131" s="106" t="s">
        <v>1032</v>
      </c>
      <c r="F1131" s="107">
        <v>42509</v>
      </c>
      <c r="G1131" s="107">
        <v>42512</v>
      </c>
      <c r="H1131" s="108">
        <f t="shared" ca="1" si="4045"/>
        <v>0</v>
      </c>
      <c r="I1131" s="109" t="s">
        <v>54</v>
      </c>
      <c r="J1131" s="109" t="s">
        <v>116</v>
      </c>
      <c r="K1131" s="109" t="s">
        <v>1707</v>
      </c>
      <c r="L1131" s="110" t="str">
        <f t="shared" ca="1" si="4046"/>
        <v>Completed</v>
      </c>
      <c r="M1131" s="105" t="s">
        <v>77</v>
      </c>
      <c r="N1131" s="105" t="s">
        <v>58</v>
      </c>
      <c r="O1131" s="105" t="s">
        <v>78</v>
      </c>
      <c r="P1131" s="105" t="s">
        <v>60</v>
      </c>
      <c r="Q1131" s="105" t="s">
        <v>79</v>
      </c>
      <c r="R1131" s="105" t="s">
        <v>79</v>
      </c>
      <c r="S1131" s="96">
        <v>1.5</v>
      </c>
      <c r="T1131" s="111">
        <v>4.25</v>
      </c>
      <c r="U1131" s="112">
        <v>300000</v>
      </c>
      <c r="V1131" s="112">
        <v>268358</v>
      </c>
      <c r="W1131" s="110">
        <f t="shared" si="4047"/>
        <v>31642</v>
      </c>
      <c r="X1131" s="110">
        <f t="shared" si="4048"/>
        <v>268358</v>
      </c>
      <c r="Y1131" s="112">
        <v>2778</v>
      </c>
      <c r="Z1131" s="113">
        <f t="shared" si="4049"/>
        <v>1.0351843433026033E-2</v>
      </c>
      <c r="AA1131" s="114">
        <f t="shared" si="4050"/>
        <v>0.32287976961843051</v>
      </c>
      <c r="AB1131" s="115">
        <f t="shared" si="4051"/>
        <v>450</v>
      </c>
      <c r="AC1131" s="116">
        <f t="shared" si="4052"/>
        <v>402.53700000000003</v>
      </c>
      <c r="AD1131" s="115">
        <f t="shared" si="4053"/>
        <v>-47.462999999999965</v>
      </c>
      <c r="AE1131" s="117">
        <f t="shared" si="4054"/>
        <v>1275</v>
      </c>
      <c r="AF1131" s="286">
        <v>896.96</v>
      </c>
      <c r="AG1131" s="118">
        <f t="shared" si="4055"/>
        <v>-378.03999999999996</v>
      </c>
      <c r="AH1131" s="118">
        <v>0</v>
      </c>
      <c r="AI1131" s="118">
        <f t="shared" si="4056"/>
        <v>494.423</v>
      </c>
      <c r="AJ1131" s="335">
        <f t="shared" si="4057"/>
        <v>0.55122079022475912</v>
      </c>
      <c r="AL1131" s="424"/>
    </row>
    <row r="1132" spans="2:38" ht="15.75" thickBot="1" x14ac:dyDescent="0.3">
      <c r="B1132" s="355" t="s">
        <v>1706</v>
      </c>
      <c r="C1132" s="151">
        <v>2016</v>
      </c>
      <c r="D1132" s="151">
        <v>5</v>
      </c>
      <c r="E1132" s="337" t="s">
        <v>1032</v>
      </c>
      <c r="F1132" s="153">
        <v>42509</v>
      </c>
      <c r="G1132" s="153">
        <v>42512</v>
      </c>
      <c r="H1132" s="338">
        <f t="shared" ca="1" si="4045"/>
        <v>0</v>
      </c>
      <c r="I1132" s="150" t="s">
        <v>54</v>
      </c>
      <c r="J1132" s="150" t="s">
        <v>116</v>
      </c>
      <c r="K1132" s="150" t="s">
        <v>1707</v>
      </c>
      <c r="L1132" s="339" t="str">
        <f t="shared" ca="1" si="4046"/>
        <v>Completed</v>
      </c>
      <c r="M1132" s="151" t="s">
        <v>82</v>
      </c>
      <c r="N1132" s="151" t="s">
        <v>58</v>
      </c>
      <c r="O1132" s="151" t="s">
        <v>78</v>
      </c>
      <c r="P1132" s="151" t="s">
        <v>60</v>
      </c>
      <c r="Q1132" s="151" t="s">
        <v>79</v>
      </c>
      <c r="R1132" s="151" t="s">
        <v>79</v>
      </c>
      <c r="S1132" s="111">
        <v>0.5</v>
      </c>
      <c r="T1132" s="152">
        <v>4.25</v>
      </c>
      <c r="U1132" s="340">
        <v>350000</v>
      </c>
      <c r="V1132" s="340">
        <v>352480</v>
      </c>
      <c r="W1132" s="339">
        <f t="shared" si="4047"/>
        <v>0</v>
      </c>
      <c r="X1132" s="339">
        <f t="shared" si="4048"/>
        <v>350000</v>
      </c>
      <c r="Y1132" s="340">
        <v>3636</v>
      </c>
      <c r="Z1132" s="341">
        <f t="shared" si="4049"/>
        <v>1.0315478892419428E-2</v>
      </c>
      <c r="AA1132" s="342">
        <f t="shared" si="4050"/>
        <v>0.41200220022002199</v>
      </c>
      <c r="AB1132" s="343">
        <f t="shared" si="4051"/>
        <v>175</v>
      </c>
      <c r="AC1132" s="344">
        <f t="shared" si="4052"/>
        <v>175</v>
      </c>
      <c r="AD1132" s="343">
        <f t="shared" si="4053"/>
        <v>0</v>
      </c>
      <c r="AE1132" s="345">
        <f t="shared" si="4054"/>
        <v>1487.5</v>
      </c>
      <c r="AF1132" s="346">
        <v>1498.04</v>
      </c>
      <c r="AG1132" s="347">
        <f t="shared" si="4055"/>
        <v>10.539999999999964</v>
      </c>
      <c r="AH1132" s="347">
        <v>0</v>
      </c>
      <c r="AI1132" s="347">
        <f t="shared" si="4056"/>
        <v>1323.04</v>
      </c>
      <c r="AJ1132" s="348">
        <f t="shared" si="4057"/>
        <v>0.88318068943419403</v>
      </c>
    </row>
    <row r="1133" spans="2:38" x14ac:dyDescent="0.25">
      <c r="B1133" s="354" t="s">
        <v>1708</v>
      </c>
      <c r="C1133" s="105">
        <v>2016</v>
      </c>
      <c r="D1133" s="105">
        <v>5</v>
      </c>
      <c r="E1133" s="106" t="s">
        <v>1032</v>
      </c>
      <c r="F1133" s="107">
        <v>42510</v>
      </c>
      <c r="G1133" s="107">
        <v>42521</v>
      </c>
      <c r="H1133" s="108">
        <f t="shared" ref="H1133:H1135" ca="1" si="4058">IF($O$1&gt;G1133,0,(G1133-$O$1))</f>
        <v>0</v>
      </c>
      <c r="I1133" s="109" t="s">
        <v>84</v>
      </c>
      <c r="J1133" s="109" t="s">
        <v>172</v>
      </c>
      <c r="K1133" s="109" t="s">
        <v>1711</v>
      </c>
      <c r="L1133" s="110" t="str">
        <f t="shared" ref="L1133:L1135" ca="1" si="4059">IF(G1133=0,$M$3,(IF(H1133=0,$M$1,$M$2)))</f>
        <v>Completed</v>
      </c>
      <c r="M1133" s="105" t="s">
        <v>64</v>
      </c>
      <c r="N1133" s="105" t="s">
        <v>58</v>
      </c>
      <c r="O1133" s="105" t="s">
        <v>59</v>
      </c>
      <c r="P1133" s="105" t="s">
        <v>60</v>
      </c>
      <c r="Q1133" s="105" t="s">
        <v>61</v>
      </c>
      <c r="R1133" s="105" t="s">
        <v>62</v>
      </c>
      <c r="S1133" s="96">
        <v>0.2</v>
      </c>
      <c r="T1133" s="111">
        <v>0.8</v>
      </c>
      <c r="U1133" s="112">
        <v>3000000</v>
      </c>
      <c r="V1133" s="112">
        <v>3048192</v>
      </c>
      <c r="W1133" s="110">
        <f t="shared" ref="W1133:W1135" si="4060">IF(V1133&gt;U1133,0,U1133-V1133)</f>
        <v>0</v>
      </c>
      <c r="X1133" s="110">
        <f t="shared" ref="X1133:X1135" si="4061">IF(V1133&gt;U1133,U1133,V1133)</f>
        <v>3000000</v>
      </c>
      <c r="Y1133" s="112">
        <v>682</v>
      </c>
      <c r="Z1133" s="113">
        <f t="shared" ref="Z1133:Z1134" si="4062">Y1133/V1133</f>
        <v>2.2373918703283782E-4</v>
      </c>
      <c r="AA1133" s="114">
        <f t="shared" ref="AA1133:AA1135" si="4063">AF1133/Y1133</f>
        <v>3.159824046920821</v>
      </c>
      <c r="AB1133" s="115">
        <f t="shared" ref="AB1133:AB1135" si="4064">IF(P1133="cpv",(U1133*S1133),(U1133/1000*S1133))</f>
        <v>600</v>
      </c>
      <c r="AC1133" s="116">
        <f t="shared" ref="AC1133:AC1135" si="4065">IF(P1133="cpv",(IF(W1133&gt;0,V1133*S1133,AB1133)),(IF(W1133&gt;0,V1133/1000*S1133,AB1133)))</f>
        <v>600</v>
      </c>
      <c r="AD1133" s="115">
        <f t="shared" ref="AD1133:AD1135" si="4066">AC1133-AB1133</f>
        <v>0</v>
      </c>
      <c r="AE1133" s="117">
        <f t="shared" ref="AE1133:AE1135" si="4067">IF(P1133="cpv",(U1133*T1133),(U1133/1000*T1133))</f>
        <v>2400</v>
      </c>
      <c r="AF1133" s="286">
        <v>2155</v>
      </c>
      <c r="AG1133" s="118">
        <f t="shared" ref="AG1133:AG1135" si="4068">AF1133-AE1133</f>
        <v>-245</v>
      </c>
      <c r="AH1133" s="118">
        <v>0</v>
      </c>
      <c r="AI1133" s="118">
        <f t="shared" ref="AI1133:AI1135" si="4069">AF1133-AC1133-AH1133</f>
        <v>1555</v>
      </c>
      <c r="AJ1133" s="335">
        <f t="shared" ref="AJ1133:AJ1135" si="4070">AI1133/AF1133</f>
        <v>0.72157772621809746</v>
      </c>
      <c r="AL1133" s="424"/>
    </row>
    <row r="1134" spans="2:38" ht="15.75" thickBot="1" x14ac:dyDescent="0.3">
      <c r="B1134" s="356" t="s">
        <v>1709</v>
      </c>
      <c r="C1134" s="91">
        <v>2016</v>
      </c>
      <c r="D1134" s="91">
        <v>5</v>
      </c>
      <c r="E1134" s="92" t="s">
        <v>1032</v>
      </c>
      <c r="F1134" s="93">
        <v>42510</v>
      </c>
      <c r="G1134" s="93">
        <v>42521</v>
      </c>
      <c r="H1134" s="94">
        <f t="shared" ca="1" si="4058"/>
        <v>0</v>
      </c>
      <c r="I1134" s="90" t="s">
        <v>84</v>
      </c>
      <c r="J1134" s="90" t="s">
        <v>172</v>
      </c>
      <c r="K1134" s="90" t="s">
        <v>1711</v>
      </c>
      <c r="L1134" s="95" t="str">
        <f t="shared" ca="1" si="4059"/>
        <v>Completed</v>
      </c>
      <c r="M1134" s="91" t="s">
        <v>57</v>
      </c>
      <c r="N1134" s="91" t="s">
        <v>58</v>
      </c>
      <c r="O1134" s="91" t="s">
        <v>59</v>
      </c>
      <c r="P1134" s="91" t="s">
        <v>60</v>
      </c>
      <c r="Q1134" s="91" t="s">
        <v>61</v>
      </c>
      <c r="R1134" s="91" t="s">
        <v>62</v>
      </c>
      <c r="S1134" s="152">
        <v>0.5</v>
      </c>
      <c r="T1134" s="96">
        <v>0.8</v>
      </c>
      <c r="U1134" s="97">
        <v>1500000</v>
      </c>
      <c r="V1134" s="97">
        <v>1501193</v>
      </c>
      <c r="W1134" s="95">
        <f t="shared" si="4060"/>
        <v>0</v>
      </c>
      <c r="X1134" s="95">
        <f t="shared" si="4061"/>
        <v>1500000</v>
      </c>
      <c r="Y1134" s="97"/>
      <c r="Z1134" s="98">
        <f t="shared" si="4062"/>
        <v>0</v>
      </c>
      <c r="AA1134" s="99" t="e">
        <f t="shared" si="4063"/>
        <v>#DIV/0!</v>
      </c>
      <c r="AB1134" s="100">
        <f t="shared" si="4064"/>
        <v>750</v>
      </c>
      <c r="AC1134" s="101">
        <f t="shared" si="4065"/>
        <v>750</v>
      </c>
      <c r="AD1134" s="100">
        <f t="shared" si="4066"/>
        <v>0</v>
      </c>
      <c r="AE1134" s="102">
        <f t="shared" si="4067"/>
        <v>1200</v>
      </c>
      <c r="AF1134" s="291">
        <v>1200</v>
      </c>
      <c r="AG1134" s="103">
        <f t="shared" si="4068"/>
        <v>0</v>
      </c>
      <c r="AH1134" s="103">
        <v>0</v>
      </c>
      <c r="AI1134" s="103">
        <f t="shared" si="4069"/>
        <v>450</v>
      </c>
      <c r="AJ1134" s="336">
        <f t="shared" si="4070"/>
        <v>0.375</v>
      </c>
    </row>
    <row r="1135" spans="2:38" ht="15.75" thickBot="1" x14ac:dyDescent="0.3">
      <c r="B1135" s="355" t="s">
        <v>1710</v>
      </c>
      <c r="C1135" s="151">
        <v>2016</v>
      </c>
      <c r="D1135" s="151">
        <v>5</v>
      </c>
      <c r="E1135" s="337" t="s">
        <v>1032</v>
      </c>
      <c r="F1135" s="153">
        <v>42510</v>
      </c>
      <c r="G1135" s="153">
        <v>42521</v>
      </c>
      <c r="H1135" s="338">
        <f t="shared" ca="1" si="4058"/>
        <v>0</v>
      </c>
      <c r="I1135" s="150" t="s">
        <v>84</v>
      </c>
      <c r="J1135" s="150" t="s">
        <v>172</v>
      </c>
      <c r="K1135" s="150" t="s">
        <v>1712</v>
      </c>
      <c r="L1135" s="339" t="str">
        <f t="shared" ca="1" si="4059"/>
        <v>Completed</v>
      </c>
      <c r="M1135" s="151" t="s">
        <v>82</v>
      </c>
      <c r="N1135" s="151" t="s">
        <v>58</v>
      </c>
      <c r="O1135" s="151" t="s">
        <v>78</v>
      </c>
      <c r="P1135" s="151" t="s">
        <v>60</v>
      </c>
      <c r="Q1135" s="151" t="s">
        <v>79</v>
      </c>
      <c r="R1135" s="151" t="s">
        <v>79</v>
      </c>
      <c r="S1135" s="111">
        <v>0.5</v>
      </c>
      <c r="T1135" s="152">
        <v>0.8</v>
      </c>
      <c r="U1135" s="340">
        <v>1000000</v>
      </c>
      <c r="V1135" s="340">
        <v>0</v>
      </c>
      <c r="W1135" s="339">
        <f t="shared" si="4060"/>
        <v>1000000</v>
      </c>
      <c r="X1135" s="339">
        <f t="shared" si="4061"/>
        <v>0</v>
      </c>
      <c r="Y1135" s="340"/>
      <c r="Z1135" s="341">
        <v>0</v>
      </c>
      <c r="AA1135" s="342" t="e">
        <f t="shared" si="4063"/>
        <v>#DIV/0!</v>
      </c>
      <c r="AB1135" s="343">
        <f t="shared" si="4064"/>
        <v>500</v>
      </c>
      <c r="AC1135" s="344">
        <f t="shared" si="4065"/>
        <v>0</v>
      </c>
      <c r="AD1135" s="343">
        <f t="shared" si="4066"/>
        <v>-500</v>
      </c>
      <c r="AE1135" s="345">
        <f t="shared" si="4067"/>
        <v>800</v>
      </c>
      <c r="AF1135" s="346">
        <v>0</v>
      </c>
      <c r="AG1135" s="347">
        <f t="shared" si="4068"/>
        <v>-800</v>
      </c>
      <c r="AH1135" s="347">
        <v>0</v>
      </c>
      <c r="AI1135" s="347">
        <f t="shared" si="4069"/>
        <v>0</v>
      </c>
      <c r="AJ1135" s="348" t="e">
        <f t="shared" si="4070"/>
        <v>#DIV/0!</v>
      </c>
    </row>
    <row r="1136" spans="2:38" ht="15.75" thickBot="1" x14ac:dyDescent="0.3">
      <c r="B1136" s="357" t="s">
        <v>1713</v>
      </c>
      <c r="C1136" s="135">
        <v>2016</v>
      </c>
      <c r="D1136" s="135">
        <v>5</v>
      </c>
      <c r="E1136" s="136" t="s">
        <v>1032</v>
      </c>
      <c r="F1136" s="137">
        <v>42510</v>
      </c>
      <c r="G1136" s="137">
        <v>42521</v>
      </c>
      <c r="H1136" s="138">
        <f t="shared" ref="H1136:H1138" ca="1" si="4071">IF($O$1&gt;G1136,0,(G1136-$O$1))</f>
        <v>0</v>
      </c>
      <c r="I1136" s="139" t="s">
        <v>54</v>
      </c>
      <c r="J1136" s="139" t="s">
        <v>1714</v>
      </c>
      <c r="K1136" s="139" t="s">
        <v>1715</v>
      </c>
      <c r="L1136" s="140" t="str">
        <f t="shared" ref="L1136:L1138" ca="1" si="4072">IF(G1136=0,$M$3,(IF(H1136=0,$M$1,$M$2)))</f>
        <v>Completed</v>
      </c>
      <c r="M1136" s="135" t="s">
        <v>99</v>
      </c>
      <c r="N1136" s="135" t="s">
        <v>58</v>
      </c>
      <c r="O1136" s="135" t="s">
        <v>124</v>
      </c>
      <c r="P1136" s="135" t="s">
        <v>110</v>
      </c>
      <c r="Q1136" s="135" t="s">
        <v>101</v>
      </c>
      <c r="R1136" s="135" t="s">
        <v>102</v>
      </c>
      <c r="S1136" s="141">
        <v>0.75</v>
      </c>
      <c r="T1136" s="141">
        <v>0.1</v>
      </c>
      <c r="U1136" s="142">
        <v>50000</v>
      </c>
      <c r="V1136" s="142">
        <v>106173</v>
      </c>
      <c r="W1136" s="140">
        <f t="shared" ref="W1136:W1138" si="4073">IF(V1136&gt;U1136,0,U1136-V1136)</f>
        <v>0</v>
      </c>
      <c r="X1136" s="140">
        <f t="shared" ref="X1136:X1138" si="4074">IF(V1136&gt;U1136,U1136,V1136)</f>
        <v>50000</v>
      </c>
      <c r="Y1136" s="142">
        <v>3291</v>
      </c>
      <c r="Z1136" s="143">
        <f t="shared" ref="Z1136:Z1138" si="4075">Y1136/V1136</f>
        <v>3.0996581051679805E-2</v>
      </c>
      <c r="AA1136" s="144">
        <f t="shared" ref="AA1136:AA1138" si="4076">AF1136/Y1136</f>
        <v>2.4536615010635066</v>
      </c>
      <c r="AB1136" s="145">
        <f t="shared" ref="AB1136:AB1138" si="4077">IF(P1136="cpv",(U1136*S1136),(U1136/1000*S1136))</f>
        <v>37500</v>
      </c>
      <c r="AC1136" s="146">
        <v>3750</v>
      </c>
      <c r="AD1136" s="145">
        <f t="shared" ref="AD1136:AD1138" si="4078">AC1136-AB1136</f>
        <v>-33750</v>
      </c>
      <c r="AE1136" s="147">
        <f t="shared" ref="AE1136:AE1138" si="4079">IF(P1136="cpv",(U1136*T1136),(U1136/1000*T1136))</f>
        <v>5000</v>
      </c>
      <c r="AF1136" s="288">
        <v>8075</v>
      </c>
      <c r="AG1136" s="148">
        <f t="shared" ref="AG1136:AG1138" si="4080">AF1136-AE1136</f>
        <v>3075</v>
      </c>
      <c r="AH1136" s="148">
        <v>0</v>
      </c>
      <c r="AI1136" s="148">
        <f t="shared" ref="AI1136:AI1138" si="4081">AF1136-AC1136-AH1136</f>
        <v>4325</v>
      </c>
      <c r="AJ1136" s="349">
        <f t="shared" ref="AJ1136:AJ1138" si="4082">AI1136/AF1136</f>
        <v>0.5356037151702786</v>
      </c>
    </row>
    <row r="1137" spans="2:38" x14ac:dyDescent="0.25">
      <c r="B1137" s="354" t="s">
        <v>1716</v>
      </c>
      <c r="C1137" s="105">
        <v>2016</v>
      </c>
      <c r="D1137" s="105">
        <v>5</v>
      </c>
      <c r="E1137" s="106" t="s">
        <v>1032</v>
      </c>
      <c r="F1137" s="107">
        <v>42510</v>
      </c>
      <c r="G1137" s="107">
        <v>42513</v>
      </c>
      <c r="H1137" s="108">
        <f t="shared" ca="1" si="4071"/>
        <v>0</v>
      </c>
      <c r="I1137" s="109" t="s">
        <v>54</v>
      </c>
      <c r="J1137" s="109" t="s">
        <v>116</v>
      </c>
      <c r="K1137" s="109" t="s">
        <v>1719</v>
      </c>
      <c r="L1137" s="110" t="str">
        <f t="shared" ca="1" si="4072"/>
        <v>Completed</v>
      </c>
      <c r="M1137" s="105" t="s">
        <v>82</v>
      </c>
      <c r="N1137" s="105" t="s">
        <v>58</v>
      </c>
      <c r="O1137" s="105" t="s">
        <v>78</v>
      </c>
      <c r="P1137" s="105" t="s">
        <v>60</v>
      </c>
      <c r="Q1137" s="105" t="s">
        <v>79</v>
      </c>
      <c r="R1137" s="105" t="s">
        <v>79</v>
      </c>
      <c r="S1137" s="111">
        <v>0.5</v>
      </c>
      <c r="T1137" s="111">
        <v>4.25</v>
      </c>
      <c r="U1137" s="112">
        <v>400000</v>
      </c>
      <c r="V1137" s="112">
        <v>400882</v>
      </c>
      <c r="W1137" s="110">
        <f t="shared" si="4073"/>
        <v>0</v>
      </c>
      <c r="X1137" s="110">
        <f t="shared" si="4074"/>
        <v>400000</v>
      </c>
      <c r="Y1137" s="112">
        <v>5364</v>
      </c>
      <c r="Z1137" s="113">
        <f t="shared" si="4075"/>
        <v>1.3380496006306095E-2</v>
      </c>
      <c r="AA1137" s="114">
        <f t="shared" si="4076"/>
        <v>0.29828486204325133</v>
      </c>
      <c r="AB1137" s="115">
        <f t="shared" si="4077"/>
        <v>200</v>
      </c>
      <c r="AC1137" s="116">
        <f t="shared" ref="AC1137:AC1138" si="4083">IF(P1137="cpv",(IF(W1137&gt;0,V1137*S1137,AB1137)),(IF(W1137&gt;0,V1137/1000*S1137,AB1137)))</f>
        <v>200</v>
      </c>
      <c r="AD1137" s="115">
        <f t="shared" si="4078"/>
        <v>0</v>
      </c>
      <c r="AE1137" s="117">
        <f t="shared" si="4079"/>
        <v>1700</v>
      </c>
      <c r="AF1137" s="286">
        <v>1600</v>
      </c>
      <c r="AG1137" s="118">
        <f t="shared" si="4080"/>
        <v>-100</v>
      </c>
      <c r="AH1137" s="118">
        <v>0</v>
      </c>
      <c r="AI1137" s="118">
        <f t="shared" si="4081"/>
        <v>1400</v>
      </c>
      <c r="AJ1137" s="335">
        <f t="shared" si="4082"/>
        <v>0.875</v>
      </c>
      <c r="AL1137" s="424"/>
    </row>
    <row r="1138" spans="2:38" x14ac:dyDescent="0.25">
      <c r="B1138" s="356" t="s">
        <v>1717</v>
      </c>
      <c r="C1138" s="91">
        <v>2016</v>
      </c>
      <c r="D1138" s="91">
        <v>5</v>
      </c>
      <c r="E1138" s="92" t="s">
        <v>1032</v>
      </c>
      <c r="F1138" s="93">
        <v>42510</v>
      </c>
      <c r="G1138" s="93">
        <v>42513</v>
      </c>
      <c r="H1138" s="94">
        <f t="shared" ca="1" si="4071"/>
        <v>0</v>
      </c>
      <c r="I1138" s="90" t="s">
        <v>54</v>
      </c>
      <c r="J1138" s="90" t="s">
        <v>116</v>
      </c>
      <c r="K1138" s="90" t="s">
        <v>1719</v>
      </c>
      <c r="L1138" s="95" t="str">
        <f t="shared" ca="1" si="4072"/>
        <v>Completed</v>
      </c>
      <c r="M1138" s="91" t="s">
        <v>64</v>
      </c>
      <c r="N1138" s="91" t="s">
        <v>58</v>
      </c>
      <c r="O1138" s="91" t="s">
        <v>78</v>
      </c>
      <c r="P1138" s="91" t="s">
        <v>60</v>
      </c>
      <c r="Q1138" s="91" t="s">
        <v>79</v>
      </c>
      <c r="R1138" s="91" t="s">
        <v>79</v>
      </c>
      <c r="S1138" s="96">
        <v>2.5</v>
      </c>
      <c r="T1138" s="96">
        <v>4.25</v>
      </c>
      <c r="U1138" s="97">
        <v>200000</v>
      </c>
      <c r="V1138" s="97">
        <v>201006</v>
      </c>
      <c r="W1138" s="95">
        <f t="shared" si="4073"/>
        <v>0</v>
      </c>
      <c r="X1138" s="95">
        <f t="shared" si="4074"/>
        <v>200000</v>
      </c>
      <c r="Y1138" s="97">
        <v>4041</v>
      </c>
      <c r="Z1138" s="98">
        <f t="shared" si="4075"/>
        <v>2.0103877496194144E-2</v>
      </c>
      <c r="AA1138" s="99">
        <f t="shared" si="4076"/>
        <v>0.21034397426379609</v>
      </c>
      <c r="AB1138" s="100">
        <f t="shared" si="4077"/>
        <v>500</v>
      </c>
      <c r="AC1138" s="101">
        <f t="shared" si="4083"/>
        <v>500</v>
      </c>
      <c r="AD1138" s="100">
        <f t="shared" si="4078"/>
        <v>0</v>
      </c>
      <c r="AE1138" s="102">
        <f t="shared" si="4079"/>
        <v>850</v>
      </c>
      <c r="AF1138" s="291">
        <v>850</v>
      </c>
      <c r="AG1138" s="103">
        <f t="shared" si="4080"/>
        <v>0</v>
      </c>
      <c r="AH1138" s="103">
        <v>0</v>
      </c>
      <c r="AI1138" s="103">
        <f t="shared" si="4081"/>
        <v>350</v>
      </c>
      <c r="AJ1138" s="336">
        <f t="shared" si="4082"/>
        <v>0.41176470588235292</v>
      </c>
    </row>
    <row r="1139" spans="2:38" ht="15.75" thickBot="1" x14ac:dyDescent="0.3">
      <c r="B1139" s="355" t="s">
        <v>1718</v>
      </c>
      <c r="C1139" s="151">
        <v>2016</v>
      </c>
      <c r="D1139" s="151">
        <v>5</v>
      </c>
      <c r="E1139" s="337" t="s">
        <v>1032</v>
      </c>
      <c r="F1139" s="153">
        <v>42510</v>
      </c>
      <c r="G1139" s="153">
        <v>42513</v>
      </c>
      <c r="H1139" s="338">
        <f t="shared" ref="H1139:H1141" ca="1" si="4084">IF($O$1&gt;G1139,0,(G1139-$O$1))</f>
        <v>0</v>
      </c>
      <c r="I1139" s="150" t="s">
        <v>54</v>
      </c>
      <c r="J1139" s="150" t="s">
        <v>116</v>
      </c>
      <c r="K1139" s="150" t="s">
        <v>1719</v>
      </c>
      <c r="L1139" s="339" t="str">
        <f t="shared" ref="L1139:L1141" ca="1" si="4085">IF(G1139=0,$M$3,(IF(H1139=0,$M$1,$M$2)))</f>
        <v>Completed</v>
      </c>
      <c r="M1139" s="151" t="s">
        <v>57</v>
      </c>
      <c r="N1139" s="151" t="s">
        <v>58</v>
      </c>
      <c r="O1139" s="151" t="s">
        <v>78</v>
      </c>
      <c r="P1139" s="151" t="s">
        <v>60</v>
      </c>
      <c r="Q1139" s="151" t="s">
        <v>79</v>
      </c>
      <c r="R1139" s="151" t="s">
        <v>79</v>
      </c>
      <c r="S1139" s="96">
        <v>2.5</v>
      </c>
      <c r="T1139" s="152">
        <v>4.25</v>
      </c>
      <c r="U1139" s="340">
        <v>200000</v>
      </c>
      <c r="V1139" s="340">
        <v>200047</v>
      </c>
      <c r="W1139" s="339">
        <f t="shared" ref="W1139:W1141" si="4086">IF(V1139&gt;U1139,0,U1139-V1139)</f>
        <v>0</v>
      </c>
      <c r="X1139" s="339">
        <f t="shared" ref="X1139:X1141" si="4087">IF(V1139&gt;U1139,U1139,V1139)</f>
        <v>200000</v>
      </c>
      <c r="Y1139" s="340"/>
      <c r="Z1139" s="341">
        <f t="shared" ref="Z1139:Z1141" si="4088">Y1139/V1139</f>
        <v>0</v>
      </c>
      <c r="AA1139" s="342" t="e">
        <f t="shared" ref="AA1139:AA1141" si="4089">AF1139/Y1139</f>
        <v>#DIV/0!</v>
      </c>
      <c r="AB1139" s="343">
        <f t="shared" ref="AB1139:AB1141" si="4090">IF(P1139="cpv",(U1139*S1139),(U1139/1000*S1139))</f>
        <v>500</v>
      </c>
      <c r="AC1139" s="344">
        <f t="shared" ref="AC1139:AC1141" si="4091">IF(P1139="cpv",(IF(W1139&gt;0,V1139*S1139,AB1139)),(IF(W1139&gt;0,V1139/1000*S1139,AB1139)))</f>
        <v>500</v>
      </c>
      <c r="AD1139" s="343">
        <f t="shared" ref="AD1139:AD1141" si="4092">AC1139-AB1139</f>
        <v>0</v>
      </c>
      <c r="AE1139" s="345">
        <f t="shared" ref="AE1139:AE1141" si="4093">IF(P1139="cpv",(U1139*T1139),(U1139/1000*T1139))</f>
        <v>850</v>
      </c>
      <c r="AF1139" s="346">
        <v>850</v>
      </c>
      <c r="AG1139" s="347">
        <f t="shared" ref="AG1139:AG1141" si="4094">AF1139-AE1139</f>
        <v>0</v>
      </c>
      <c r="AH1139" s="347">
        <v>0</v>
      </c>
      <c r="AI1139" s="347">
        <f t="shared" ref="AI1139:AI1141" si="4095">AF1139-AC1139-AH1139</f>
        <v>350</v>
      </c>
      <c r="AJ1139" s="348">
        <f t="shared" ref="AJ1139:AJ1141" si="4096">AI1139/AF1139</f>
        <v>0.41176470588235292</v>
      </c>
    </row>
    <row r="1140" spans="2:38" x14ac:dyDescent="0.25">
      <c r="B1140" s="354" t="s">
        <v>1720</v>
      </c>
      <c r="C1140" s="105">
        <v>2016</v>
      </c>
      <c r="D1140" s="105">
        <v>5</v>
      </c>
      <c r="E1140" s="106" t="s">
        <v>1032</v>
      </c>
      <c r="F1140" s="107">
        <v>42510</v>
      </c>
      <c r="G1140" s="107">
        <v>42517</v>
      </c>
      <c r="H1140" s="108">
        <f t="shared" ca="1" si="4084"/>
        <v>0</v>
      </c>
      <c r="I1140" s="109" t="s">
        <v>84</v>
      </c>
      <c r="J1140" s="109" t="s">
        <v>1723</v>
      </c>
      <c r="K1140" s="109" t="s">
        <v>1724</v>
      </c>
      <c r="L1140" s="110" t="str">
        <f t="shared" ca="1" si="4085"/>
        <v>Completed</v>
      </c>
      <c r="M1140" s="105" t="s">
        <v>82</v>
      </c>
      <c r="N1140" s="105" t="s">
        <v>58</v>
      </c>
      <c r="O1140" s="105" t="s">
        <v>78</v>
      </c>
      <c r="P1140" s="105" t="s">
        <v>60</v>
      </c>
      <c r="Q1140" s="105" t="s">
        <v>79</v>
      </c>
      <c r="R1140" s="105" t="s">
        <v>79</v>
      </c>
      <c r="S1140" s="111">
        <v>0.5</v>
      </c>
      <c r="T1140" s="111">
        <v>4.25</v>
      </c>
      <c r="U1140" s="112">
        <v>600000</v>
      </c>
      <c r="V1140" s="112">
        <v>601378</v>
      </c>
      <c r="W1140" s="110">
        <f t="shared" si="4086"/>
        <v>0</v>
      </c>
      <c r="X1140" s="110">
        <f t="shared" si="4087"/>
        <v>600000</v>
      </c>
      <c r="Y1140" s="112">
        <v>3548</v>
      </c>
      <c r="Z1140" s="113">
        <f t="shared" si="4088"/>
        <v>5.8997834972346844E-3</v>
      </c>
      <c r="AA1140" s="114">
        <f t="shared" si="4089"/>
        <v>0.7187147688838782</v>
      </c>
      <c r="AB1140" s="115">
        <f t="shared" si="4090"/>
        <v>300</v>
      </c>
      <c r="AC1140" s="116">
        <f t="shared" si="4091"/>
        <v>300</v>
      </c>
      <c r="AD1140" s="115">
        <f t="shared" si="4092"/>
        <v>0</v>
      </c>
      <c r="AE1140" s="117">
        <f t="shared" si="4093"/>
        <v>2550</v>
      </c>
      <c r="AF1140" s="286">
        <v>2550</v>
      </c>
      <c r="AG1140" s="118">
        <f t="shared" si="4094"/>
        <v>0</v>
      </c>
      <c r="AH1140" s="118">
        <v>0</v>
      </c>
      <c r="AI1140" s="118">
        <f t="shared" si="4095"/>
        <v>2250</v>
      </c>
      <c r="AJ1140" s="335">
        <f t="shared" si="4096"/>
        <v>0.88235294117647056</v>
      </c>
      <c r="AL1140" s="424"/>
    </row>
    <row r="1141" spans="2:38" x14ac:dyDescent="0.25">
      <c r="B1141" s="356" t="s">
        <v>1721</v>
      </c>
      <c r="C1141" s="91">
        <v>2016</v>
      </c>
      <c r="D1141" s="91">
        <v>5</v>
      </c>
      <c r="E1141" s="92" t="s">
        <v>1032</v>
      </c>
      <c r="F1141" s="93">
        <v>42510</v>
      </c>
      <c r="G1141" s="93">
        <v>42517</v>
      </c>
      <c r="H1141" s="94">
        <f t="shared" ca="1" si="4084"/>
        <v>0</v>
      </c>
      <c r="I1141" s="90" t="s">
        <v>84</v>
      </c>
      <c r="J1141" s="90" t="s">
        <v>1723</v>
      </c>
      <c r="K1141" s="90" t="s">
        <v>1724</v>
      </c>
      <c r="L1141" s="95" t="str">
        <f t="shared" ca="1" si="4085"/>
        <v>Completed</v>
      </c>
      <c r="M1141" s="91" t="s">
        <v>77</v>
      </c>
      <c r="N1141" s="91" t="s">
        <v>58</v>
      </c>
      <c r="O1141" s="91" t="s">
        <v>78</v>
      </c>
      <c r="P1141" s="91" t="s">
        <v>60</v>
      </c>
      <c r="Q1141" s="91" t="s">
        <v>79</v>
      </c>
      <c r="R1141" s="91" t="s">
        <v>79</v>
      </c>
      <c r="S1141" s="96">
        <v>1.5</v>
      </c>
      <c r="T1141" s="96">
        <v>4.25</v>
      </c>
      <c r="U1141" s="97">
        <v>300000</v>
      </c>
      <c r="V1141" s="97">
        <v>308578</v>
      </c>
      <c r="W1141" s="95">
        <f t="shared" si="4086"/>
        <v>0</v>
      </c>
      <c r="X1141" s="95">
        <f t="shared" si="4087"/>
        <v>300000</v>
      </c>
      <c r="Y1141" s="97">
        <v>1663</v>
      </c>
      <c r="Z1141" s="98">
        <f t="shared" si="4088"/>
        <v>5.3892370810621629E-3</v>
      </c>
      <c r="AA1141" s="99">
        <f t="shared" si="4089"/>
        <v>0.81178592904389657</v>
      </c>
      <c r="AB1141" s="100">
        <f t="shared" si="4090"/>
        <v>450</v>
      </c>
      <c r="AC1141" s="101">
        <f t="shared" si="4091"/>
        <v>450</v>
      </c>
      <c r="AD1141" s="100">
        <f t="shared" si="4092"/>
        <v>0</v>
      </c>
      <c r="AE1141" s="102">
        <f t="shared" si="4093"/>
        <v>1275</v>
      </c>
      <c r="AF1141" s="291">
        <v>1350</v>
      </c>
      <c r="AG1141" s="103">
        <f t="shared" si="4094"/>
        <v>75</v>
      </c>
      <c r="AH1141" s="103">
        <v>0</v>
      </c>
      <c r="AI1141" s="103">
        <f t="shared" si="4095"/>
        <v>900</v>
      </c>
      <c r="AJ1141" s="336">
        <f t="shared" si="4096"/>
        <v>0.66666666666666663</v>
      </c>
    </row>
    <row r="1142" spans="2:38" ht="15.75" thickBot="1" x14ac:dyDescent="0.3">
      <c r="B1142" s="355" t="s">
        <v>1722</v>
      </c>
      <c r="C1142" s="151">
        <v>2016</v>
      </c>
      <c r="D1142" s="151">
        <v>5</v>
      </c>
      <c r="E1142" s="337" t="s">
        <v>1032</v>
      </c>
      <c r="F1142" s="153">
        <v>42510</v>
      </c>
      <c r="G1142" s="153">
        <v>42517</v>
      </c>
      <c r="H1142" s="338">
        <f t="shared" ref="H1142:H1143" ca="1" si="4097">IF($O$1&gt;G1142,0,(G1142-$O$1))</f>
        <v>0</v>
      </c>
      <c r="I1142" s="150" t="s">
        <v>84</v>
      </c>
      <c r="J1142" s="150" t="s">
        <v>1723</v>
      </c>
      <c r="K1142" s="150" t="s">
        <v>1724</v>
      </c>
      <c r="L1142" s="339" t="str">
        <f t="shared" ref="L1142:L1143" ca="1" si="4098">IF(G1142=0,$M$3,(IF(H1142=0,$M$1,$M$2)))</f>
        <v>Completed</v>
      </c>
      <c r="M1142" s="151" t="s">
        <v>64</v>
      </c>
      <c r="N1142" s="151" t="s">
        <v>58</v>
      </c>
      <c r="O1142" s="151" t="s">
        <v>78</v>
      </c>
      <c r="P1142" s="151" t="s">
        <v>60</v>
      </c>
      <c r="Q1142" s="151" t="s">
        <v>79</v>
      </c>
      <c r="R1142" s="151" t="s">
        <v>79</v>
      </c>
      <c r="S1142" s="96">
        <v>2.5</v>
      </c>
      <c r="T1142" s="152">
        <v>4.25</v>
      </c>
      <c r="U1142" s="340">
        <v>200000</v>
      </c>
      <c r="V1142" s="340">
        <v>220660</v>
      </c>
      <c r="W1142" s="339">
        <f t="shared" ref="W1142:W1143" si="4099">IF(V1142&gt;U1142,0,U1142-V1142)</f>
        <v>0</v>
      </c>
      <c r="X1142" s="339">
        <f t="shared" ref="X1142:X1143" si="4100">IF(V1142&gt;U1142,U1142,V1142)</f>
        <v>200000</v>
      </c>
      <c r="Y1142" s="340">
        <v>3879</v>
      </c>
      <c r="Z1142" s="341">
        <f t="shared" ref="Z1142:Z1143" si="4101">Y1142/V1142</f>
        <v>1.7579080939001179E-2</v>
      </c>
      <c r="AA1142" s="342">
        <f t="shared" ref="AA1142:AA1143" si="4102">AF1142/Y1142</f>
        <v>0.2191286414024233</v>
      </c>
      <c r="AB1142" s="343">
        <f t="shared" ref="AB1142:AB1143" si="4103">IF(P1142="cpv",(U1142*S1142),(U1142/1000*S1142))</f>
        <v>500</v>
      </c>
      <c r="AC1142" s="344">
        <f t="shared" ref="AC1142:AC1143" si="4104">IF(P1142="cpv",(IF(W1142&gt;0,V1142*S1142,AB1142)),(IF(W1142&gt;0,V1142/1000*S1142,AB1142)))</f>
        <v>500</v>
      </c>
      <c r="AD1142" s="343">
        <f t="shared" ref="AD1142:AD1143" si="4105">AC1142-AB1142</f>
        <v>0</v>
      </c>
      <c r="AE1142" s="345">
        <f t="shared" ref="AE1142:AE1143" si="4106">IF(P1142="cpv",(U1142*T1142),(U1142/1000*T1142))</f>
        <v>850</v>
      </c>
      <c r="AF1142" s="346">
        <v>850</v>
      </c>
      <c r="AG1142" s="347">
        <f t="shared" ref="AG1142:AG1143" si="4107">AF1142-AE1142</f>
        <v>0</v>
      </c>
      <c r="AH1142" s="347">
        <v>0</v>
      </c>
      <c r="AI1142" s="347">
        <f t="shared" ref="AI1142:AI1143" si="4108">AF1142-AC1142-AH1142</f>
        <v>350</v>
      </c>
      <c r="AJ1142" s="348">
        <f t="shared" ref="AJ1142:AJ1143" si="4109">AI1142/AF1142</f>
        <v>0.41176470588235292</v>
      </c>
    </row>
    <row r="1143" spans="2:38" x14ac:dyDescent="0.25">
      <c r="B1143" s="354" t="s">
        <v>1725</v>
      </c>
      <c r="C1143" s="105">
        <v>2016</v>
      </c>
      <c r="D1143" s="105">
        <v>5</v>
      </c>
      <c r="E1143" s="106" t="s">
        <v>1032</v>
      </c>
      <c r="F1143" s="107">
        <v>42515</v>
      </c>
      <c r="G1143" s="107">
        <v>42519</v>
      </c>
      <c r="H1143" s="108">
        <f t="shared" ca="1" si="4097"/>
        <v>0</v>
      </c>
      <c r="I1143" s="109" t="s">
        <v>96</v>
      </c>
      <c r="J1143" s="109" t="s">
        <v>97</v>
      </c>
      <c r="K1143" s="109" t="s">
        <v>1727</v>
      </c>
      <c r="L1143" s="110" t="str">
        <f t="shared" ca="1" si="4098"/>
        <v>Completed</v>
      </c>
      <c r="M1143" s="105" t="s">
        <v>82</v>
      </c>
      <c r="N1143" s="105" t="s">
        <v>58</v>
      </c>
      <c r="O1143" s="105" t="s">
        <v>78</v>
      </c>
      <c r="P1143" s="105" t="s">
        <v>60</v>
      </c>
      <c r="Q1143" s="105" t="s">
        <v>79</v>
      </c>
      <c r="R1143" s="105" t="s">
        <v>79</v>
      </c>
      <c r="S1143" s="111">
        <v>0.5</v>
      </c>
      <c r="T1143" s="111">
        <v>4.25</v>
      </c>
      <c r="U1143" s="112">
        <v>700000</v>
      </c>
      <c r="V1143" s="112">
        <v>700206</v>
      </c>
      <c r="W1143" s="110">
        <f t="shared" si="4099"/>
        <v>0</v>
      </c>
      <c r="X1143" s="110">
        <f t="shared" si="4100"/>
        <v>700000</v>
      </c>
      <c r="Y1143" s="112"/>
      <c r="Z1143" s="113">
        <f t="shared" si="4101"/>
        <v>0</v>
      </c>
      <c r="AA1143" s="114" t="e">
        <f t="shared" si="4102"/>
        <v>#DIV/0!</v>
      </c>
      <c r="AB1143" s="115">
        <f t="shared" si="4103"/>
        <v>350</v>
      </c>
      <c r="AC1143" s="116">
        <f t="shared" si="4104"/>
        <v>350</v>
      </c>
      <c r="AD1143" s="115">
        <f t="shared" si="4105"/>
        <v>0</v>
      </c>
      <c r="AE1143" s="117">
        <f t="shared" si="4106"/>
        <v>2975</v>
      </c>
      <c r="AF1143" s="286">
        <v>2550</v>
      </c>
      <c r="AG1143" s="118">
        <f t="shared" si="4107"/>
        <v>-425</v>
      </c>
      <c r="AH1143" s="118">
        <v>0</v>
      </c>
      <c r="AI1143" s="118">
        <f t="shared" si="4108"/>
        <v>2200</v>
      </c>
      <c r="AJ1143" s="335">
        <f t="shared" si="4109"/>
        <v>0.86274509803921573</v>
      </c>
      <c r="AL1143" s="424"/>
    </row>
    <row r="1144" spans="2:38" ht="15.75" thickBot="1" x14ac:dyDescent="0.3">
      <c r="B1144" s="355" t="s">
        <v>1726</v>
      </c>
      <c r="C1144" s="151">
        <v>2016</v>
      </c>
      <c r="D1144" s="151">
        <v>5</v>
      </c>
      <c r="E1144" s="337" t="s">
        <v>1032</v>
      </c>
      <c r="F1144" s="153">
        <v>42515</v>
      </c>
      <c r="G1144" s="153">
        <v>42519</v>
      </c>
      <c r="H1144" s="338">
        <f t="shared" ref="H1144:H1145" ca="1" si="4110">IF($O$1&gt;G1144,0,(G1144-$O$1))</f>
        <v>0</v>
      </c>
      <c r="I1144" s="150" t="s">
        <v>96</v>
      </c>
      <c r="J1144" s="150" t="s">
        <v>97</v>
      </c>
      <c r="K1144" s="150" t="s">
        <v>1727</v>
      </c>
      <c r="L1144" s="339" t="str">
        <f t="shared" ref="L1144:L1145" ca="1" si="4111">IF(G1144=0,$M$3,(IF(H1144=0,$M$1,$M$2)))</f>
        <v>Completed</v>
      </c>
      <c r="M1144" s="151" t="s">
        <v>77</v>
      </c>
      <c r="N1144" s="151" t="s">
        <v>58</v>
      </c>
      <c r="O1144" s="151" t="s">
        <v>78</v>
      </c>
      <c r="P1144" s="151" t="s">
        <v>60</v>
      </c>
      <c r="Q1144" s="151" t="s">
        <v>79</v>
      </c>
      <c r="R1144" s="151" t="s">
        <v>79</v>
      </c>
      <c r="S1144" s="96">
        <v>1.5</v>
      </c>
      <c r="T1144" s="152">
        <v>4.25</v>
      </c>
      <c r="U1144" s="340">
        <v>400000</v>
      </c>
      <c r="V1144" s="340">
        <v>401067</v>
      </c>
      <c r="W1144" s="339">
        <f t="shared" ref="W1144:W1145" si="4112">IF(V1144&gt;U1144,0,U1144-V1144)</f>
        <v>0</v>
      </c>
      <c r="X1144" s="339">
        <f t="shared" ref="X1144:X1145" si="4113">IF(V1144&gt;U1144,U1144,V1144)</f>
        <v>400000</v>
      </c>
      <c r="Y1144" s="340">
        <v>681</v>
      </c>
      <c r="Z1144" s="341">
        <f t="shared" ref="Z1144:Z1145" si="4114">Y1144/V1144</f>
        <v>1.6979706632557652E-3</v>
      </c>
      <c r="AA1144" s="342">
        <f t="shared" ref="AA1144:AA1145" si="4115">AF1144/Y1144</f>
        <v>2.4963289280469896</v>
      </c>
      <c r="AB1144" s="343">
        <f t="shared" ref="AB1144:AB1145" si="4116">IF(P1144="cpv",(U1144*S1144),(U1144/1000*S1144))</f>
        <v>600</v>
      </c>
      <c r="AC1144" s="344">
        <f t="shared" ref="AC1144:AC1145" si="4117">IF(P1144="cpv",(IF(W1144&gt;0,V1144*S1144,AB1144)),(IF(W1144&gt;0,V1144/1000*S1144,AB1144)))</f>
        <v>600</v>
      </c>
      <c r="AD1144" s="343">
        <f t="shared" ref="AD1144:AD1145" si="4118">AC1144-AB1144</f>
        <v>0</v>
      </c>
      <c r="AE1144" s="345">
        <f t="shared" ref="AE1144:AE1145" si="4119">IF(P1144="cpv",(U1144*T1144),(U1144/1000*T1144))</f>
        <v>1700</v>
      </c>
      <c r="AF1144" s="346">
        <v>1700</v>
      </c>
      <c r="AG1144" s="347">
        <f t="shared" ref="AG1144:AG1145" si="4120">AF1144-AE1144</f>
        <v>0</v>
      </c>
      <c r="AH1144" s="347">
        <v>0</v>
      </c>
      <c r="AI1144" s="347">
        <f t="shared" ref="AI1144:AI1145" si="4121">AF1144-AC1144-AH1144</f>
        <v>1100</v>
      </c>
      <c r="AJ1144" s="348">
        <f t="shared" ref="AJ1144:AJ1145" si="4122">AI1144/AF1144</f>
        <v>0.6470588235294118</v>
      </c>
    </row>
    <row r="1145" spans="2:38" x14ac:dyDescent="0.25">
      <c r="B1145" s="354" t="s">
        <v>1728</v>
      </c>
      <c r="C1145" s="105">
        <v>2016</v>
      </c>
      <c r="D1145" s="105">
        <v>5</v>
      </c>
      <c r="E1145" s="106" t="s">
        <v>1032</v>
      </c>
      <c r="F1145" s="107">
        <v>42515</v>
      </c>
      <c r="G1145" s="107">
        <v>42519</v>
      </c>
      <c r="H1145" s="108">
        <f t="shared" ca="1" si="4110"/>
        <v>0</v>
      </c>
      <c r="I1145" s="109" t="s">
        <v>54</v>
      </c>
      <c r="J1145" s="109" t="s">
        <v>116</v>
      </c>
      <c r="K1145" s="109" t="s">
        <v>1731</v>
      </c>
      <c r="L1145" s="110" t="str">
        <f t="shared" ca="1" si="4111"/>
        <v>Completed</v>
      </c>
      <c r="M1145" s="105" t="s">
        <v>82</v>
      </c>
      <c r="N1145" s="105" t="s">
        <v>58</v>
      </c>
      <c r="O1145" s="105" t="s">
        <v>78</v>
      </c>
      <c r="P1145" s="105" t="s">
        <v>60</v>
      </c>
      <c r="Q1145" s="105" t="s">
        <v>79</v>
      </c>
      <c r="R1145" s="105" t="s">
        <v>79</v>
      </c>
      <c r="S1145" s="111">
        <v>0.5</v>
      </c>
      <c r="T1145" s="111">
        <v>4.25</v>
      </c>
      <c r="U1145" s="112">
        <v>500000</v>
      </c>
      <c r="V1145" s="112">
        <v>506679</v>
      </c>
      <c r="W1145" s="110">
        <f t="shared" si="4112"/>
        <v>0</v>
      </c>
      <c r="X1145" s="110">
        <f t="shared" si="4113"/>
        <v>500000</v>
      </c>
      <c r="Y1145" s="112">
        <v>3636</v>
      </c>
      <c r="Z1145" s="113">
        <f t="shared" si="4114"/>
        <v>7.1761411070914724E-3</v>
      </c>
      <c r="AA1145" s="114">
        <f t="shared" si="4115"/>
        <v>0.48748624862486251</v>
      </c>
      <c r="AB1145" s="115">
        <f t="shared" si="4116"/>
        <v>250</v>
      </c>
      <c r="AC1145" s="116">
        <f t="shared" si="4117"/>
        <v>250</v>
      </c>
      <c r="AD1145" s="115">
        <f t="shared" si="4118"/>
        <v>0</v>
      </c>
      <c r="AE1145" s="117">
        <f t="shared" si="4119"/>
        <v>2125</v>
      </c>
      <c r="AF1145" s="286">
        <v>1772.5</v>
      </c>
      <c r="AG1145" s="118">
        <f t="shared" si="4120"/>
        <v>-352.5</v>
      </c>
      <c r="AH1145" s="118">
        <v>0</v>
      </c>
      <c r="AI1145" s="118">
        <f t="shared" si="4121"/>
        <v>1522.5</v>
      </c>
      <c r="AJ1145" s="335">
        <f t="shared" si="4122"/>
        <v>0.85895627644569816</v>
      </c>
      <c r="AL1145" s="424"/>
    </row>
    <row r="1146" spans="2:38" x14ac:dyDescent="0.25">
      <c r="B1146" s="356" t="s">
        <v>1729</v>
      </c>
      <c r="C1146" s="91">
        <v>2016</v>
      </c>
      <c r="D1146" s="91">
        <v>5</v>
      </c>
      <c r="E1146" s="92" t="s">
        <v>1032</v>
      </c>
      <c r="F1146" s="93">
        <v>42515</v>
      </c>
      <c r="G1146" s="93">
        <v>42519</v>
      </c>
      <c r="H1146" s="94">
        <f t="shared" ref="H1146:H1147" ca="1" si="4123">IF($O$1&gt;G1146,0,(G1146-$O$1))</f>
        <v>0</v>
      </c>
      <c r="I1146" s="90" t="s">
        <v>54</v>
      </c>
      <c r="J1146" s="90" t="s">
        <v>116</v>
      </c>
      <c r="K1146" s="90" t="s">
        <v>1731</v>
      </c>
      <c r="L1146" s="95" t="str">
        <f t="shared" ref="L1146:L1147" ca="1" si="4124">IF(G1146=0,$M$3,(IF(H1146=0,$M$1,$M$2)))</f>
        <v>Completed</v>
      </c>
      <c r="M1146" s="91" t="s">
        <v>77</v>
      </c>
      <c r="N1146" s="91" t="s">
        <v>58</v>
      </c>
      <c r="O1146" s="91" t="s">
        <v>78</v>
      </c>
      <c r="P1146" s="91" t="s">
        <v>60</v>
      </c>
      <c r="Q1146" s="91" t="s">
        <v>79</v>
      </c>
      <c r="R1146" s="91" t="s">
        <v>79</v>
      </c>
      <c r="S1146" s="96">
        <v>1.5</v>
      </c>
      <c r="T1146" s="96">
        <v>4.25</v>
      </c>
      <c r="U1146" s="97">
        <v>300000</v>
      </c>
      <c r="V1146" s="97">
        <v>300857</v>
      </c>
      <c r="W1146" s="95">
        <f t="shared" ref="W1146:W1147" si="4125">IF(V1146&gt;U1146,0,U1146-V1146)</f>
        <v>0</v>
      </c>
      <c r="X1146" s="95">
        <f t="shared" ref="X1146:X1147" si="4126">IF(V1146&gt;U1146,U1146,V1146)</f>
        <v>300000</v>
      </c>
      <c r="Y1146" s="97">
        <v>1466</v>
      </c>
      <c r="Z1146" s="98">
        <f t="shared" ref="Z1146:Z1147" si="4127">Y1146/V1146</f>
        <v>4.8727468531561506E-3</v>
      </c>
      <c r="AA1146" s="99">
        <f t="shared" ref="AA1146:AA1147" si="4128">AF1146/Y1146</f>
        <v>0.86971350613915421</v>
      </c>
      <c r="AB1146" s="100">
        <f t="shared" ref="AB1146:AB1147" si="4129">IF(P1146="cpv",(U1146*S1146),(U1146/1000*S1146))</f>
        <v>450</v>
      </c>
      <c r="AC1146" s="101">
        <f t="shared" ref="AC1146:AC1147" si="4130">IF(P1146="cpv",(IF(W1146&gt;0,V1146*S1146,AB1146)),(IF(W1146&gt;0,V1146/1000*S1146,AB1146)))</f>
        <v>450</v>
      </c>
      <c r="AD1146" s="100">
        <f t="shared" ref="AD1146:AD1147" si="4131">AC1146-AB1146</f>
        <v>0</v>
      </c>
      <c r="AE1146" s="102">
        <f t="shared" ref="AE1146:AE1147" si="4132">IF(P1146="cpv",(U1146*T1146),(U1146/1000*T1146))</f>
        <v>1275</v>
      </c>
      <c r="AF1146" s="291">
        <v>1275</v>
      </c>
      <c r="AG1146" s="103">
        <f t="shared" ref="AG1146:AG1147" si="4133">AF1146-AE1146</f>
        <v>0</v>
      </c>
      <c r="AH1146" s="103">
        <v>0</v>
      </c>
      <c r="AI1146" s="103">
        <f t="shared" ref="AI1146:AI1147" si="4134">AF1146-AC1146-AH1146</f>
        <v>825</v>
      </c>
      <c r="AJ1146" s="336">
        <f t="shared" ref="AJ1146:AJ1147" si="4135">AI1146/AF1146</f>
        <v>0.6470588235294118</v>
      </c>
    </row>
    <row r="1147" spans="2:38" ht="15.75" thickBot="1" x14ac:dyDescent="0.3">
      <c r="B1147" s="355" t="s">
        <v>1730</v>
      </c>
      <c r="C1147" s="151">
        <v>2016</v>
      </c>
      <c r="D1147" s="151">
        <v>5</v>
      </c>
      <c r="E1147" s="337" t="s">
        <v>1032</v>
      </c>
      <c r="F1147" s="153">
        <v>42515</v>
      </c>
      <c r="G1147" s="153">
        <v>42519</v>
      </c>
      <c r="H1147" s="338">
        <f t="shared" ca="1" si="4123"/>
        <v>0</v>
      </c>
      <c r="I1147" s="150" t="s">
        <v>54</v>
      </c>
      <c r="J1147" s="150" t="s">
        <v>116</v>
      </c>
      <c r="K1147" s="150" t="s">
        <v>1731</v>
      </c>
      <c r="L1147" s="339" t="str">
        <f t="shared" ca="1" si="4124"/>
        <v>Completed</v>
      </c>
      <c r="M1147" s="151" t="s">
        <v>57</v>
      </c>
      <c r="N1147" s="151" t="s">
        <v>58</v>
      </c>
      <c r="O1147" s="151" t="s">
        <v>78</v>
      </c>
      <c r="P1147" s="151" t="s">
        <v>60</v>
      </c>
      <c r="Q1147" s="151" t="s">
        <v>79</v>
      </c>
      <c r="R1147" s="151" t="s">
        <v>79</v>
      </c>
      <c r="S1147" s="96">
        <v>2.5</v>
      </c>
      <c r="T1147" s="152">
        <v>4.25</v>
      </c>
      <c r="U1147" s="340">
        <v>130000</v>
      </c>
      <c r="V1147" s="340">
        <v>130027</v>
      </c>
      <c r="W1147" s="339">
        <f t="shared" si="4125"/>
        <v>0</v>
      </c>
      <c r="X1147" s="339">
        <f t="shared" si="4126"/>
        <v>130000</v>
      </c>
      <c r="Y1147" s="340"/>
      <c r="Z1147" s="341">
        <f t="shared" si="4127"/>
        <v>0</v>
      </c>
      <c r="AA1147" s="342" t="e">
        <f t="shared" si="4128"/>
        <v>#DIV/0!</v>
      </c>
      <c r="AB1147" s="343">
        <f t="shared" si="4129"/>
        <v>325</v>
      </c>
      <c r="AC1147" s="344">
        <f t="shared" si="4130"/>
        <v>325</v>
      </c>
      <c r="AD1147" s="343">
        <f t="shared" si="4131"/>
        <v>0</v>
      </c>
      <c r="AE1147" s="345">
        <f t="shared" si="4132"/>
        <v>552.5</v>
      </c>
      <c r="AF1147" s="346">
        <v>552.5</v>
      </c>
      <c r="AG1147" s="347">
        <f t="shared" si="4133"/>
        <v>0</v>
      </c>
      <c r="AH1147" s="347">
        <v>0</v>
      </c>
      <c r="AI1147" s="347">
        <f t="shared" si="4134"/>
        <v>227.5</v>
      </c>
      <c r="AJ1147" s="348">
        <f t="shared" si="4135"/>
        <v>0.41176470588235292</v>
      </c>
    </row>
    <row r="1148" spans="2:38" x14ac:dyDescent="0.25">
      <c r="B1148" s="354" t="s">
        <v>1732</v>
      </c>
      <c r="C1148" s="105">
        <v>2016</v>
      </c>
      <c r="D1148" s="105">
        <v>5</v>
      </c>
      <c r="E1148" s="106" t="s">
        <v>1032</v>
      </c>
      <c r="F1148" s="107">
        <v>42515</v>
      </c>
      <c r="G1148" s="107">
        <v>42521</v>
      </c>
      <c r="H1148" s="108">
        <f t="shared" ref="H1148:H1149" ca="1" si="4136">IF($O$1&gt;G1148,0,(G1148-$O$1))</f>
        <v>0</v>
      </c>
      <c r="I1148" s="109" t="s">
        <v>84</v>
      </c>
      <c r="J1148" s="109" t="s">
        <v>172</v>
      </c>
      <c r="K1148" s="109" t="s">
        <v>1736</v>
      </c>
      <c r="L1148" s="110" t="str">
        <f t="shared" ref="L1148:L1149" ca="1" si="4137">IF(G1148=0,$M$3,(IF(H1148=0,$M$1,$M$2)))</f>
        <v>Completed</v>
      </c>
      <c r="M1148" s="105" t="s">
        <v>177</v>
      </c>
      <c r="N1148" s="105" t="s">
        <v>58</v>
      </c>
      <c r="O1148" s="105" t="s">
        <v>59</v>
      </c>
      <c r="P1148" s="105" t="s">
        <v>60</v>
      </c>
      <c r="Q1148" s="105" t="s">
        <v>61</v>
      </c>
      <c r="R1148" s="105" t="s">
        <v>62</v>
      </c>
      <c r="S1148" s="111"/>
      <c r="T1148" s="111">
        <v>1.5</v>
      </c>
      <c r="U1148" s="112">
        <v>200000</v>
      </c>
      <c r="V1148" s="112">
        <v>200209</v>
      </c>
      <c r="W1148" s="110">
        <f t="shared" ref="W1148:W1149" si="4138">IF(V1148&gt;U1148,0,U1148-V1148)</f>
        <v>0</v>
      </c>
      <c r="X1148" s="110">
        <f t="shared" ref="X1148:X1149" si="4139">IF(V1148&gt;U1148,U1148,V1148)</f>
        <v>200000</v>
      </c>
      <c r="Y1148" s="112"/>
      <c r="Z1148" s="113">
        <f t="shared" ref="Z1148:Z1149" si="4140">Y1148/V1148</f>
        <v>0</v>
      </c>
      <c r="AA1148" s="114" t="e">
        <f t="shared" ref="AA1148:AA1149" si="4141">AF1148/Y1148</f>
        <v>#DIV/0!</v>
      </c>
      <c r="AB1148" s="115">
        <f t="shared" ref="AB1148:AB1149" si="4142">IF(P1148="cpv",(U1148*S1148),(U1148/1000*S1148))</f>
        <v>0</v>
      </c>
      <c r="AC1148" s="116">
        <f t="shared" ref="AC1148:AC1149" si="4143">IF(P1148="cpv",(IF(W1148&gt;0,V1148*S1148,AB1148)),(IF(W1148&gt;0,V1148/1000*S1148,AB1148)))</f>
        <v>0</v>
      </c>
      <c r="AD1148" s="115">
        <f t="shared" ref="AD1148:AD1149" si="4144">AC1148-AB1148</f>
        <v>0</v>
      </c>
      <c r="AE1148" s="117">
        <f t="shared" ref="AE1148:AE1149" si="4145">IF(P1148="cpv",(U1148*T1148),(U1148/1000*T1148))</f>
        <v>300</v>
      </c>
      <c r="AF1148" s="286">
        <v>300</v>
      </c>
      <c r="AG1148" s="118">
        <f t="shared" ref="AG1148:AG1149" si="4146">AF1148-AE1148</f>
        <v>0</v>
      </c>
      <c r="AH1148" s="118">
        <v>0</v>
      </c>
      <c r="AI1148" s="118">
        <f t="shared" ref="AI1148:AI1149" si="4147">AF1148-AC1148-AH1148</f>
        <v>300</v>
      </c>
      <c r="AJ1148" s="335">
        <f t="shared" ref="AJ1148:AJ1149" si="4148">AI1148/AF1148</f>
        <v>1</v>
      </c>
      <c r="AL1148" s="424"/>
    </row>
    <row r="1149" spans="2:38" ht="15.75" thickBot="1" x14ac:dyDescent="0.3">
      <c r="B1149" s="356" t="s">
        <v>1733</v>
      </c>
      <c r="C1149" s="91">
        <v>2016</v>
      </c>
      <c r="D1149" s="91">
        <v>5</v>
      </c>
      <c r="E1149" s="92" t="s">
        <v>1032</v>
      </c>
      <c r="F1149" s="93">
        <v>42515</v>
      </c>
      <c r="G1149" s="93">
        <v>42521</v>
      </c>
      <c r="H1149" s="94">
        <f t="shared" ca="1" si="4136"/>
        <v>0</v>
      </c>
      <c r="I1149" s="90" t="s">
        <v>84</v>
      </c>
      <c r="J1149" s="90" t="s">
        <v>172</v>
      </c>
      <c r="K1149" s="90" t="s">
        <v>1736</v>
      </c>
      <c r="L1149" s="95" t="str">
        <f t="shared" ca="1" si="4137"/>
        <v>Completed</v>
      </c>
      <c r="M1149" s="91" t="s">
        <v>1390</v>
      </c>
      <c r="N1149" s="91" t="s">
        <v>58</v>
      </c>
      <c r="O1149" s="91" t="s">
        <v>59</v>
      </c>
      <c r="P1149" s="91" t="s">
        <v>60</v>
      </c>
      <c r="Q1149" s="91" t="s">
        <v>61</v>
      </c>
      <c r="R1149" s="91" t="s">
        <v>62</v>
      </c>
      <c r="S1149" s="96"/>
      <c r="T1149" s="96">
        <v>1.5</v>
      </c>
      <c r="U1149" s="97">
        <v>0</v>
      </c>
      <c r="V1149" s="97">
        <v>0</v>
      </c>
      <c r="W1149" s="95">
        <f t="shared" si="4138"/>
        <v>0</v>
      </c>
      <c r="X1149" s="95">
        <f t="shared" si="4139"/>
        <v>0</v>
      </c>
      <c r="Y1149" s="97"/>
      <c r="Z1149" s="98" t="e">
        <f t="shared" si="4140"/>
        <v>#DIV/0!</v>
      </c>
      <c r="AA1149" s="99" t="e">
        <f t="shared" si="4141"/>
        <v>#DIV/0!</v>
      </c>
      <c r="AB1149" s="100">
        <f t="shared" si="4142"/>
        <v>0</v>
      </c>
      <c r="AC1149" s="101">
        <f t="shared" si="4143"/>
        <v>0</v>
      </c>
      <c r="AD1149" s="100">
        <f t="shared" si="4144"/>
        <v>0</v>
      </c>
      <c r="AE1149" s="102">
        <f t="shared" si="4145"/>
        <v>0</v>
      </c>
      <c r="AF1149" s="291">
        <v>0</v>
      </c>
      <c r="AG1149" s="103">
        <f t="shared" si="4146"/>
        <v>0</v>
      </c>
      <c r="AH1149" s="103">
        <v>0</v>
      </c>
      <c r="AI1149" s="103">
        <f t="shared" si="4147"/>
        <v>0</v>
      </c>
      <c r="AJ1149" s="336" t="e">
        <f t="shared" si="4148"/>
        <v>#DIV/0!</v>
      </c>
    </row>
    <row r="1150" spans="2:38" x14ac:dyDescent="0.25">
      <c r="B1150" s="356" t="s">
        <v>1734</v>
      </c>
      <c r="C1150" s="91">
        <v>2016</v>
      </c>
      <c r="D1150" s="91">
        <v>5</v>
      </c>
      <c r="E1150" s="92" t="s">
        <v>1032</v>
      </c>
      <c r="F1150" s="93">
        <v>42515</v>
      </c>
      <c r="G1150" s="93">
        <v>42521</v>
      </c>
      <c r="H1150" s="94">
        <f t="shared" ref="H1150:H1151" ca="1" si="4149">IF($O$1&gt;G1150,0,(G1150-$O$1))</f>
        <v>0</v>
      </c>
      <c r="I1150" s="90" t="s">
        <v>84</v>
      </c>
      <c r="J1150" s="90" t="s">
        <v>172</v>
      </c>
      <c r="K1150" s="90" t="s">
        <v>1736</v>
      </c>
      <c r="L1150" s="95" t="str">
        <f t="shared" ref="L1150:L1151" ca="1" si="4150">IF(G1150=0,$M$3,(IF(H1150=0,$M$1,$M$2)))</f>
        <v>Completed</v>
      </c>
      <c r="M1150" s="91" t="s">
        <v>82</v>
      </c>
      <c r="N1150" s="91" t="s">
        <v>58</v>
      </c>
      <c r="O1150" s="91" t="s">
        <v>78</v>
      </c>
      <c r="P1150" s="91" t="s">
        <v>60</v>
      </c>
      <c r="Q1150" s="91" t="s">
        <v>79</v>
      </c>
      <c r="R1150" s="91" t="s">
        <v>79</v>
      </c>
      <c r="S1150" s="111">
        <v>0.5</v>
      </c>
      <c r="T1150" s="96">
        <v>1.5</v>
      </c>
      <c r="U1150" s="97">
        <v>750000</v>
      </c>
      <c r="V1150" s="97">
        <v>755628</v>
      </c>
      <c r="W1150" s="95">
        <f t="shared" ref="W1150:W1151" si="4151">IF(V1150&gt;U1150,0,U1150-V1150)</f>
        <v>0</v>
      </c>
      <c r="X1150" s="95">
        <f t="shared" ref="X1150:X1151" si="4152">IF(V1150&gt;U1150,U1150,V1150)</f>
        <v>750000</v>
      </c>
      <c r="Y1150" s="97"/>
      <c r="Z1150" s="98">
        <f t="shared" ref="Z1150:Z1151" si="4153">Y1150/V1150</f>
        <v>0</v>
      </c>
      <c r="AA1150" s="99" t="e">
        <f t="shared" ref="AA1150:AA1151" si="4154">AF1150/Y1150</f>
        <v>#DIV/0!</v>
      </c>
      <c r="AB1150" s="100">
        <f t="shared" ref="AB1150:AB1151" si="4155">IF(P1150="cpv",(U1150*S1150),(U1150/1000*S1150))</f>
        <v>375</v>
      </c>
      <c r="AC1150" s="101">
        <f t="shared" ref="AC1150:AC1151" si="4156">IF(P1150="cpv",(IF(W1150&gt;0,V1150*S1150,AB1150)),(IF(W1150&gt;0,V1150/1000*S1150,AB1150)))</f>
        <v>375</v>
      </c>
      <c r="AD1150" s="100">
        <f t="shared" ref="AD1150:AD1151" si="4157">AC1150-AB1150</f>
        <v>0</v>
      </c>
      <c r="AE1150" s="102">
        <f t="shared" ref="AE1150:AE1151" si="4158">IF(P1150="cpv",(U1150*T1150),(U1150/1000*T1150))</f>
        <v>1125</v>
      </c>
      <c r="AF1150" s="291">
        <v>1125</v>
      </c>
      <c r="AG1150" s="103">
        <f t="shared" ref="AG1150:AG1151" si="4159">AF1150-AE1150</f>
        <v>0</v>
      </c>
      <c r="AH1150" s="103">
        <v>0</v>
      </c>
      <c r="AI1150" s="103">
        <f t="shared" ref="AI1150:AI1151" si="4160">AF1150-AC1150-AH1150</f>
        <v>750</v>
      </c>
      <c r="AJ1150" s="336">
        <f t="shared" ref="AJ1150:AJ1151" si="4161">AI1150/AF1150</f>
        <v>0.66666666666666663</v>
      </c>
    </row>
    <row r="1151" spans="2:38" ht="15.75" thickBot="1" x14ac:dyDescent="0.3">
      <c r="B1151" s="355" t="s">
        <v>1735</v>
      </c>
      <c r="C1151" s="151">
        <v>2016</v>
      </c>
      <c r="D1151" s="151">
        <v>5</v>
      </c>
      <c r="E1151" s="337" t="s">
        <v>1032</v>
      </c>
      <c r="F1151" s="153">
        <v>42515</v>
      </c>
      <c r="G1151" s="153">
        <v>42521</v>
      </c>
      <c r="H1151" s="338">
        <f t="shared" ca="1" si="4149"/>
        <v>0</v>
      </c>
      <c r="I1151" s="150" t="s">
        <v>84</v>
      </c>
      <c r="J1151" s="150" t="s">
        <v>172</v>
      </c>
      <c r="K1151" s="150" t="s">
        <v>1736</v>
      </c>
      <c r="L1151" s="339" t="str">
        <f t="shared" ca="1" si="4150"/>
        <v>Completed</v>
      </c>
      <c r="M1151" s="151" t="s">
        <v>64</v>
      </c>
      <c r="N1151" s="151" t="s">
        <v>58</v>
      </c>
      <c r="O1151" s="151" t="s">
        <v>59</v>
      </c>
      <c r="P1151" s="151" t="s">
        <v>60</v>
      </c>
      <c r="Q1151" s="151" t="s">
        <v>61</v>
      </c>
      <c r="R1151" s="151" t="s">
        <v>62</v>
      </c>
      <c r="S1151" s="96">
        <v>0.2</v>
      </c>
      <c r="T1151" s="152">
        <v>1.5</v>
      </c>
      <c r="U1151" s="340">
        <v>1500000</v>
      </c>
      <c r="V1151" s="340">
        <v>1552788</v>
      </c>
      <c r="W1151" s="339">
        <f t="shared" si="4151"/>
        <v>0</v>
      </c>
      <c r="X1151" s="339">
        <f t="shared" si="4152"/>
        <v>1500000</v>
      </c>
      <c r="Y1151" s="340">
        <v>152</v>
      </c>
      <c r="Z1151" s="341">
        <f t="shared" si="4153"/>
        <v>9.7888443238870989E-5</v>
      </c>
      <c r="AA1151" s="342">
        <f t="shared" si="4154"/>
        <v>6.1118421052631575</v>
      </c>
      <c r="AB1151" s="343">
        <f t="shared" si="4155"/>
        <v>300</v>
      </c>
      <c r="AC1151" s="344">
        <f t="shared" si="4156"/>
        <v>300</v>
      </c>
      <c r="AD1151" s="343">
        <f t="shared" si="4157"/>
        <v>0</v>
      </c>
      <c r="AE1151" s="345">
        <f t="shared" si="4158"/>
        <v>2250</v>
      </c>
      <c r="AF1151" s="346">
        <v>929</v>
      </c>
      <c r="AG1151" s="347">
        <f t="shared" si="4159"/>
        <v>-1321</v>
      </c>
      <c r="AH1151" s="347">
        <v>0</v>
      </c>
      <c r="AI1151" s="347">
        <f t="shared" si="4160"/>
        <v>629</v>
      </c>
      <c r="AJ1151" s="348">
        <f t="shared" si="4161"/>
        <v>0.67707212055974164</v>
      </c>
    </row>
    <row r="1152" spans="2:38" x14ac:dyDescent="0.25">
      <c r="B1152" s="354" t="s">
        <v>1737</v>
      </c>
      <c r="C1152" s="105">
        <v>2016</v>
      </c>
      <c r="D1152" s="105">
        <v>5</v>
      </c>
      <c r="E1152" s="106" t="s">
        <v>1032</v>
      </c>
      <c r="F1152" s="107">
        <v>42515</v>
      </c>
      <c r="G1152" s="107">
        <v>42521</v>
      </c>
      <c r="H1152" s="108">
        <f t="shared" ref="H1152:H1153" ca="1" si="4162">IF($O$1&gt;G1152,0,(G1152-$O$1))</f>
        <v>0</v>
      </c>
      <c r="I1152" s="109" t="s">
        <v>54</v>
      </c>
      <c r="J1152" s="109" t="s">
        <v>286</v>
      </c>
      <c r="K1152" s="109" t="s">
        <v>1739</v>
      </c>
      <c r="L1152" s="110" t="str">
        <f t="shared" ref="L1152:L1153" ca="1" si="4163">IF(G1152=0,$M$3,(IF(H1152=0,$M$1,$M$2)))</f>
        <v>Completed</v>
      </c>
      <c r="M1152" s="105" t="s">
        <v>82</v>
      </c>
      <c r="N1152" s="105" t="s">
        <v>58</v>
      </c>
      <c r="O1152" s="105" t="s">
        <v>78</v>
      </c>
      <c r="P1152" s="105" t="s">
        <v>60</v>
      </c>
      <c r="Q1152" s="105" t="s">
        <v>79</v>
      </c>
      <c r="R1152" s="105" t="s">
        <v>79</v>
      </c>
      <c r="S1152" s="111">
        <v>0.5</v>
      </c>
      <c r="T1152" s="111">
        <v>4.25</v>
      </c>
      <c r="U1152" s="112">
        <v>300000</v>
      </c>
      <c r="V1152" s="112">
        <v>303505</v>
      </c>
      <c r="W1152" s="110">
        <f t="shared" ref="W1152:W1153" si="4164">IF(V1152&gt;U1152,0,U1152-V1152)</f>
        <v>0</v>
      </c>
      <c r="X1152" s="110">
        <f t="shared" ref="X1152:X1153" si="4165">IF(V1152&gt;U1152,U1152,V1152)</f>
        <v>300000</v>
      </c>
      <c r="Y1152" s="112"/>
      <c r="Z1152" s="113">
        <f t="shared" ref="Z1152:Z1153" si="4166">Y1152/V1152</f>
        <v>0</v>
      </c>
      <c r="AA1152" s="114" t="e">
        <f t="shared" ref="AA1152:AA1153" si="4167">AF1152/Y1152</f>
        <v>#DIV/0!</v>
      </c>
      <c r="AB1152" s="115">
        <f t="shared" ref="AB1152:AB1153" si="4168">IF(P1152="cpv",(U1152*S1152),(U1152/1000*S1152))</f>
        <v>150</v>
      </c>
      <c r="AC1152" s="116">
        <f t="shared" ref="AC1152:AC1153" si="4169">IF(P1152="cpv",(IF(W1152&gt;0,V1152*S1152,AB1152)),(IF(W1152&gt;0,V1152/1000*S1152,AB1152)))</f>
        <v>150</v>
      </c>
      <c r="AD1152" s="115">
        <f t="shared" ref="AD1152:AD1153" si="4170">AC1152-AB1152</f>
        <v>0</v>
      </c>
      <c r="AE1152" s="117">
        <f t="shared" ref="AE1152:AE1153" si="4171">IF(P1152="cpv",(U1152*T1152),(U1152/1000*T1152))</f>
        <v>1275</v>
      </c>
      <c r="AF1152" s="286">
        <v>1291.5</v>
      </c>
      <c r="AG1152" s="118">
        <f t="shared" ref="AG1152:AG1153" si="4172">AF1152-AE1152</f>
        <v>16.5</v>
      </c>
      <c r="AH1152" s="118">
        <v>0</v>
      </c>
      <c r="AI1152" s="118">
        <f t="shared" ref="AI1152:AI1153" si="4173">AF1152-AC1152-AH1152</f>
        <v>1141.5</v>
      </c>
      <c r="AJ1152" s="335">
        <f t="shared" ref="AJ1152:AJ1153" si="4174">AI1152/AF1152</f>
        <v>0.88385598141695698</v>
      </c>
      <c r="AL1152" s="424"/>
    </row>
    <row r="1153" spans="2:38" ht="15.75" thickBot="1" x14ac:dyDescent="0.3">
      <c r="B1153" s="355" t="s">
        <v>1738</v>
      </c>
      <c r="C1153" s="151">
        <v>2016</v>
      </c>
      <c r="D1153" s="151">
        <v>5</v>
      </c>
      <c r="E1153" s="337" t="s">
        <v>1032</v>
      </c>
      <c r="F1153" s="153">
        <v>42515</v>
      </c>
      <c r="G1153" s="153">
        <v>42521</v>
      </c>
      <c r="H1153" s="338">
        <f t="shared" ca="1" si="4162"/>
        <v>0</v>
      </c>
      <c r="I1153" s="150" t="s">
        <v>54</v>
      </c>
      <c r="J1153" s="150" t="s">
        <v>286</v>
      </c>
      <c r="K1153" s="150" t="s">
        <v>1739</v>
      </c>
      <c r="L1153" s="339" t="str">
        <f t="shared" ca="1" si="4163"/>
        <v>Completed</v>
      </c>
      <c r="M1153" s="151" t="s">
        <v>77</v>
      </c>
      <c r="N1153" s="151" t="s">
        <v>58</v>
      </c>
      <c r="O1153" s="151" t="s">
        <v>78</v>
      </c>
      <c r="P1153" s="151" t="s">
        <v>60</v>
      </c>
      <c r="Q1153" s="151" t="s">
        <v>79</v>
      </c>
      <c r="R1153" s="151" t="s">
        <v>79</v>
      </c>
      <c r="S1153" s="96">
        <v>1.5</v>
      </c>
      <c r="T1153" s="152">
        <v>4.25</v>
      </c>
      <c r="U1153" s="340">
        <v>250000</v>
      </c>
      <c r="V1153" s="340">
        <v>250364</v>
      </c>
      <c r="W1153" s="339">
        <f t="shared" si="4164"/>
        <v>0</v>
      </c>
      <c r="X1153" s="339">
        <f t="shared" si="4165"/>
        <v>250000</v>
      </c>
      <c r="Y1153" s="340">
        <v>567</v>
      </c>
      <c r="Z1153" s="341">
        <f t="shared" si="4166"/>
        <v>2.2647025930245561E-3</v>
      </c>
      <c r="AA1153" s="342">
        <f t="shared" si="4167"/>
        <v>1.8738977072310405</v>
      </c>
      <c r="AB1153" s="343">
        <f t="shared" si="4168"/>
        <v>375</v>
      </c>
      <c r="AC1153" s="344">
        <f t="shared" si="4169"/>
        <v>375</v>
      </c>
      <c r="AD1153" s="343">
        <f t="shared" si="4170"/>
        <v>0</v>
      </c>
      <c r="AE1153" s="345">
        <f t="shared" si="4171"/>
        <v>1062.5</v>
      </c>
      <c r="AF1153" s="346">
        <v>1062.5</v>
      </c>
      <c r="AG1153" s="347">
        <f t="shared" si="4172"/>
        <v>0</v>
      </c>
      <c r="AH1153" s="347">
        <v>0</v>
      </c>
      <c r="AI1153" s="347">
        <f t="shared" si="4173"/>
        <v>687.5</v>
      </c>
      <c r="AJ1153" s="348">
        <f t="shared" si="4174"/>
        <v>0.6470588235294118</v>
      </c>
    </row>
    <row r="1154" spans="2:38" ht="15.75" thickBot="1" x14ac:dyDescent="0.3">
      <c r="B1154" s="354" t="s">
        <v>1740</v>
      </c>
      <c r="C1154" s="105">
        <v>2016</v>
      </c>
      <c r="D1154" s="105">
        <v>5</v>
      </c>
      <c r="E1154" s="106" t="s">
        <v>1032</v>
      </c>
      <c r="F1154" s="107">
        <v>42517</v>
      </c>
      <c r="G1154" s="107">
        <v>42521</v>
      </c>
      <c r="H1154" s="108">
        <f t="shared" ref="H1154:H1155" ca="1" si="4175">IF($O$1&gt;G1154,0,(G1154-$O$1))</f>
        <v>0</v>
      </c>
      <c r="I1154" s="109" t="s">
        <v>54</v>
      </c>
      <c r="J1154" s="109" t="s">
        <v>55</v>
      </c>
      <c r="K1154" s="109" t="s">
        <v>1742</v>
      </c>
      <c r="L1154" s="110" t="str">
        <f t="shared" ref="L1154:L1155" ca="1" si="4176">IF(G1154=0,$M$3,(IF(H1154=0,$M$1,$M$2)))</f>
        <v>Completed</v>
      </c>
      <c r="M1154" s="105" t="s">
        <v>93</v>
      </c>
      <c r="N1154" s="105" t="s">
        <v>58</v>
      </c>
      <c r="O1154" s="105" t="s">
        <v>109</v>
      </c>
      <c r="P1154" s="105" t="s">
        <v>110</v>
      </c>
      <c r="Q1154" s="105" t="s">
        <v>101</v>
      </c>
      <c r="R1154" s="105" t="s">
        <v>102</v>
      </c>
      <c r="S1154" s="111">
        <v>1.2E-2</v>
      </c>
      <c r="T1154" s="111">
        <v>0.04</v>
      </c>
      <c r="U1154" s="112">
        <v>100000</v>
      </c>
      <c r="V1154" s="112">
        <v>100412</v>
      </c>
      <c r="W1154" s="110">
        <f t="shared" ref="W1154:W1155" si="4177">IF(V1154&gt;U1154,0,U1154-V1154)</f>
        <v>0</v>
      </c>
      <c r="X1154" s="110">
        <f t="shared" ref="X1154:X1155" si="4178">IF(V1154&gt;U1154,U1154,V1154)</f>
        <v>100000</v>
      </c>
      <c r="Y1154" s="112">
        <v>15219</v>
      </c>
      <c r="Z1154" s="113">
        <f t="shared" ref="Z1154:Z1155" si="4179">Y1154/V1154</f>
        <v>0.15156554993427079</v>
      </c>
      <c r="AA1154" s="114">
        <f t="shared" ref="AA1154:AA1155" si="4180">AF1154/Y1154</f>
        <v>0.18562323411525067</v>
      </c>
      <c r="AB1154" s="115">
        <f t="shared" ref="AB1154:AB1155" si="4181">IF(P1154="cpv",(U1154*S1154),(U1154/1000*S1154))</f>
        <v>1200</v>
      </c>
      <c r="AC1154" s="116">
        <f t="shared" ref="AC1154:AC1155" si="4182">IF(P1154="cpv",(IF(W1154&gt;0,V1154*S1154,AB1154)),(IF(W1154&gt;0,V1154/1000*S1154,AB1154)))</f>
        <v>1200</v>
      </c>
      <c r="AD1154" s="115">
        <f t="shared" ref="AD1154:AD1155" si="4183">AC1154-AB1154</f>
        <v>0</v>
      </c>
      <c r="AE1154" s="117">
        <f t="shared" ref="AE1154:AE1155" si="4184">IF(P1154="cpv",(U1154*T1154),(U1154/1000*T1154))</f>
        <v>4000</v>
      </c>
      <c r="AF1154" s="286">
        <v>2825</v>
      </c>
      <c r="AG1154" s="118">
        <f t="shared" ref="AG1154:AG1155" si="4185">AF1154-AE1154</f>
        <v>-1175</v>
      </c>
      <c r="AH1154" s="118">
        <v>0</v>
      </c>
      <c r="AI1154" s="118">
        <f t="shared" ref="AI1154:AI1155" si="4186">AF1154-AC1154-AH1154</f>
        <v>1625</v>
      </c>
      <c r="AJ1154" s="335">
        <f t="shared" ref="AJ1154:AJ1155" si="4187">AI1154/AF1154</f>
        <v>0.5752212389380531</v>
      </c>
      <c r="AL1154" s="424"/>
    </row>
    <row r="1155" spans="2:38" ht="15.75" thickBot="1" x14ac:dyDescent="0.3">
      <c r="B1155" s="355" t="s">
        <v>1741</v>
      </c>
      <c r="C1155" s="151">
        <v>2016</v>
      </c>
      <c r="D1155" s="151">
        <v>5</v>
      </c>
      <c r="E1155" s="337" t="s">
        <v>1032</v>
      </c>
      <c r="F1155" s="153">
        <v>42517</v>
      </c>
      <c r="G1155" s="153">
        <v>42521</v>
      </c>
      <c r="H1155" s="338">
        <f t="shared" ca="1" si="4175"/>
        <v>0</v>
      </c>
      <c r="I1155" s="150" t="s">
        <v>54</v>
      </c>
      <c r="J1155" s="150" t="s">
        <v>55</v>
      </c>
      <c r="K1155" s="150" t="s">
        <v>1742</v>
      </c>
      <c r="L1155" s="339" t="str">
        <f t="shared" ca="1" si="4176"/>
        <v>Completed</v>
      </c>
      <c r="M1155" s="151" t="s">
        <v>77</v>
      </c>
      <c r="N1155" s="151" t="s">
        <v>58</v>
      </c>
      <c r="O1155" s="151" t="s">
        <v>109</v>
      </c>
      <c r="P1155" s="151" t="s">
        <v>110</v>
      </c>
      <c r="Q1155" s="151" t="s">
        <v>101</v>
      </c>
      <c r="R1155" s="151" t="s">
        <v>102</v>
      </c>
      <c r="S1155" s="111">
        <v>0.01</v>
      </c>
      <c r="T1155" s="152">
        <v>0.04</v>
      </c>
      <c r="U1155" s="340">
        <v>30000</v>
      </c>
      <c r="V1155" s="340">
        <v>36429</v>
      </c>
      <c r="W1155" s="339">
        <f t="shared" si="4177"/>
        <v>0</v>
      </c>
      <c r="X1155" s="339">
        <f t="shared" si="4178"/>
        <v>30000</v>
      </c>
      <c r="Y1155" s="340">
        <v>7421</v>
      </c>
      <c r="Z1155" s="341">
        <f t="shared" si="4179"/>
        <v>0.20371132888632681</v>
      </c>
      <c r="AA1155" s="342">
        <f t="shared" si="4180"/>
        <v>0.16170327449130845</v>
      </c>
      <c r="AB1155" s="343">
        <f t="shared" si="4181"/>
        <v>300</v>
      </c>
      <c r="AC1155" s="344">
        <f t="shared" si="4182"/>
        <v>300</v>
      </c>
      <c r="AD1155" s="343">
        <f t="shared" si="4183"/>
        <v>0</v>
      </c>
      <c r="AE1155" s="345">
        <f t="shared" si="4184"/>
        <v>1200</v>
      </c>
      <c r="AF1155" s="346">
        <v>1200</v>
      </c>
      <c r="AG1155" s="347">
        <f t="shared" si="4185"/>
        <v>0</v>
      </c>
      <c r="AH1155" s="347">
        <v>0</v>
      </c>
      <c r="AI1155" s="347">
        <f t="shared" si="4186"/>
        <v>900</v>
      </c>
      <c r="AJ1155" s="348">
        <f t="shared" si="4187"/>
        <v>0.75</v>
      </c>
    </row>
    <row r="1156" spans="2:38" x14ac:dyDescent="0.25">
      <c r="B1156" s="354" t="s">
        <v>1743</v>
      </c>
      <c r="C1156" s="105">
        <v>2016</v>
      </c>
      <c r="D1156" s="105">
        <v>5</v>
      </c>
      <c r="E1156" s="106" t="s">
        <v>1032</v>
      </c>
      <c r="F1156" s="107">
        <v>42517</v>
      </c>
      <c r="G1156" s="107">
        <v>42520</v>
      </c>
      <c r="H1156" s="108">
        <f t="shared" ref="H1156:H1157" ca="1" si="4188">IF($O$1&gt;G1156,0,(G1156-$O$1))</f>
        <v>0</v>
      </c>
      <c r="I1156" s="109" t="s">
        <v>54</v>
      </c>
      <c r="J1156" s="109" t="s">
        <v>116</v>
      </c>
      <c r="K1156" s="109" t="s">
        <v>1746</v>
      </c>
      <c r="L1156" s="110" t="str">
        <f t="shared" ref="L1156:L1157" ca="1" si="4189">IF(G1156=0,$M$3,(IF(H1156=0,$M$1,$M$2)))</f>
        <v>Completed</v>
      </c>
      <c r="M1156" s="105" t="s">
        <v>82</v>
      </c>
      <c r="N1156" s="105" t="s">
        <v>58</v>
      </c>
      <c r="O1156" s="105" t="s">
        <v>78</v>
      </c>
      <c r="P1156" s="105" t="s">
        <v>60</v>
      </c>
      <c r="Q1156" s="105" t="s">
        <v>79</v>
      </c>
      <c r="R1156" s="105" t="s">
        <v>79</v>
      </c>
      <c r="S1156" s="111">
        <v>0.5</v>
      </c>
      <c r="T1156" s="111">
        <v>4.25</v>
      </c>
      <c r="U1156" s="112">
        <v>400000</v>
      </c>
      <c r="V1156" s="112">
        <v>405889</v>
      </c>
      <c r="W1156" s="110">
        <f t="shared" ref="W1156:W1157" si="4190">IF(V1156&gt;U1156,0,U1156-V1156)</f>
        <v>0</v>
      </c>
      <c r="X1156" s="110">
        <f t="shared" ref="X1156:X1157" si="4191">IF(V1156&gt;U1156,U1156,V1156)</f>
        <v>400000</v>
      </c>
      <c r="Y1156" s="112">
        <v>3248</v>
      </c>
      <c r="Z1156" s="113">
        <f t="shared" ref="Z1156:Z1157" si="4192">Y1156/V1156</f>
        <v>8.0021877902579277E-3</v>
      </c>
      <c r="AA1156" s="114">
        <f t="shared" ref="AA1156:AA1157" si="4193">AF1156/Y1156</f>
        <v>0.43950123152709358</v>
      </c>
      <c r="AB1156" s="115">
        <f t="shared" ref="AB1156:AB1157" si="4194">IF(P1156="cpv",(U1156*S1156),(U1156/1000*S1156))</f>
        <v>200</v>
      </c>
      <c r="AC1156" s="116">
        <f t="shared" ref="AC1156:AC1157" si="4195">IF(P1156="cpv",(IF(W1156&gt;0,V1156*S1156,AB1156)),(IF(W1156&gt;0,V1156/1000*S1156,AB1156)))</f>
        <v>200</v>
      </c>
      <c r="AD1156" s="115">
        <f t="shared" ref="AD1156:AD1157" si="4196">AC1156-AB1156</f>
        <v>0</v>
      </c>
      <c r="AE1156" s="117">
        <f t="shared" ref="AE1156:AE1157" si="4197">IF(P1156="cpv",(U1156*T1156),(U1156/1000*T1156))</f>
        <v>1700</v>
      </c>
      <c r="AF1156" s="286">
        <v>1427.5</v>
      </c>
      <c r="AG1156" s="118">
        <f t="shared" ref="AG1156:AG1157" si="4198">AF1156-AE1156</f>
        <v>-272.5</v>
      </c>
      <c r="AH1156" s="118">
        <v>0</v>
      </c>
      <c r="AI1156" s="118">
        <f t="shared" ref="AI1156:AI1157" si="4199">AF1156-AC1156-AH1156</f>
        <v>1227.5</v>
      </c>
      <c r="AJ1156" s="335">
        <f t="shared" ref="AJ1156:AJ1157" si="4200">AI1156/AF1156</f>
        <v>0.85989492119089317</v>
      </c>
      <c r="AL1156" s="424"/>
    </row>
    <row r="1157" spans="2:38" x14ac:dyDescent="0.25">
      <c r="B1157" s="356" t="s">
        <v>1744</v>
      </c>
      <c r="C1157" s="91">
        <v>2016</v>
      </c>
      <c r="D1157" s="91">
        <v>5</v>
      </c>
      <c r="E1157" s="92" t="s">
        <v>1032</v>
      </c>
      <c r="F1157" s="93">
        <v>42517</v>
      </c>
      <c r="G1157" s="93">
        <v>42520</v>
      </c>
      <c r="H1157" s="94">
        <f t="shared" ca="1" si="4188"/>
        <v>0</v>
      </c>
      <c r="I1157" s="90" t="s">
        <v>54</v>
      </c>
      <c r="J1157" s="90" t="s">
        <v>116</v>
      </c>
      <c r="K1157" s="90" t="s">
        <v>1746</v>
      </c>
      <c r="L1157" s="95" t="str">
        <f t="shared" ca="1" si="4189"/>
        <v>Completed</v>
      </c>
      <c r="M1157" s="91" t="s">
        <v>64</v>
      </c>
      <c r="N1157" s="91" t="s">
        <v>58</v>
      </c>
      <c r="O1157" s="91" t="s">
        <v>78</v>
      </c>
      <c r="P1157" s="91" t="s">
        <v>60</v>
      </c>
      <c r="Q1157" s="91" t="s">
        <v>79</v>
      </c>
      <c r="R1157" s="91" t="s">
        <v>79</v>
      </c>
      <c r="S1157" s="96">
        <v>2.5</v>
      </c>
      <c r="T1157" s="96">
        <v>4.25</v>
      </c>
      <c r="U1157" s="97">
        <v>200000</v>
      </c>
      <c r="V1157" s="97">
        <v>200833</v>
      </c>
      <c r="W1157" s="95">
        <f t="shared" si="4190"/>
        <v>0</v>
      </c>
      <c r="X1157" s="95">
        <f t="shared" si="4191"/>
        <v>200000</v>
      </c>
      <c r="Y1157" s="97">
        <v>4072</v>
      </c>
      <c r="Z1157" s="98">
        <f t="shared" si="4192"/>
        <v>2.0275552324568173E-2</v>
      </c>
      <c r="AA1157" s="99">
        <f t="shared" si="4193"/>
        <v>0.20874263261296661</v>
      </c>
      <c r="AB1157" s="100">
        <f t="shared" si="4194"/>
        <v>500</v>
      </c>
      <c r="AC1157" s="101">
        <f t="shared" si="4195"/>
        <v>500</v>
      </c>
      <c r="AD1157" s="100">
        <f t="shared" si="4196"/>
        <v>0</v>
      </c>
      <c r="AE1157" s="102">
        <f t="shared" si="4197"/>
        <v>850</v>
      </c>
      <c r="AF1157" s="291">
        <v>850</v>
      </c>
      <c r="AG1157" s="103">
        <f t="shared" si="4198"/>
        <v>0</v>
      </c>
      <c r="AH1157" s="103">
        <v>0</v>
      </c>
      <c r="AI1157" s="103">
        <f t="shared" si="4199"/>
        <v>350</v>
      </c>
      <c r="AJ1157" s="336">
        <f t="shared" si="4200"/>
        <v>0.41176470588235292</v>
      </c>
    </row>
    <row r="1158" spans="2:38" ht="15.75" thickBot="1" x14ac:dyDescent="0.3">
      <c r="B1158" s="355" t="s">
        <v>1745</v>
      </c>
      <c r="C1158" s="151">
        <v>2016</v>
      </c>
      <c r="D1158" s="151">
        <v>5</v>
      </c>
      <c r="E1158" s="337" t="s">
        <v>1032</v>
      </c>
      <c r="F1158" s="153">
        <v>42517</v>
      </c>
      <c r="G1158" s="153">
        <v>42520</v>
      </c>
      <c r="H1158" s="338">
        <f t="shared" ref="H1158:H1159" ca="1" si="4201">IF($O$1&gt;G1158,0,(G1158-$O$1))</f>
        <v>0</v>
      </c>
      <c r="I1158" s="150" t="s">
        <v>54</v>
      </c>
      <c r="J1158" s="150" t="s">
        <v>116</v>
      </c>
      <c r="K1158" s="150" t="s">
        <v>1746</v>
      </c>
      <c r="L1158" s="339" t="str">
        <f t="shared" ref="L1158:L1159" ca="1" si="4202">IF(G1158=0,$M$3,(IF(H1158=0,$M$1,$M$2)))</f>
        <v>Completed</v>
      </c>
      <c r="M1158" s="151" t="s">
        <v>57</v>
      </c>
      <c r="N1158" s="151" t="s">
        <v>58</v>
      </c>
      <c r="O1158" s="151" t="s">
        <v>78</v>
      </c>
      <c r="P1158" s="151" t="s">
        <v>60</v>
      </c>
      <c r="Q1158" s="151" t="s">
        <v>79</v>
      </c>
      <c r="R1158" s="151" t="s">
        <v>79</v>
      </c>
      <c r="S1158" s="96">
        <v>2.5</v>
      </c>
      <c r="T1158" s="152">
        <v>4.25</v>
      </c>
      <c r="U1158" s="340">
        <v>170000</v>
      </c>
      <c r="V1158" s="340">
        <v>170023</v>
      </c>
      <c r="W1158" s="339">
        <f t="shared" ref="W1158:W1159" si="4203">IF(V1158&gt;U1158,0,U1158-V1158)</f>
        <v>0</v>
      </c>
      <c r="X1158" s="339">
        <f t="shared" ref="X1158:X1159" si="4204">IF(V1158&gt;U1158,U1158,V1158)</f>
        <v>170000</v>
      </c>
      <c r="Y1158" s="340"/>
      <c r="Z1158" s="341">
        <f t="shared" ref="Z1158:Z1159" si="4205">Y1158/V1158</f>
        <v>0</v>
      </c>
      <c r="AA1158" s="342" t="e">
        <f t="shared" ref="AA1158:AA1159" si="4206">AF1158/Y1158</f>
        <v>#DIV/0!</v>
      </c>
      <c r="AB1158" s="343">
        <f t="shared" ref="AB1158:AB1159" si="4207">IF(P1158="cpv",(U1158*S1158),(U1158/1000*S1158))</f>
        <v>425</v>
      </c>
      <c r="AC1158" s="344">
        <f t="shared" ref="AC1158:AC1159" si="4208">IF(P1158="cpv",(IF(W1158&gt;0,V1158*S1158,AB1158)),(IF(W1158&gt;0,V1158/1000*S1158,AB1158)))</f>
        <v>425</v>
      </c>
      <c r="AD1158" s="343">
        <f t="shared" ref="AD1158:AD1159" si="4209">AC1158-AB1158</f>
        <v>0</v>
      </c>
      <c r="AE1158" s="345">
        <f t="shared" ref="AE1158:AE1159" si="4210">IF(P1158="cpv",(U1158*T1158),(U1158/1000*T1158))</f>
        <v>722.5</v>
      </c>
      <c r="AF1158" s="346">
        <v>722.5</v>
      </c>
      <c r="AG1158" s="347">
        <f t="shared" ref="AG1158:AG1159" si="4211">AF1158-AE1158</f>
        <v>0</v>
      </c>
      <c r="AH1158" s="347">
        <v>0</v>
      </c>
      <c r="AI1158" s="347">
        <f t="shared" ref="AI1158:AI1159" si="4212">AF1158-AC1158-AH1158</f>
        <v>297.5</v>
      </c>
      <c r="AJ1158" s="348">
        <f t="shared" ref="AJ1158:AJ1159" si="4213">AI1158/AF1158</f>
        <v>0.41176470588235292</v>
      </c>
    </row>
    <row r="1159" spans="2:38" x14ac:dyDescent="0.25">
      <c r="B1159" s="354" t="s">
        <v>1747</v>
      </c>
      <c r="C1159" s="105">
        <v>2016</v>
      </c>
      <c r="D1159" s="105">
        <v>5</v>
      </c>
      <c r="E1159" s="106" t="s">
        <v>1032</v>
      </c>
      <c r="F1159" s="107">
        <v>42517</v>
      </c>
      <c r="G1159" s="107">
        <v>42520</v>
      </c>
      <c r="H1159" s="108">
        <f t="shared" ca="1" si="4201"/>
        <v>0</v>
      </c>
      <c r="I1159" s="109" t="s">
        <v>74</v>
      </c>
      <c r="J1159" s="109" t="s">
        <v>146</v>
      </c>
      <c r="K1159" s="109" t="s">
        <v>1750</v>
      </c>
      <c r="L1159" s="110" t="str">
        <f t="shared" ca="1" si="4202"/>
        <v>Completed</v>
      </c>
      <c r="M1159" s="105" t="s">
        <v>82</v>
      </c>
      <c r="N1159" s="105" t="s">
        <v>58</v>
      </c>
      <c r="O1159" s="105" t="s">
        <v>78</v>
      </c>
      <c r="P1159" s="105" t="s">
        <v>60</v>
      </c>
      <c r="Q1159" s="105" t="s">
        <v>79</v>
      </c>
      <c r="R1159" s="105" t="s">
        <v>79</v>
      </c>
      <c r="S1159" s="111">
        <v>0.5</v>
      </c>
      <c r="T1159" s="111">
        <v>4.5</v>
      </c>
      <c r="U1159" s="112">
        <v>300000</v>
      </c>
      <c r="V1159" s="112">
        <v>306990</v>
      </c>
      <c r="W1159" s="110">
        <f t="shared" si="4203"/>
        <v>0</v>
      </c>
      <c r="X1159" s="110">
        <f t="shared" si="4204"/>
        <v>300000</v>
      </c>
      <c r="Y1159" s="112">
        <v>3529</v>
      </c>
      <c r="Z1159" s="113">
        <f t="shared" si="4205"/>
        <v>1.1495488452392587E-2</v>
      </c>
      <c r="AA1159" s="114">
        <f t="shared" si="4206"/>
        <v>0.38254463020685747</v>
      </c>
      <c r="AB1159" s="115">
        <f t="shared" si="4207"/>
        <v>150</v>
      </c>
      <c r="AC1159" s="116">
        <f t="shared" si="4208"/>
        <v>150</v>
      </c>
      <c r="AD1159" s="115">
        <f t="shared" si="4209"/>
        <v>0</v>
      </c>
      <c r="AE1159" s="117">
        <f t="shared" si="4210"/>
        <v>1350</v>
      </c>
      <c r="AF1159" s="286">
        <v>1350</v>
      </c>
      <c r="AG1159" s="118">
        <f t="shared" si="4211"/>
        <v>0</v>
      </c>
      <c r="AH1159" s="118">
        <v>0</v>
      </c>
      <c r="AI1159" s="118">
        <f t="shared" si="4212"/>
        <v>1200</v>
      </c>
      <c r="AJ1159" s="335">
        <f t="shared" si="4213"/>
        <v>0.88888888888888884</v>
      </c>
      <c r="AL1159" s="424"/>
    </row>
    <row r="1160" spans="2:38" x14ac:dyDescent="0.25">
      <c r="B1160" s="356" t="s">
        <v>1748</v>
      </c>
      <c r="C1160" s="91">
        <v>2016</v>
      </c>
      <c r="D1160" s="91">
        <v>5</v>
      </c>
      <c r="E1160" s="92" t="s">
        <v>1032</v>
      </c>
      <c r="F1160" s="93">
        <v>42517</v>
      </c>
      <c r="G1160" s="93">
        <v>42520</v>
      </c>
      <c r="H1160" s="94">
        <f t="shared" ref="H1160:H1161" ca="1" si="4214">IF($O$1&gt;G1160,0,(G1160-$O$1))</f>
        <v>0</v>
      </c>
      <c r="I1160" s="90" t="s">
        <v>74</v>
      </c>
      <c r="J1160" s="90" t="s">
        <v>146</v>
      </c>
      <c r="K1160" s="90" t="s">
        <v>1750</v>
      </c>
      <c r="L1160" s="95" t="str">
        <f t="shared" ref="L1160:L1161" ca="1" si="4215">IF(G1160=0,$M$3,(IF(H1160=0,$M$1,$M$2)))</f>
        <v>Completed</v>
      </c>
      <c r="M1160" s="91" t="s">
        <v>64</v>
      </c>
      <c r="N1160" s="91" t="s">
        <v>58</v>
      </c>
      <c r="O1160" s="91" t="s">
        <v>78</v>
      </c>
      <c r="P1160" s="91" t="s">
        <v>60</v>
      </c>
      <c r="Q1160" s="91" t="s">
        <v>79</v>
      </c>
      <c r="R1160" s="91" t="s">
        <v>79</v>
      </c>
      <c r="S1160" s="96">
        <v>2.5</v>
      </c>
      <c r="T1160" s="96">
        <v>4.5</v>
      </c>
      <c r="U1160" s="97">
        <v>200000</v>
      </c>
      <c r="V1160" s="97">
        <v>200915</v>
      </c>
      <c r="W1160" s="95">
        <f t="shared" ref="W1160:W1161" si="4216">IF(V1160&gt;U1160,0,U1160-V1160)</f>
        <v>0</v>
      </c>
      <c r="X1160" s="95">
        <f t="shared" ref="X1160:X1161" si="4217">IF(V1160&gt;U1160,U1160,V1160)</f>
        <v>200000</v>
      </c>
      <c r="Y1160" s="97">
        <v>3356</v>
      </c>
      <c r="Z1160" s="98">
        <f t="shared" ref="Z1160:Z1161" si="4218">Y1160/V1160</f>
        <v>1.6703581116392505E-2</v>
      </c>
      <c r="AA1160" s="99">
        <f t="shared" ref="AA1160:AA1161" si="4219">AF1160/Y1160</f>
        <v>0.26817640047675806</v>
      </c>
      <c r="AB1160" s="100">
        <f t="shared" ref="AB1160:AB1161" si="4220">IF(P1160="cpv",(U1160*S1160),(U1160/1000*S1160))</f>
        <v>500</v>
      </c>
      <c r="AC1160" s="101">
        <f t="shared" ref="AC1160:AC1161" si="4221">IF(P1160="cpv",(IF(W1160&gt;0,V1160*S1160,AB1160)),(IF(W1160&gt;0,V1160/1000*S1160,AB1160)))</f>
        <v>500</v>
      </c>
      <c r="AD1160" s="100">
        <f t="shared" ref="AD1160:AD1161" si="4222">AC1160-AB1160</f>
        <v>0</v>
      </c>
      <c r="AE1160" s="102">
        <f t="shared" ref="AE1160:AE1161" si="4223">IF(P1160="cpv",(U1160*T1160),(U1160/1000*T1160))</f>
        <v>900</v>
      </c>
      <c r="AF1160" s="291">
        <v>900</v>
      </c>
      <c r="AG1160" s="103">
        <f t="shared" ref="AG1160:AG1161" si="4224">AF1160-AE1160</f>
        <v>0</v>
      </c>
      <c r="AH1160" s="103">
        <v>0</v>
      </c>
      <c r="AI1160" s="103">
        <f t="shared" ref="AI1160:AI1161" si="4225">AF1160-AC1160-AH1160</f>
        <v>400</v>
      </c>
      <c r="AJ1160" s="336">
        <f t="shared" ref="AJ1160:AJ1161" si="4226">AI1160/AF1160</f>
        <v>0.44444444444444442</v>
      </c>
    </row>
    <row r="1161" spans="2:38" ht="15.75" thickBot="1" x14ac:dyDescent="0.3">
      <c r="B1161" s="355" t="s">
        <v>1749</v>
      </c>
      <c r="C1161" s="151">
        <v>2016</v>
      </c>
      <c r="D1161" s="151">
        <v>5</v>
      </c>
      <c r="E1161" s="337" t="s">
        <v>1032</v>
      </c>
      <c r="F1161" s="153">
        <v>42517</v>
      </c>
      <c r="G1161" s="153">
        <v>42520</v>
      </c>
      <c r="H1161" s="338">
        <f t="shared" ca="1" si="4214"/>
        <v>0</v>
      </c>
      <c r="I1161" s="150" t="s">
        <v>74</v>
      </c>
      <c r="J1161" s="150" t="s">
        <v>146</v>
      </c>
      <c r="K1161" s="150" t="s">
        <v>1750</v>
      </c>
      <c r="L1161" s="339" t="str">
        <f t="shared" ca="1" si="4215"/>
        <v>Completed</v>
      </c>
      <c r="M1161" s="151" t="s">
        <v>57</v>
      </c>
      <c r="N1161" s="151" t="s">
        <v>58</v>
      </c>
      <c r="O1161" s="151" t="s">
        <v>78</v>
      </c>
      <c r="P1161" s="151" t="s">
        <v>60</v>
      </c>
      <c r="Q1161" s="151" t="s">
        <v>79</v>
      </c>
      <c r="R1161" s="151" t="s">
        <v>79</v>
      </c>
      <c r="S1161" s="96">
        <v>2.5</v>
      </c>
      <c r="T1161" s="152">
        <v>4.5</v>
      </c>
      <c r="U1161" s="340">
        <v>166666</v>
      </c>
      <c r="V1161" s="340">
        <v>166029</v>
      </c>
      <c r="W1161" s="339">
        <f t="shared" si="4216"/>
        <v>637</v>
      </c>
      <c r="X1161" s="339">
        <f t="shared" si="4217"/>
        <v>166029</v>
      </c>
      <c r="Y1161" s="340"/>
      <c r="Z1161" s="341">
        <f t="shared" si="4218"/>
        <v>0</v>
      </c>
      <c r="AA1161" s="342" t="e">
        <f t="shared" si="4219"/>
        <v>#DIV/0!</v>
      </c>
      <c r="AB1161" s="343">
        <f t="shared" si="4220"/>
        <v>416.66499999999996</v>
      </c>
      <c r="AC1161" s="344">
        <f t="shared" si="4221"/>
        <v>415.07249999999999</v>
      </c>
      <c r="AD1161" s="343">
        <f t="shared" si="4222"/>
        <v>-1.5924999999999727</v>
      </c>
      <c r="AE1161" s="345">
        <f t="shared" si="4223"/>
        <v>749.99699999999996</v>
      </c>
      <c r="AF1161" s="346">
        <v>749.99699999999996</v>
      </c>
      <c r="AG1161" s="347">
        <f t="shared" si="4224"/>
        <v>0</v>
      </c>
      <c r="AH1161" s="347">
        <v>0</v>
      </c>
      <c r="AI1161" s="347">
        <f t="shared" si="4225"/>
        <v>334.92449999999997</v>
      </c>
      <c r="AJ1161" s="348">
        <f t="shared" si="4226"/>
        <v>0.44656778627114507</v>
      </c>
    </row>
    <row r="1162" spans="2:38" ht="15.75" thickBot="1" x14ac:dyDescent="0.3">
      <c r="B1162" s="354" t="s">
        <v>1751</v>
      </c>
      <c r="C1162" s="105">
        <v>2016</v>
      </c>
      <c r="D1162" s="105">
        <v>5</v>
      </c>
      <c r="E1162" s="106" t="s">
        <v>1032</v>
      </c>
      <c r="F1162" s="107">
        <v>42517</v>
      </c>
      <c r="G1162" s="107">
        <v>42521</v>
      </c>
      <c r="H1162" s="108">
        <f t="shared" ref="H1162:H1163" ca="1" si="4227">IF($O$1&gt;G1162,0,(G1162-$O$1))</f>
        <v>0</v>
      </c>
      <c r="I1162" s="109" t="s">
        <v>84</v>
      </c>
      <c r="J1162" s="109" t="s">
        <v>172</v>
      </c>
      <c r="K1162" s="109" t="s">
        <v>1753</v>
      </c>
      <c r="L1162" s="110" t="str">
        <f t="shared" ref="L1162:L1163" ca="1" si="4228">IF(G1162=0,$M$3,(IF(H1162=0,$M$1,$M$2)))</f>
        <v>Completed</v>
      </c>
      <c r="M1162" s="105" t="s">
        <v>57</v>
      </c>
      <c r="N1162" s="105" t="s">
        <v>58</v>
      </c>
      <c r="O1162" s="105" t="s">
        <v>59</v>
      </c>
      <c r="P1162" s="105" t="s">
        <v>60</v>
      </c>
      <c r="Q1162" s="105" t="s">
        <v>61</v>
      </c>
      <c r="R1162" s="105" t="s">
        <v>62</v>
      </c>
      <c r="S1162" s="152">
        <v>0.5</v>
      </c>
      <c r="T1162" s="111">
        <v>0.8</v>
      </c>
      <c r="U1162" s="112">
        <v>750000</v>
      </c>
      <c r="V1162" s="112">
        <v>755109</v>
      </c>
      <c r="W1162" s="110">
        <f t="shared" ref="W1162:W1163" si="4229">IF(V1162&gt;U1162,0,U1162-V1162)</f>
        <v>0</v>
      </c>
      <c r="X1162" s="110">
        <f t="shared" ref="X1162:X1163" si="4230">IF(V1162&gt;U1162,U1162,V1162)</f>
        <v>750000</v>
      </c>
      <c r="Y1162" s="112"/>
      <c r="Z1162" s="113">
        <f t="shared" ref="Z1162:Z1163" si="4231">Y1162/V1162</f>
        <v>0</v>
      </c>
      <c r="AA1162" s="114" t="e">
        <f t="shared" ref="AA1162:AA1163" si="4232">AF1162/Y1162</f>
        <v>#DIV/0!</v>
      </c>
      <c r="AB1162" s="115">
        <f t="shared" ref="AB1162:AB1163" si="4233">IF(P1162="cpv",(U1162*S1162),(U1162/1000*S1162))</f>
        <v>375</v>
      </c>
      <c r="AC1162" s="116">
        <f t="shared" ref="AC1162:AC1163" si="4234">IF(P1162="cpv",(IF(W1162&gt;0,V1162*S1162,AB1162)),(IF(W1162&gt;0,V1162/1000*S1162,AB1162)))</f>
        <v>375</v>
      </c>
      <c r="AD1162" s="115">
        <f t="shared" ref="AD1162:AD1163" si="4235">AC1162-AB1162</f>
        <v>0</v>
      </c>
      <c r="AE1162" s="117">
        <f t="shared" ref="AE1162:AE1163" si="4236">IF(P1162="cpv",(U1162*T1162),(U1162/1000*T1162))</f>
        <v>600</v>
      </c>
      <c r="AF1162" s="286">
        <v>600</v>
      </c>
      <c r="AG1162" s="118">
        <f t="shared" ref="AG1162:AG1163" si="4237">AF1162-AE1162</f>
        <v>0</v>
      </c>
      <c r="AH1162" s="118">
        <v>0</v>
      </c>
      <c r="AI1162" s="118">
        <f t="shared" ref="AI1162:AI1163" si="4238">AF1162-AC1162-AH1162</f>
        <v>225</v>
      </c>
      <c r="AJ1162" s="335">
        <f t="shared" ref="AJ1162:AJ1163" si="4239">AI1162/AF1162</f>
        <v>0.375</v>
      </c>
      <c r="AL1162" s="424"/>
    </row>
    <row r="1163" spans="2:38" ht="15.75" thickBot="1" x14ac:dyDescent="0.3">
      <c r="B1163" s="355" t="s">
        <v>1752</v>
      </c>
      <c r="C1163" s="151">
        <v>2016</v>
      </c>
      <c r="D1163" s="151">
        <v>5</v>
      </c>
      <c r="E1163" s="337" t="s">
        <v>1032</v>
      </c>
      <c r="F1163" s="153">
        <v>42517</v>
      </c>
      <c r="G1163" s="153">
        <v>42521</v>
      </c>
      <c r="H1163" s="338">
        <f t="shared" ca="1" si="4227"/>
        <v>0</v>
      </c>
      <c r="I1163" s="150" t="s">
        <v>84</v>
      </c>
      <c r="J1163" s="150" t="s">
        <v>172</v>
      </c>
      <c r="K1163" s="150" t="s">
        <v>1753</v>
      </c>
      <c r="L1163" s="339" t="str">
        <f t="shared" ca="1" si="4228"/>
        <v>Completed</v>
      </c>
      <c r="M1163" s="151" t="s">
        <v>64</v>
      </c>
      <c r="N1163" s="151" t="s">
        <v>58</v>
      </c>
      <c r="O1163" s="151" t="s">
        <v>59</v>
      </c>
      <c r="P1163" s="151" t="s">
        <v>60</v>
      </c>
      <c r="Q1163" s="151" t="s">
        <v>61</v>
      </c>
      <c r="R1163" s="151" t="s">
        <v>62</v>
      </c>
      <c r="S1163" s="96">
        <v>0.2</v>
      </c>
      <c r="T1163" s="152">
        <v>0.8</v>
      </c>
      <c r="U1163" s="340">
        <v>1500000</v>
      </c>
      <c r="V1163" s="340">
        <v>1567676</v>
      </c>
      <c r="W1163" s="339">
        <f t="shared" si="4229"/>
        <v>0</v>
      </c>
      <c r="X1163" s="339">
        <f t="shared" si="4230"/>
        <v>1500000</v>
      </c>
      <c r="Y1163" s="340">
        <v>152</v>
      </c>
      <c r="Z1163" s="341">
        <f t="shared" si="4231"/>
        <v>9.6958810366427759E-5</v>
      </c>
      <c r="AA1163" s="342">
        <f t="shared" si="4232"/>
        <v>2.9934210526315788</v>
      </c>
      <c r="AB1163" s="343">
        <f t="shared" si="4233"/>
        <v>300</v>
      </c>
      <c r="AC1163" s="344">
        <f t="shared" si="4234"/>
        <v>300</v>
      </c>
      <c r="AD1163" s="343">
        <f t="shared" si="4235"/>
        <v>0</v>
      </c>
      <c r="AE1163" s="345">
        <f t="shared" si="4236"/>
        <v>1200</v>
      </c>
      <c r="AF1163" s="346">
        <v>455</v>
      </c>
      <c r="AG1163" s="347">
        <f t="shared" si="4237"/>
        <v>-745</v>
      </c>
      <c r="AH1163" s="347">
        <v>0</v>
      </c>
      <c r="AI1163" s="347">
        <f t="shared" si="4238"/>
        <v>155</v>
      </c>
      <c r="AJ1163" s="348">
        <f t="shared" si="4239"/>
        <v>0.34065934065934067</v>
      </c>
    </row>
    <row r="1164" spans="2:38" ht="15.75" thickBot="1" x14ac:dyDescent="0.3">
      <c r="B1164" s="357" t="s">
        <v>1754</v>
      </c>
      <c r="C1164" s="135">
        <v>2016</v>
      </c>
      <c r="D1164" s="135">
        <v>5</v>
      </c>
      <c r="E1164" s="136" t="s">
        <v>1032</v>
      </c>
      <c r="F1164" s="137">
        <v>42517</v>
      </c>
      <c r="G1164" s="137">
        <v>42521</v>
      </c>
      <c r="H1164" s="138">
        <f t="shared" ref="H1164:H1165" ca="1" si="4240">IF($O$1&gt;G1164,0,(G1164-$O$1))</f>
        <v>0</v>
      </c>
      <c r="I1164" s="139" t="s">
        <v>54</v>
      </c>
      <c r="J1164" s="139" t="s">
        <v>141</v>
      </c>
      <c r="K1164" s="139" t="s">
        <v>1755</v>
      </c>
      <c r="L1164" s="140" t="str">
        <f t="shared" ref="L1164:L1165" ca="1" si="4241">IF(G1164=0,$M$3,(IF(H1164=0,$M$1,$M$2)))</f>
        <v>Completed</v>
      </c>
      <c r="M1164" s="135" t="s">
        <v>82</v>
      </c>
      <c r="N1164" s="135" t="s">
        <v>58</v>
      </c>
      <c r="O1164" s="135" t="s">
        <v>59</v>
      </c>
      <c r="P1164" s="135" t="s">
        <v>60</v>
      </c>
      <c r="Q1164" s="135" t="s">
        <v>61</v>
      </c>
      <c r="R1164" s="135" t="s">
        <v>62</v>
      </c>
      <c r="S1164" s="111">
        <v>0.1</v>
      </c>
      <c r="T1164" s="141">
        <v>1</v>
      </c>
      <c r="U1164" s="142">
        <v>550000</v>
      </c>
      <c r="V1164" s="142">
        <v>573937</v>
      </c>
      <c r="W1164" s="140">
        <f t="shared" ref="W1164:W1165" si="4242">IF(V1164&gt;U1164,0,U1164-V1164)</f>
        <v>0</v>
      </c>
      <c r="X1164" s="140">
        <f t="shared" ref="X1164:X1165" si="4243">IF(V1164&gt;U1164,U1164,V1164)</f>
        <v>550000</v>
      </c>
      <c r="Y1164" s="142"/>
      <c r="Z1164" s="143">
        <f t="shared" ref="Z1164:Z1165" si="4244">Y1164/V1164</f>
        <v>0</v>
      </c>
      <c r="AA1164" s="144" t="e">
        <f t="shared" ref="AA1164:AA1165" si="4245">AF1164/Y1164</f>
        <v>#DIV/0!</v>
      </c>
      <c r="AB1164" s="145">
        <f t="shared" ref="AB1164:AB1165" si="4246">IF(P1164="cpv",(U1164*S1164),(U1164/1000*S1164))</f>
        <v>55</v>
      </c>
      <c r="AC1164" s="146">
        <f t="shared" ref="AC1164:AC1165" si="4247">IF(P1164="cpv",(IF(W1164&gt;0,V1164*S1164,AB1164)),(IF(W1164&gt;0,V1164/1000*S1164,AB1164)))</f>
        <v>55</v>
      </c>
      <c r="AD1164" s="145">
        <f t="shared" ref="AD1164:AD1165" si="4248">AC1164-AB1164</f>
        <v>0</v>
      </c>
      <c r="AE1164" s="147">
        <f t="shared" ref="AE1164:AE1165" si="4249">IF(P1164="cpv",(U1164*T1164),(U1164/1000*T1164))</f>
        <v>550</v>
      </c>
      <c r="AF1164" s="288">
        <v>574</v>
      </c>
      <c r="AG1164" s="148">
        <f t="shared" ref="AG1164:AG1165" si="4250">AF1164-AE1164</f>
        <v>24</v>
      </c>
      <c r="AH1164" s="148">
        <v>0</v>
      </c>
      <c r="AI1164" s="148">
        <f t="shared" ref="AI1164:AI1165" si="4251">AF1164-AC1164-AH1164</f>
        <v>519</v>
      </c>
      <c r="AJ1164" s="349">
        <f t="shared" ref="AJ1164:AJ1165" si="4252">AI1164/AF1164</f>
        <v>0.90418118466898956</v>
      </c>
    </row>
    <row r="1165" spans="2:38" ht="15.75" thickBot="1" x14ac:dyDescent="0.3">
      <c r="B1165" s="357" t="s">
        <v>1756</v>
      </c>
      <c r="C1165" s="135">
        <v>2016</v>
      </c>
      <c r="D1165" s="135">
        <v>5</v>
      </c>
      <c r="E1165" s="136" t="s">
        <v>1032</v>
      </c>
      <c r="F1165" s="137">
        <v>42520</v>
      </c>
      <c r="G1165" s="137">
        <v>42521</v>
      </c>
      <c r="H1165" s="138">
        <f t="shared" ca="1" si="4240"/>
        <v>0</v>
      </c>
      <c r="I1165" s="139" t="s">
        <v>74</v>
      </c>
      <c r="J1165" s="139" t="s">
        <v>75</v>
      </c>
      <c r="K1165" s="139" t="s">
        <v>1757</v>
      </c>
      <c r="L1165" s="140" t="str">
        <f t="shared" ca="1" si="4241"/>
        <v>Completed</v>
      </c>
      <c r="M1165" s="135" t="s">
        <v>82</v>
      </c>
      <c r="N1165" s="135" t="s">
        <v>58</v>
      </c>
      <c r="O1165" s="135" t="s">
        <v>78</v>
      </c>
      <c r="P1165" s="135" t="s">
        <v>60</v>
      </c>
      <c r="Q1165" s="135" t="s">
        <v>79</v>
      </c>
      <c r="R1165" s="135" t="s">
        <v>79</v>
      </c>
      <c r="S1165" s="111">
        <v>0.5</v>
      </c>
      <c r="T1165" s="141">
        <v>4.25</v>
      </c>
      <c r="U1165" s="142">
        <v>353000</v>
      </c>
      <c r="V1165" s="142">
        <v>357154</v>
      </c>
      <c r="W1165" s="140">
        <f t="shared" si="4242"/>
        <v>0</v>
      </c>
      <c r="X1165" s="140">
        <f t="shared" si="4243"/>
        <v>353000</v>
      </c>
      <c r="Y1165" s="142"/>
      <c r="Z1165" s="143">
        <f t="shared" si="4244"/>
        <v>0</v>
      </c>
      <c r="AA1165" s="144" t="e">
        <f t="shared" si="4245"/>
        <v>#DIV/0!</v>
      </c>
      <c r="AB1165" s="145">
        <f t="shared" si="4246"/>
        <v>176.5</v>
      </c>
      <c r="AC1165" s="146">
        <f t="shared" si="4247"/>
        <v>176.5</v>
      </c>
      <c r="AD1165" s="145">
        <f t="shared" si="4248"/>
        <v>0</v>
      </c>
      <c r="AE1165" s="147">
        <f t="shared" si="4249"/>
        <v>1500.25</v>
      </c>
      <c r="AF1165" s="288">
        <v>1500</v>
      </c>
      <c r="AG1165" s="148">
        <f t="shared" si="4250"/>
        <v>-0.25</v>
      </c>
      <c r="AH1165" s="148">
        <v>0</v>
      </c>
      <c r="AI1165" s="148">
        <f t="shared" si="4251"/>
        <v>1323.5</v>
      </c>
      <c r="AJ1165" s="349">
        <f t="shared" si="4252"/>
        <v>0.8823333333333333</v>
      </c>
    </row>
    <row r="1166" spans="2:38" ht="15.75" thickBot="1" x14ac:dyDescent="0.3">
      <c r="B1166" s="357" t="s">
        <v>1758</v>
      </c>
      <c r="C1166" s="135">
        <v>2016</v>
      </c>
      <c r="D1166" s="135">
        <v>5</v>
      </c>
      <c r="E1166" s="136" t="s">
        <v>1032</v>
      </c>
      <c r="F1166" s="137">
        <v>42520</v>
      </c>
      <c r="G1166" s="137">
        <v>42521</v>
      </c>
      <c r="H1166" s="138">
        <f t="shared" ref="H1166:H1167" ca="1" si="4253">IF($O$1&gt;G1166,0,(G1166-$O$1))</f>
        <v>0</v>
      </c>
      <c r="I1166" s="139" t="s">
        <v>74</v>
      </c>
      <c r="J1166" s="139" t="s">
        <v>631</v>
      </c>
      <c r="K1166" s="139" t="s">
        <v>1759</v>
      </c>
      <c r="L1166" s="140" t="str">
        <f t="shared" ref="L1166:L1167" ca="1" si="4254">IF(G1166=0,$M$3,(IF(H1166=0,$M$1,$M$2)))</f>
        <v>Completed</v>
      </c>
      <c r="M1166" s="135" t="s">
        <v>99</v>
      </c>
      <c r="N1166" s="135" t="s">
        <v>58</v>
      </c>
      <c r="O1166" s="135" t="s">
        <v>124</v>
      </c>
      <c r="P1166" s="135" t="s">
        <v>110</v>
      </c>
      <c r="Q1166" s="135" t="s">
        <v>101</v>
      </c>
      <c r="R1166" s="135" t="s">
        <v>102</v>
      </c>
      <c r="S1166" s="141">
        <v>3.6999999999999998E-2</v>
      </c>
      <c r="T1166" s="141">
        <v>0.06</v>
      </c>
      <c r="U1166" s="142">
        <v>35000</v>
      </c>
      <c r="V1166" s="142">
        <v>34567</v>
      </c>
      <c r="W1166" s="140">
        <f t="shared" ref="W1166:W1167" si="4255">IF(V1166&gt;U1166,0,U1166-V1166)</f>
        <v>433</v>
      </c>
      <c r="X1166" s="140">
        <f t="shared" ref="X1166:X1167" si="4256">IF(V1166&gt;U1166,U1166,V1166)</f>
        <v>34567</v>
      </c>
      <c r="Y1166" s="142">
        <v>3481</v>
      </c>
      <c r="Z1166" s="143">
        <f t="shared" ref="Z1166:Z1167" si="4257">Y1166/V1166</f>
        <v>0.10070298261347528</v>
      </c>
      <c r="AA1166" s="144">
        <f t="shared" ref="AA1166:AA1167" si="4258">AF1166/Y1166</f>
        <v>0.60327492099971269</v>
      </c>
      <c r="AB1166" s="145">
        <f t="shared" ref="AB1166:AB1167" si="4259">IF(P1166="cpv",(U1166*S1166),(U1166/1000*S1166))</f>
        <v>1295</v>
      </c>
      <c r="AC1166" s="146">
        <f t="shared" ref="AC1166:AC1167" si="4260">IF(P1166="cpv",(IF(W1166&gt;0,V1166*S1166,AB1166)),(IF(W1166&gt;0,V1166/1000*S1166,AB1166)))</f>
        <v>1278.979</v>
      </c>
      <c r="AD1166" s="145">
        <f t="shared" ref="AD1166:AD1167" si="4261">AC1166-AB1166</f>
        <v>-16.020999999999958</v>
      </c>
      <c r="AE1166" s="147">
        <f t="shared" ref="AE1166:AE1167" si="4262">IF(P1166="cpv",(U1166*T1166),(U1166/1000*T1166))</f>
        <v>2100</v>
      </c>
      <c r="AF1166" s="288">
        <v>2100</v>
      </c>
      <c r="AG1166" s="148">
        <f t="shared" ref="AG1166:AG1167" si="4263">AF1166-AE1166</f>
        <v>0</v>
      </c>
      <c r="AH1166" s="148">
        <v>0</v>
      </c>
      <c r="AI1166" s="148">
        <f t="shared" ref="AI1166:AI1167" si="4264">AF1166-AC1166-AH1166</f>
        <v>821.02099999999996</v>
      </c>
      <c r="AJ1166" s="349">
        <f t="shared" ref="AJ1166:AJ1167" si="4265">AI1166/AF1166</f>
        <v>0.39096238095238095</v>
      </c>
    </row>
    <row r="1167" spans="2:38" x14ac:dyDescent="0.25">
      <c r="B1167" s="354" t="s">
        <v>1760</v>
      </c>
      <c r="C1167" s="105">
        <v>2016</v>
      </c>
      <c r="D1167" s="105">
        <v>5</v>
      </c>
      <c r="E1167" s="106" t="s">
        <v>1032</v>
      </c>
      <c r="F1167" s="107">
        <v>42513</v>
      </c>
      <c r="G1167" s="107">
        <v>42521</v>
      </c>
      <c r="H1167" s="108">
        <f t="shared" ca="1" si="4253"/>
        <v>0</v>
      </c>
      <c r="I1167" s="109" t="s">
        <v>96</v>
      </c>
      <c r="J1167" s="109" t="s">
        <v>1764</v>
      </c>
      <c r="K1167" s="109" t="s">
        <v>1765</v>
      </c>
      <c r="L1167" s="110" t="str">
        <f t="shared" ca="1" si="4254"/>
        <v>Completed</v>
      </c>
      <c r="M1167" s="105" t="s">
        <v>177</v>
      </c>
      <c r="N1167" s="105" t="s">
        <v>58</v>
      </c>
      <c r="O1167" s="105" t="s">
        <v>59</v>
      </c>
      <c r="P1167" s="105" t="s">
        <v>60</v>
      </c>
      <c r="Q1167" s="105" t="s">
        <v>61</v>
      </c>
      <c r="R1167" s="105" t="s">
        <v>62</v>
      </c>
      <c r="S1167" s="111"/>
      <c r="T1167" s="111">
        <v>2</v>
      </c>
      <c r="U1167" s="112">
        <v>1000000</v>
      </c>
      <c r="V1167" s="112">
        <v>279859</v>
      </c>
      <c r="W1167" s="110">
        <f t="shared" si="4255"/>
        <v>720141</v>
      </c>
      <c r="X1167" s="110">
        <f t="shared" si="4256"/>
        <v>279859</v>
      </c>
      <c r="Y1167" s="112"/>
      <c r="Z1167" s="113">
        <f t="shared" si="4257"/>
        <v>0</v>
      </c>
      <c r="AA1167" s="114" t="e">
        <f t="shared" si="4258"/>
        <v>#DIV/0!</v>
      </c>
      <c r="AB1167" s="115">
        <f t="shared" si="4259"/>
        <v>0</v>
      </c>
      <c r="AC1167" s="116">
        <f t="shared" si="4260"/>
        <v>0</v>
      </c>
      <c r="AD1167" s="115">
        <f t="shared" si="4261"/>
        <v>0</v>
      </c>
      <c r="AE1167" s="117">
        <f t="shared" si="4262"/>
        <v>2000</v>
      </c>
      <c r="AF1167" s="286">
        <v>494.42</v>
      </c>
      <c r="AG1167" s="118">
        <f t="shared" si="4263"/>
        <v>-1505.58</v>
      </c>
      <c r="AH1167" s="118">
        <v>0</v>
      </c>
      <c r="AI1167" s="118">
        <f t="shared" si="4264"/>
        <v>494.42</v>
      </c>
      <c r="AJ1167" s="335">
        <f t="shared" si="4265"/>
        <v>1</v>
      </c>
      <c r="AL1167" s="424"/>
    </row>
    <row r="1168" spans="2:38" x14ac:dyDescent="0.25">
      <c r="B1168" s="356" t="s">
        <v>1761</v>
      </c>
      <c r="C1168" s="91">
        <v>2016</v>
      </c>
      <c r="D1168" s="91">
        <v>5</v>
      </c>
      <c r="E1168" s="92" t="s">
        <v>1032</v>
      </c>
      <c r="F1168" s="93">
        <v>42513</v>
      </c>
      <c r="G1168" s="93">
        <v>42521</v>
      </c>
      <c r="H1168" s="94">
        <f t="shared" ref="H1168:H1169" ca="1" si="4266">IF($O$1&gt;G1168,0,(G1168-$O$1))</f>
        <v>0</v>
      </c>
      <c r="I1168" s="90" t="s">
        <v>96</v>
      </c>
      <c r="J1168" s="90" t="s">
        <v>1764</v>
      </c>
      <c r="K1168" s="90" t="s">
        <v>1765</v>
      </c>
      <c r="L1168" s="95" t="str">
        <f t="shared" ref="L1168:L1169" ca="1" si="4267">IF(G1168=0,$M$3,(IF(H1168=0,$M$1,$M$2)))</f>
        <v>Completed</v>
      </c>
      <c r="M1168" s="91" t="s">
        <v>1390</v>
      </c>
      <c r="N1168" s="91" t="s">
        <v>58</v>
      </c>
      <c r="O1168" s="91" t="s">
        <v>59</v>
      </c>
      <c r="P1168" s="91" t="s">
        <v>60</v>
      </c>
      <c r="Q1168" s="91" t="s">
        <v>61</v>
      </c>
      <c r="R1168" s="91" t="s">
        <v>62</v>
      </c>
      <c r="S1168" s="96"/>
      <c r="T1168" s="96">
        <v>2</v>
      </c>
      <c r="U1168" s="97">
        <v>0</v>
      </c>
      <c r="V1168" s="97">
        <v>0</v>
      </c>
      <c r="W1168" s="95">
        <f t="shared" ref="W1168:W1169" si="4268">IF(V1168&gt;U1168,0,U1168-V1168)</f>
        <v>0</v>
      </c>
      <c r="X1168" s="95">
        <f t="shared" ref="X1168:X1169" si="4269">IF(V1168&gt;U1168,U1168,V1168)</f>
        <v>0</v>
      </c>
      <c r="Y1168" s="97"/>
      <c r="Z1168" s="98" t="e">
        <f t="shared" ref="Z1168:Z1169" si="4270">Y1168/V1168</f>
        <v>#DIV/0!</v>
      </c>
      <c r="AA1168" s="99" t="e">
        <f t="shared" ref="AA1168:AA1169" si="4271">AF1168/Y1168</f>
        <v>#DIV/0!</v>
      </c>
      <c r="AB1168" s="100">
        <f t="shared" ref="AB1168:AB1169" si="4272">IF(P1168="cpv",(U1168*S1168),(U1168/1000*S1168))</f>
        <v>0</v>
      </c>
      <c r="AC1168" s="101">
        <f t="shared" ref="AC1168:AC1169" si="4273">IF(P1168="cpv",(IF(W1168&gt;0,V1168*S1168,AB1168)),(IF(W1168&gt;0,V1168/1000*S1168,AB1168)))</f>
        <v>0</v>
      </c>
      <c r="AD1168" s="100">
        <f t="shared" ref="AD1168:AD1169" si="4274">AC1168-AB1168</f>
        <v>0</v>
      </c>
      <c r="AE1168" s="102">
        <f t="shared" ref="AE1168:AE1169" si="4275">IF(P1168="cpv",(U1168*T1168),(U1168/1000*T1168))</f>
        <v>0</v>
      </c>
      <c r="AF1168" s="291">
        <v>0</v>
      </c>
      <c r="AG1168" s="103">
        <f t="shared" ref="AG1168:AG1169" si="4276">AF1168-AE1168</f>
        <v>0</v>
      </c>
      <c r="AH1168" s="103">
        <v>0</v>
      </c>
      <c r="AI1168" s="103">
        <f t="shared" ref="AI1168:AI1169" si="4277">AF1168-AC1168-AH1168</f>
        <v>0</v>
      </c>
      <c r="AJ1168" s="336" t="e">
        <f t="shared" ref="AJ1168:AJ1169" si="4278">AI1168/AF1168</f>
        <v>#DIV/0!</v>
      </c>
    </row>
    <row r="1169" spans="2:38" x14ac:dyDescent="0.25">
      <c r="B1169" s="356" t="s">
        <v>1762</v>
      </c>
      <c r="C1169" s="91">
        <v>2016</v>
      </c>
      <c r="D1169" s="91">
        <v>5</v>
      </c>
      <c r="E1169" s="92" t="s">
        <v>1032</v>
      </c>
      <c r="F1169" s="93">
        <v>42513</v>
      </c>
      <c r="G1169" s="93">
        <v>42521</v>
      </c>
      <c r="H1169" s="94">
        <f t="shared" ca="1" si="4266"/>
        <v>0</v>
      </c>
      <c r="I1169" s="90" t="s">
        <v>96</v>
      </c>
      <c r="J1169" s="90" t="s">
        <v>1764</v>
      </c>
      <c r="K1169" s="90" t="s">
        <v>1765</v>
      </c>
      <c r="L1169" s="95" t="str">
        <f t="shared" ca="1" si="4267"/>
        <v>Completed</v>
      </c>
      <c r="M1169" s="91" t="s">
        <v>64</v>
      </c>
      <c r="N1169" s="91" t="s">
        <v>58</v>
      </c>
      <c r="O1169" s="91" t="s">
        <v>59</v>
      </c>
      <c r="P1169" s="91" t="s">
        <v>60</v>
      </c>
      <c r="Q1169" s="91" t="s">
        <v>61</v>
      </c>
      <c r="R1169" s="91" t="s">
        <v>62</v>
      </c>
      <c r="S1169" s="96">
        <v>0.2</v>
      </c>
      <c r="T1169" s="96">
        <v>2</v>
      </c>
      <c r="U1169" s="97">
        <v>400000</v>
      </c>
      <c r="V1169" s="97">
        <v>398626</v>
      </c>
      <c r="W1169" s="95">
        <f t="shared" si="4268"/>
        <v>1374</v>
      </c>
      <c r="X1169" s="95">
        <f t="shared" si="4269"/>
        <v>398626</v>
      </c>
      <c r="Y1169" s="97">
        <v>57</v>
      </c>
      <c r="Z1169" s="98">
        <f t="shared" si="4270"/>
        <v>1.4299117468504312E-4</v>
      </c>
      <c r="AA1169" s="99">
        <f t="shared" si="4271"/>
        <v>13.986877192982455</v>
      </c>
      <c r="AB1169" s="100">
        <f t="shared" si="4272"/>
        <v>80</v>
      </c>
      <c r="AC1169" s="101">
        <f t="shared" si="4273"/>
        <v>79.725200000000001</v>
      </c>
      <c r="AD1169" s="100">
        <f t="shared" si="4274"/>
        <v>-0.27479999999999905</v>
      </c>
      <c r="AE1169" s="102">
        <f t="shared" si="4275"/>
        <v>800</v>
      </c>
      <c r="AF1169" s="291">
        <v>797.25199999999995</v>
      </c>
      <c r="AG1169" s="103">
        <f t="shared" si="4276"/>
        <v>-2.7480000000000473</v>
      </c>
      <c r="AH1169" s="103">
        <v>0</v>
      </c>
      <c r="AI1169" s="103">
        <f t="shared" si="4277"/>
        <v>717.52679999999998</v>
      </c>
      <c r="AJ1169" s="336">
        <f t="shared" si="4278"/>
        <v>0.9</v>
      </c>
    </row>
    <row r="1170" spans="2:38" ht="15.75" thickBot="1" x14ac:dyDescent="0.3">
      <c r="B1170" s="355" t="s">
        <v>1763</v>
      </c>
      <c r="C1170" s="151">
        <v>2016</v>
      </c>
      <c r="D1170" s="151">
        <v>5</v>
      </c>
      <c r="E1170" s="337" t="s">
        <v>1032</v>
      </c>
      <c r="F1170" s="153">
        <v>42513</v>
      </c>
      <c r="G1170" s="153">
        <v>42521</v>
      </c>
      <c r="H1170" s="338">
        <f t="shared" ref="H1170:H1172" ca="1" si="4279">IF($O$1&gt;G1170,0,(G1170-$O$1))</f>
        <v>0</v>
      </c>
      <c r="I1170" s="150" t="s">
        <v>96</v>
      </c>
      <c r="J1170" s="150" t="s">
        <v>1764</v>
      </c>
      <c r="K1170" s="150" t="s">
        <v>1765</v>
      </c>
      <c r="L1170" s="339" t="str">
        <f t="shared" ref="L1170:L1172" ca="1" si="4280">IF(G1170=0,$M$3,(IF(H1170=0,$M$1,$M$2)))</f>
        <v>Completed</v>
      </c>
      <c r="M1170" s="151" t="s">
        <v>509</v>
      </c>
      <c r="N1170" s="151" t="s">
        <v>58</v>
      </c>
      <c r="O1170" s="151" t="s">
        <v>59</v>
      </c>
      <c r="P1170" s="151" t="s">
        <v>60</v>
      </c>
      <c r="Q1170" s="151" t="s">
        <v>61</v>
      </c>
      <c r="R1170" s="151" t="s">
        <v>62</v>
      </c>
      <c r="S1170" s="152">
        <v>0.15</v>
      </c>
      <c r="T1170" s="152">
        <v>2</v>
      </c>
      <c r="U1170" s="340">
        <v>300000</v>
      </c>
      <c r="V1170" s="340">
        <v>354164</v>
      </c>
      <c r="W1170" s="339">
        <f t="shared" ref="W1170:W1172" si="4281">IF(V1170&gt;U1170,0,U1170-V1170)</f>
        <v>0</v>
      </c>
      <c r="X1170" s="339">
        <f t="shared" ref="X1170:X1172" si="4282">IF(V1170&gt;U1170,U1170,V1170)</f>
        <v>300000</v>
      </c>
      <c r="Y1170" s="340"/>
      <c r="Z1170" s="341">
        <f t="shared" ref="Z1170:Z1172" si="4283">Y1170/V1170</f>
        <v>0</v>
      </c>
      <c r="AA1170" s="342" t="e">
        <f t="shared" ref="AA1170:AA1172" si="4284">AF1170/Y1170</f>
        <v>#DIV/0!</v>
      </c>
      <c r="AB1170" s="343">
        <f t="shared" ref="AB1170:AB1172" si="4285">IF(P1170="cpv",(U1170*S1170),(U1170/1000*S1170))</f>
        <v>45</v>
      </c>
      <c r="AC1170" s="344">
        <f t="shared" ref="AC1170:AC1172" si="4286">IF(P1170="cpv",(IF(W1170&gt;0,V1170*S1170,AB1170)),(IF(W1170&gt;0,V1170/1000*S1170,AB1170)))</f>
        <v>45</v>
      </c>
      <c r="AD1170" s="343">
        <f t="shared" ref="AD1170:AD1172" si="4287">AC1170-AB1170</f>
        <v>0</v>
      </c>
      <c r="AE1170" s="345">
        <f t="shared" ref="AE1170:AE1172" si="4288">IF(P1170="cpv",(U1170*T1170),(U1170/1000*T1170))</f>
        <v>600</v>
      </c>
      <c r="AF1170" s="346">
        <v>708.32799999999997</v>
      </c>
      <c r="AG1170" s="347">
        <f t="shared" ref="AG1170:AG1172" si="4289">AF1170-AE1170</f>
        <v>108.32799999999997</v>
      </c>
      <c r="AH1170" s="347">
        <v>0</v>
      </c>
      <c r="AI1170" s="347">
        <f t="shared" ref="AI1170:AI1172" si="4290">AF1170-AC1170-AH1170</f>
        <v>663.32799999999997</v>
      </c>
      <c r="AJ1170" s="348">
        <f t="shared" ref="AJ1170:AJ1172" si="4291">AI1170/AF1170</f>
        <v>0.93647010989259216</v>
      </c>
    </row>
    <row r="1171" spans="2:38" x14ac:dyDescent="0.25">
      <c r="B1171" s="354" t="s">
        <v>1768</v>
      </c>
      <c r="C1171" s="105">
        <v>2016</v>
      </c>
      <c r="D1171" s="105">
        <v>5</v>
      </c>
      <c r="E1171" s="106" t="s">
        <v>1032</v>
      </c>
      <c r="F1171" s="107">
        <v>42491</v>
      </c>
      <c r="G1171" s="107">
        <v>42521</v>
      </c>
      <c r="H1171" s="108">
        <f t="shared" ref="H1171" ca="1" si="4292">IF($O$1&gt;G1171,0,(G1171-$O$1))</f>
        <v>0</v>
      </c>
      <c r="I1171" s="109" t="s">
        <v>54</v>
      </c>
      <c r="J1171" s="109" t="s">
        <v>141</v>
      </c>
      <c r="K1171" s="109" t="s">
        <v>1769</v>
      </c>
      <c r="L1171" s="110" t="str">
        <f t="shared" ref="L1171" ca="1" si="4293">IF(G1171=0,$M$3,(IF(H1171=0,$M$1,$M$2)))</f>
        <v>Completed</v>
      </c>
      <c r="M1171" s="105" t="s">
        <v>82</v>
      </c>
      <c r="N1171" s="105" t="s">
        <v>58</v>
      </c>
      <c r="O1171" s="105" t="s">
        <v>59</v>
      </c>
      <c r="P1171" s="105" t="s">
        <v>60</v>
      </c>
      <c r="Q1171" s="105" t="s">
        <v>61</v>
      </c>
      <c r="R1171" s="105" t="s">
        <v>62</v>
      </c>
      <c r="S1171" s="111">
        <v>0.1</v>
      </c>
      <c r="T1171" s="111">
        <v>1</v>
      </c>
      <c r="U1171" s="112">
        <v>1100000</v>
      </c>
      <c r="V1171" s="112">
        <v>1124988</v>
      </c>
      <c r="W1171" s="110">
        <f t="shared" ref="W1171" si="4294">IF(V1171&gt;U1171,0,U1171-V1171)</f>
        <v>0</v>
      </c>
      <c r="X1171" s="110">
        <f t="shared" ref="X1171" si="4295">IF(V1171&gt;U1171,U1171,V1171)</f>
        <v>1100000</v>
      </c>
      <c r="Y1171" s="112"/>
      <c r="Z1171" s="113">
        <f t="shared" ref="Z1171" si="4296">Y1171/V1171</f>
        <v>0</v>
      </c>
      <c r="AA1171" s="114" t="e">
        <f t="shared" ref="AA1171" si="4297">AF1171/Y1171</f>
        <v>#DIV/0!</v>
      </c>
      <c r="AB1171" s="115">
        <f t="shared" ref="AB1171" si="4298">IF(P1171="cpv",(U1171*S1171),(U1171/1000*S1171))</f>
        <v>110</v>
      </c>
      <c r="AC1171" s="116">
        <f t="shared" ref="AC1171" si="4299">IF(P1171="cpv",(IF(W1171&gt;0,V1171*S1171,AB1171)),(IF(W1171&gt;0,V1171/1000*S1171,AB1171)))</f>
        <v>110</v>
      </c>
      <c r="AD1171" s="115">
        <f t="shared" ref="AD1171" si="4300">AC1171-AB1171</f>
        <v>0</v>
      </c>
      <c r="AE1171" s="117">
        <f t="shared" ref="AE1171" si="4301">IF(P1171="cpv",(U1171*T1171),(U1171/1000*T1171))</f>
        <v>1100</v>
      </c>
      <c r="AF1171" s="286">
        <v>2065</v>
      </c>
      <c r="AG1171" s="118">
        <f t="shared" ref="AG1171" si="4302">AF1171-AE1171</f>
        <v>965</v>
      </c>
      <c r="AH1171" s="118">
        <v>0</v>
      </c>
      <c r="AI1171" s="118">
        <f t="shared" ref="AI1171" si="4303">AF1171-AC1171-AH1171</f>
        <v>1955</v>
      </c>
      <c r="AJ1171" s="335">
        <f t="shared" ref="AJ1171" si="4304">AI1171/AF1171</f>
        <v>0.94673123486682809</v>
      </c>
      <c r="AL1171" s="424"/>
    </row>
    <row r="1172" spans="2:38" ht="15.75" thickBot="1" x14ac:dyDescent="0.3">
      <c r="B1172" s="355" t="s">
        <v>1779</v>
      </c>
      <c r="C1172" s="151">
        <v>2016</v>
      </c>
      <c r="D1172" s="151">
        <v>5</v>
      </c>
      <c r="E1172" s="337" t="s">
        <v>1032</v>
      </c>
      <c r="F1172" s="153">
        <v>42491</v>
      </c>
      <c r="G1172" s="153">
        <v>42521</v>
      </c>
      <c r="H1172" s="338">
        <f t="shared" ca="1" si="4279"/>
        <v>0</v>
      </c>
      <c r="I1172" s="150" t="s">
        <v>54</v>
      </c>
      <c r="J1172" s="150" t="s">
        <v>141</v>
      </c>
      <c r="K1172" s="150" t="s">
        <v>1769</v>
      </c>
      <c r="L1172" s="339" t="str">
        <f t="shared" ca="1" si="4280"/>
        <v>Completed</v>
      </c>
      <c r="M1172" s="151" t="s">
        <v>64</v>
      </c>
      <c r="N1172" s="151" t="s">
        <v>58</v>
      </c>
      <c r="O1172" s="151" t="s">
        <v>59</v>
      </c>
      <c r="P1172" s="151" t="s">
        <v>60</v>
      </c>
      <c r="Q1172" s="151" t="s">
        <v>61</v>
      </c>
      <c r="R1172" s="151" t="s">
        <v>62</v>
      </c>
      <c r="S1172" s="152">
        <v>0.2</v>
      </c>
      <c r="T1172" s="152">
        <v>1</v>
      </c>
      <c r="U1172" s="340">
        <v>1100000</v>
      </c>
      <c r="V1172" s="340">
        <v>1101445</v>
      </c>
      <c r="W1172" s="339">
        <f t="shared" si="4281"/>
        <v>0</v>
      </c>
      <c r="X1172" s="339">
        <f t="shared" si="4282"/>
        <v>1100000</v>
      </c>
      <c r="Y1172" s="340">
        <v>219</v>
      </c>
      <c r="Z1172" s="341">
        <f t="shared" si="4283"/>
        <v>1.9882971914167297E-4</v>
      </c>
      <c r="AA1172" s="342">
        <f t="shared" si="4284"/>
        <v>0</v>
      </c>
      <c r="AB1172" s="343">
        <f t="shared" si="4285"/>
        <v>220</v>
      </c>
      <c r="AC1172" s="344">
        <f t="shared" si="4286"/>
        <v>220</v>
      </c>
      <c r="AD1172" s="343">
        <f t="shared" si="4287"/>
        <v>0</v>
      </c>
      <c r="AE1172" s="345">
        <f t="shared" si="4288"/>
        <v>1100</v>
      </c>
      <c r="AF1172" s="346">
        <v>0</v>
      </c>
      <c r="AG1172" s="347">
        <f t="shared" si="4289"/>
        <v>-1100</v>
      </c>
      <c r="AH1172" s="347">
        <v>0</v>
      </c>
      <c r="AI1172" s="347">
        <f t="shared" si="4290"/>
        <v>-220</v>
      </c>
      <c r="AJ1172" s="348" t="e">
        <f t="shared" si="4291"/>
        <v>#DIV/0!</v>
      </c>
    </row>
    <row r="1173" spans="2:38" x14ac:dyDescent="0.25">
      <c r="B1173" s="90" t="s">
        <v>1770</v>
      </c>
      <c r="C1173" s="91">
        <v>2016</v>
      </c>
      <c r="D1173" s="91">
        <v>5</v>
      </c>
      <c r="E1173" s="92" t="s">
        <v>1032</v>
      </c>
      <c r="F1173" s="93">
        <v>42491</v>
      </c>
      <c r="G1173" s="93">
        <v>42521</v>
      </c>
      <c r="H1173" s="94">
        <f t="shared" ref="H1173:H1174" ca="1" si="4305">IF($O$1&gt;G1173,0,(G1173-$O$1))</f>
        <v>0</v>
      </c>
      <c r="I1173" s="90" t="s">
        <v>54</v>
      </c>
      <c r="J1173" s="90" t="s">
        <v>141</v>
      </c>
      <c r="K1173" s="90" t="s">
        <v>1771</v>
      </c>
      <c r="L1173" s="95" t="str">
        <f t="shared" ref="L1173:L1174" ca="1" si="4306">IF(G1173=0,$M$3,(IF(H1173=0,$M$1,$M$2)))</f>
        <v>Completed</v>
      </c>
      <c r="M1173" s="91" t="s">
        <v>82</v>
      </c>
      <c r="N1173" s="91" t="s">
        <v>58</v>
      </c>
      <c r="O1173" s="91" t="s">
        <v>59</v>
      </c>
      <c r="P1173" s="91" t="s">
        <v>60</v>
      </c>
      <c r="Q1173" s="91" t="s">
        <v>61</v>
      </c>
      <c r="R1173" s="91" t="s">
        <v>62</v>
      </c>
      <c r="S1173" s="96">
        <v>0.1</v>
      </c>
      <c r="T1173" s="96">
        <v>1</v>
      </c>
      <c r="U1173" s="97">
        <v>100000</v>
      </c>
      <c r="V1173" s="97">
        <v>1142258</v>
      </c>
      <c r="W1173" s="95">
        <f t="shared" ref="W1173:W1174" si="4307">IF(V1173&gt;U1173,0,U1173-V1173)</f>
        <v>0</v>
      </c>
      <c r="X1173" s="95">
        <f t="shared" ref="X1173:X1174" si="4308">IF(V1173&gt;U1173,U1173,V1173)</f>
        <v>100000</v>
      </c>
      <c r="Y1173" s="97"/>
      <c r="Z1173" s="98">
        <f t="shared" ref="Z1173:Z1174" si="4309">Y1173/V1173</f>
        <v>0</v>
      </c>
      <c r="AA1173" s="99" t="e">
        <f t="shared" ref="AA1173:AA1174" si="4310">AF1173/Y1173</f>
        <v>#DIV/0!</v>
      </c>
      <c r="AB1173" s="100">
        <f t="shared" ref="AB1173:AB1174" si="4311">IF(P1173="cpv",(U1173*S1173),(U1173/1000*S1173))</f>
        <v>10</v>
      </c>
      <c r="AC1173" s="101">
        <v>100</v>
      </c>
      <c r="AD1173" s="100">
        <f t="shared" ref="AD1173:AD1174" si="4312">AC1173-AB1173</f>
        <v>90</v>
      </c>
      <c r="AE1173" s="102">
        <f t="shared" ref="AE1173:AE1174" si="4313">IF(P1173="cpv",(U1173*T1173),(U1173/1000*T1173))</f>
        <v>100</v>
      </c>
      <c r="AF1173" s="291">
        <v>0</v>
      </c>
      <c r="AG1173" s="103">
        <f t="shared" ref="AG1173:AG1174" si="4314">AF1173-AE1173</f>
        <v>-100</v>
      </c>
      <c r="AH1173" s="103">
        <v>0</v>
      </c>
      <c r="AI1173" s="103">
        <f t="shared" ref="AI1173:AI1174" si="4315">AF1173-AC1173-AH1173</f>
        <v>-100</v>
      </c>
      <c r="AJ1173" s="104" t="e">
        <f t="shared" ref="AJ1173:AJ1174" si="4316">AI1173/AF1173</f>
        <v>#DIV/0!</v>
      </c>
      <c r="AL1173" s="424"/>
    </row>
    <row r="1174" spans="2:38" x14ac:dyDescent="0.25">
      <c r="B1174" s="90" t="s">
        <v>1772</v>
      </c>
      <c r="C1174" s="91">
        <v>2016</v>
      </c>
      <c r="D1174" s="91">
        <v>5</v>
      </c>
      <c r="E1174" s="92" t="s">
        <v>1032</v>
      </c>
      <c r="F1174" s="93">
        <v>42491</v>
      </c>
      <c r="G1174" s="93">
        <v>42521</v>
      </c>
      <c r="H1174" s="94">
        <f t="shared" ca="1" si="4305"/>
        <v>0</v>
      </c>
      <c r="I1174" s="90" t="s">
        <v>54</v>
      </c>
      <c r="J1174" s="90" t="s">
        <v>805</v>
      </c>
      <c r="K1174" s="90" t="s">
        <v>1811</v>
      </c>
      <c r="L1174" s="95" t="str">
        <f t="shared" ca="1" si="4306"/>
        <v>Completed</v>
      </c>
      <c r="M1174" s="91" t="s">
        <v>82</v>
      </c>
      <c r="N1174" s="91" t="s">
        <v>58</v>
      </c>
      <c r="O1174" s="91" t="s">
        <v>59</v>
      </c>
      <c r="P1174" s="91" t="s">
        <v>60</v>
      </c>
      <c r="Q1174" s="91" t="s">
        <v>61</v>
      </c>
      <c r="R1174" s="91" t="s">
        <v>62</v>
      </c>
      <c r="S1174" s="96">
        <v>0.1</v>
      </c>
      <c r="T1174" s="96">
        <v>1</v>
      </c>
      <c r="U1174" s="97">
        <v>1000000</v>
      </c>
      <c r="V1174" s="97">
        <v>1161683</v>
      </c>
      <c r="W1174" s="95">
        <f t="shared" si="4307"/>
        <v>0</v>
      </c>
      <c r="X1174" s="95">
        <f t="shared" si="4308"/>
        <v>1000000</v>
      </c>
      <c r="Y1174" s="97"/>
      <c r="Z1174" s="98">
        <f t="shared" si="4309"/>
        <v>0</v>
      </c>
      <c r="AA1174" s="99" t="e">
        <f t="shared" si="4310"/>
        <v>#DIV/0!</v>
      </c>
      <c r="AB1174" s="100">
        <f t="shared" si="4311"/>
        <v>100</v>
      </c>
      <c r="AC1174" s="101">
        <f t="shared" ref="AC1174" si="4317">IF(P1174="cpv",(IF(W1174&gt;0,V1174*S1174,AB1174)),(IF(W1174&gt;0,V1174/1000*S1174,AB1174)))</f>
        <v>100</v>
      </c>
      <c r="AD1174" s="100">
        <f t="shared" si="4312"/>
        <v>0</v>
      </c>
      <c r="AE1174" s="102">
        <f t="shared" si="4313"/>
        <v>1000</v>
      </c>
      <c r="AF1174" s="291">
        <v>0</v>
      </c>
      <c r="AG1174" s="103">
        <f t="shared" si="4314"/>
        <v>-1000</v>
      </c>
      <c r="AH1174" s="103">
        <v>0</v>
      </c>
      <c r="AI1174" s="103">
        <f t="shared" si="4315"/>
        <v>-100</v>
      </c>
      <c r="AJ1174" s="104" t="e">
        <f t="shared" si="4316"/>
        <v>#DIV/0!</v>
      </c>
    </row>
    <row r="1175" spans="2:38" ht="15.75" thickBot="1" x14ac:dyDescent="0.3">
      <c r="B1175" s="323" t="s">
        <v>1773</v>
      </c>
      <c r="C1175" s="319">
        <v>2016</v>
      </c>
      <c r="D1175" s="319">
        <v>5</v>
      </c>
      <c r="E1175" s="320" t="s">
        <v>1032</v>
      </c>
      <c r="F1175" s="321">
        <v>42491</v>
      </c>
      <c r="G1175" s="321">
        <v>42521</v>
      </c>
      <c r="H1175" s="322">
        <f t="shared" ref="H1175:H1176" ca="1" si="4318">IF($O$1&gt;G1175,0,(G1175-$O$1))</f>
        <v>0</v>
      </c>
      <c r="I1175" s="323" t="s">
        <v>54</v>
      </c>
      <c r="J1175" s="323" t="s">
        <v>1216</v>
      </c>
      <c r="K1175" s="323" t="s">
        <v>1812</v>
      </c>
      <c r="L1175" s="324" t="str">
        <f t="shared" ref="L1175:L1176" ca="1" si="4319">IF(G1175=0,$M$3,(IF(H1175=0,$M$1,$M$2)))</f>
        <v>Completed</v>
      </c>
      <c r="M1175" s="319" t="s">
        <v>82</v>
      </c>
      <c r="N1175" s="319" t="s">
        <v>58</v>
      </c>
      <c r="O1175" s="319" t="s">
        <v>78</v>
      </c>
      <c r="P1175" s="319" t="s">
        <v>60</v>
      </c>
      <c r="Q1175" s="319" t="s">
        <v>79</v>
      </c>
      <c r="R1175" s="319" t="s">
        <v>79</v>
      </c>
      <c r="S1175" s="325">
        <v>0.5</v>
      </c>
      <c r="T1175" s="325">
        <v>4.25</v>
      </c>
      <c r="U1175" s="326">
        <v>300000</v>
      </c>
      <c r="V1175" s="326">
        <v>301290</v>
      </c>
      <c r="W1175" s="324">
        <f t="shared" ref="W1175:W1176" si="4320">IF(V1175&gt;U1175,0,U1175-V1175)</f>
        <v>0</v>
      </c>
      <c r="X1175" s="324">
        <f t="shared" ref="X1175:X1176" si="4321">IF(V1175&gt;U1175,U1175,V1175)</f>
        <v>300000</v>
      </c>
      <c r="Y1175" s="326"/>
      <c r="Z1175" s="327">
        <f t="shared" ref="Z1175:Z1176" si="4322">Y1175/V1175</f>
        <v>0</v>
      </c>
      <c r="AA1175" s="328" t="e">
        <f t="shared" ref="AA1175:AA1176" si="4323">AF1175/Y1175</f>
        <v>#DIV/0!</v>
      </c>
      <c r="AB1175" s="329">
        <f t="shared" ref="AB1175:AB1176" si="4324">IF(P1175="cpv",(U1175*S1175),(U1175/1000*S1175))</f>
        <v>150</v>
      </c>
      <c r="AC1175" s="330">
        <f t="shared" ref="AC1175:AC1176" si="4325">IF(P1175="cpv",(IF(W1175&gt;0,V1175*S1175,AB1175)),(IF(W1175&gt;0,V1175/1000*S1175,AB1175)))</f>
        <v>150</v>
      </c>
      <c r="AD1175" s="329">
        <f t="shared" ref="AD1175:AD1176" si="4326">AC1175-AB1175</f>
        <v>0</v>
      </c>
      <c r="AE1175" s="331">
        <f t="shared" ref="AE1175:AE1176" si="4327">IF(P1175="cpv",(U1175*T1175),(U1175/1000*T1175))</f>
        <v>1275</v>
      </c>
      <c r="AF1175" s="332">
        <v>1611</v>
      </c>
      <c r="AG1175" s="333">
        <f t="shared" ref="AG1175:AG1176" si="4328">AF1175-AE1175</f>
        <v>336</v>
      </c>
      <c r="AH1175" s="333">
        <v>0</v>
      </c>
      <c r="AI1175" s="333">
        <f t="shared" ref="AI1175:AI1176" si="4329">AF1175-AC1175-AH1175</f>
        <v>1461</v>
      </c>
      <c r="AJ1175" s="334">
        <f t="shared" ref="AJ1175:AJ1176" si="4330">AI1175/AF1175</f>
        <v>0.90689013035381749</v>
      </c>
    </row>
    <row r="1176" spans="2:38" x14ac:dyDescent="0.25">
      <c r="B1176" s="354" t="s">
        <v>1774</v>
      </c>
      <c r="C1176" s="105">
        <v>2016</v>
      </c>
      <c r="D1176" s="105">
        <v>5</v>
      </c>
      <c r="E1176" s="106" t="s">
        <v>1032</v>
      </c>
      <c r="F1176" s="107">
        <v>42491</v>
      </c>
      <c r="G1176" s="107">
        <v>42521</v>
      </c>
      <c r="H1176" s="108">
        <f t="shared" ca="1" si="4318"/>
        <v>0</v>
      </c>
      <c r="I1176" s="109" t="s">
        <v>96</v>
      </c>
      <c r="J1176" s="109" t="s">
        <v>1378</v>
      </c>
      <c r="K1176" s="109" t="s">
        <v>1778</v>
      </c>
      <c r="L1176" s="110" t="str">
        <f t="shared" ca="1" si="4319"/>
        <v>Completed</v>
      </c>
      <c r="M1176" s="105" t="s">
        <v>82</v>
      </c>
      <c r="N1176" s="105" t="s">
        <v>58</v>
      </c>
      <c r="O1176" s="105" t="s">
        <v>78</v>
      </c>
      <c r="P1176" s="105" t="s">
        <v>60</v>
      </c>
      <c r="Q1176" s="105" t="s">
        <v>79</v>
      </c>
      <c r="R1176" s="105" t="s">
        <v>79</v>
      </c>
      <c r="S1176" s="111">
        <v>0.5</v>
      </c>
      <c r="T1176" s="111">
        <v>6</v>
      </c>
      <c r="U1176" s="112">
        <v>400000</v>
      </c>
      <c r="V1176" s="112">
        <v>401021</v>
      </c>
      <c r="W1176" s="110">
        <f t="shared" si="4320"/>
        <v>0</v>
      </c>
      <c r="X1176" s="110">
        <f t="shared" si="4321"/>
        <v>400000</v>
      </c>
      <c r="Y1176" s="112">
        <v>2355</v>
      </c>
      <c r="Z1176" s="113">
        <f t="shared" si="4322"/>
        <v>5.8725104171601988E-3</v>
      </c>
      <c r="AA1176" s="114">
        <f t="shared" si="4323"/>
        <v>1.0191082802547771</v>
      </c>
      <c r="AB1176" s="115">
        <f t="shared" si="4324"/>
        <v>200</v>
      </c>
      <c r="AC1176" s="116">
        <f t="shared" si="4325"/>
        <v>200</v>
      </c>
      <c r="AD1176" s="115">
        <f t="shared" si="4326"/>
        <v>0</v>
      </c>
      <c r="AE1176" s="117">
        <f t="shared" si="4327"/>
        <v>2400</v>
      </c>
      <c r="AF1176" s="286">
        <v>2400</v>
      </c>
      <c r="AG1176" s="118">
        <f t="shared" si="4328"/>
        <v>0</v>
      </c>
      <c r="AH1176" s="118">
        <v>0</v>
      </c>
      <c r="AI1176" s="118">
        <f t="shared" si="4329"/>
        <v>2200</v>
      </c>
      <c r="AJ1176" s="335">
        <f t="shared" si="4330"/>
        <v>0.91666666666666663</v>
      </c>
      <c r="AL1176" s="424"/>
    </row>
    <row r="1177" spans="2:38" ht="15.75" thickBot="1" x14ac:dyDescent="0.3">
      <c r="B1177" s="355" t="s">
        <v>1777</v>
      </c>
      <c r="C1177" s="151">
        <v>2016</v>
      </c>
      <c r="D1177" s="151">
        <v>5</v>
      </c>
      <c r="E1177" s="337" t="s">
        <v>1032</v>
      </c>
      <c r="F1177" s="153">
        <v>42491</v>
      </c>
      <c r="G1177" s="153">
        <v>42521</v>
      </c>
      <c r="H1177" s="338">
        <f t="shared" ref="H1177:H1179" ca="1" si="4331">IF($O$1&gt;G1177,0,(G1177-$O$1))</f>
        <v>0</v>
      </c>
      <c r="I1177" s="150" t="s">
        <v>96</v>
      </c>
      <c r="J1177" s="150" t="s">
        <v>1378</v>
      </c>
      <c r="K1177" s="150" t="s">
        <v>1778</v>
      </c>
      <c r="L1177" s="339" t="str">
        <f t="shared" ref="L1177:L1179" ca="1" si="4332">IF(G1177=0,$M$3,(IF(H1177=0,$M$1,$M$2)))</f>
        <v>Completed</v>
      </c>
      <c r="M1177" s="151" t="s">
        <v>77</v>
      </c>
      <c r="N1177" s="151" t="s">
        <v>58</v>
      </c>
      <c r="O1177" s="151" t="s">
        <v>78</v>
      </c>
      <c r="P1177" s="151" t="s">
        <v>60</v>
      </c>
      <c r="Q1177" s="151" t="s">
        <v>79</v>
      </c>
      <c r="R1177" s="151" t="s">
        <v>79</v>
      </c>
      <c r="S1177" s="152">
        <v>1.5</v>
      </c>
      <c r="T1177" s="152">
        <v>6</v>
      </c>
      <c r="U1177" s="340">
        <v>266666</v>
      </c>
      <c r="V1177" s="340">
        <v>266666</v>
      </c>
      <c r="W1177" s="339">
        <f t="shared" ref="W1177:W1179" si="4333">IF(V1177&gt;U1177,0,U1177-V1177)</f>
        <v>0</v>
      </c>
      <c r="X1177" s="339">
        <f t="shared" ref="X1177:X1179" si="4334">IF(V1177&gt;U1177,U1177,V1177)</f>
        <v>266666</v>
      </c>
      <c r="Y1177" s="340">
        <v>1723</v>
      </c>
      <c r="Z1177" s="341">
        <f t="shared" ref="Z1177:Z1179" si="4335">Y1177/V1177</f>
        <v>6.4612661531653825E-3</v>
      </c>
      <c r="AA1177" s="342">
        <f t="shared" ref="AA1177:AA1180" si="4336">AF1177/Y1177</f>
        <v>0.9286105629715613</v>
      </c>
      <c r="AB1177" s="343">
        <f t="shared" ref="AB1177:AB1179" si="4337">IF(P1177="cpv",(U1177*S1177),(U1177/1000*S1177))</f>
        <v>399.99900000000002</v>
      </c>
      <c r="AC1177" s="344">
        <f t="shared" ref="AC1177:AC1179" si="4338">IF(P1177="cpv",(IF(W1177&gt;0,V1177*S1177,AB1177)),(IF(W1177&gt;0,V1177/1000*S1177,AB1177)))</f>
        <v>399.99900000000002</v>
      </c>
      <c r="AD1177" s="343">
        <f t="shared" ref="AD1177:AD1179" si="4339">AC1177-AB1177</f>
        <v>0</v>
      </c>
      <c r="AE1177" s="345">
        <f t="shared" ref="AE1177:AE1179" si="4340">IF(P1177="cpv",(U1177*T1177),(U1177/1000*T1177))</f>
        <v>1599.9960000000001</v>
      </c>
      <c r="AF1177" s="346">
        <v>1599.9960000000001</v>
      </c>
      <c r="AG1177" s="347">
        <f t="shared" ref="AG1177:AG1179" si="4341">AF1177-AE1177</f>
        <v>0</v>
      </c>
      <c r="AH1177" s="347">
        <v>0</v>
      </c>
      <c r="AI1177" s="347">
        <f t="shared" ref="AI1177:AI1179" si="4342">AF1177-AC1177-AH1177</f>
        <v>1199.9970000000001</v>
      </c>
      <c r="AJ1177" s="348">
        <f t="shared" ref="AJ1177:AJ1179" si="4343">AI1177/AF1177</f>
        <v>0.75</v>
      </c>
    </row>
    <row r="1178" spans="2:38" x14ac:dyDescent="0.25">
      <c r="B1178" s="90" t="s">
        <v>1783</v>
      </c>
      <c r="C1178" s="91">
        <v>2016</v>
      </c>
      <c r="D1178" s="91">
        <v>5</v>
      </c>
      <c r="E1178" s="92" t="s">
        <v>1032</v>
      </c>
      <c r="F1178" s="93">
        <v>42521</v>
      </c>
      <c r="G1178" s="93">
        <v>42521</v>
      </c>
      <c r="H1178" s="94">
        <f t="shared" ca="1" si="4331"/>
        <v>0</v>
      </c>
      <c r="I1178" s="90" t="s">
        <v>84</v>
      </c>
      <c r="J1178" s="90" t="s">
        <v>1294</v>
      </c>
      <c r="K1178" s="90" t="s">
        <v>1782</v>
      </c>
      <c r="L1178" s="95" t="str">
        <f t="shared" ca="1" si="4332"/>
        <v>Completed</v>
      </c>
      <c r="M1178" s="91" t="s">
        <v>308</v>
      </c>
      <c r="N1178" s="91" t="s">
        <v>58</v>
      </c>
      <c r="O1178" s="91" t="s">
        <v>309</v>
      </c>
      <c r="P1178" s="91" t="s">
        <v>60</v>
      </c>
      <c r="Q1178" s="91" t="s">
        <v>79</v>
      </c>
      <c r="R1178" s="91" t="s">
        <v>79</v>
      </c>
      <c r="S1178" s="96">
        <v>4</v>
      </c>
      <c r="T1178" s="96">
        <v>9.5</v>
      </c>
      <c r="U1178" s="97">
        <v>842000</v>
      </c>
      <c r="V1178" s="97">
        <v>917301</v>
      </c>
      <c r="W1178" s="95">
        <f t="shared" si="4333"/>
        <v>0</v>
      </c>
      <c r="X1178" s="95">
        <f t="shared" si="4334"/>
        <v>842000</v>
      </c>
      <c r="Y1178" s="97">
        <v>16064</v>
      </c>
      <c r="Z1178" s="98">
        <f t="shared" si="4335"/>
        <v>1.7512245162711042E-2</v>
      </c>
      <c r="AA1178" s="99">
        <f t="shared" si="4336"/>
        <v>0.49800796812749004</v>
      </c>
      <c r="AB1178" s="100">
        <f t="shared" si="4337"/>
        <v>3368</v>
      </c>
      <c r="AC1178" s="101">
        <f t="shared" si="4338"/>
        <v>3368</v>
      </c>
      <c r="AD1178" s="100">
        <f t="shared" si="4339"/>
        <v>0</v>
      </c>
      <c r="AE1178" s="102">
        <f t="shared" si="4340"/>
        <v>7999</v>
      </c>
      <c r="AF1178" s="291">
        <v>8000</v>
      </c>
      <c r="AG1178" s="103">
        <f t="shared" si="4341"/>
        <v>1</v>
      </c>
      <c r="AH1178" s="103">
        <v>0</v>
      </c>
      <c r="AI1178" s="103">
        <f t="shared" si="4342"/>
        <v>4632</v>
      </c>
      <c r="AJ1178" s="104">
        <f t="shared" si="4343"/>
        <v>0.57899999999999996</v>
      </c>
    </row>
    <row r="1179" spans="2:38" x14ac:dyDescent="0.25">
      <c r="B1179" s="90"/>
      <c r="C1179" s="91">
        <v>2016</v>
      </c>
      <c r="D1179" s="91">
        <v>5</v>
      </c>
      <c r="E1179" s="92" t="s">
        <v>1032</v>
      </c>
      <c r="F1179" s="93">
        <v>42491</v>
      </c>
      <c r="G1179" s="93">
        <v>42521</v>
      </c>
      <c r="H1179" s="94">
        <f t="shared" ca="1" si="4331"/>
        <v>0</v>
      </c>
      <c r="I1179" s="90"/>
      <c r="J1179" s="90"/>
      <c r="K1179" s="90"/>
      <c r="L1179" s="95" t="str">
        <f t="shared" ca="1" si="4332"/>
        <v>Completed</v>
      </c>
      <c r="M1179" s="91"/>
      <c r="N1179" s="91"/>
      <c r="O1179" s="91"/>
      <c r="P1179" s="91"/>
      <c r="Q1179" s="91"/>
      <c r="R1179" s="91"/>
      <c r="S1179" s="96"/>
      <c r="T1179" s="96"/>
      <c r="U1179" s="97"/>
      <c r="V1179" s="97"/>
      <c r="W1179" s="95">
        <f t="shared" si="4333"/>
        <v>0</v>
      </c>
      <c r="X1179" s="95">
        <f t="shared" si="4334"/>
        <v>0</v>
      </c>
      <c r="Y1179" s="97"/>
      <c r="Z1179" s="98" t="e">
        <f t="shared" si="4335"/>
        <v>#DIV/0!</v>
      </c>
      <c r="AA1179" s="99" t="e">
        <f t="shared" si="4336"/>
        <v>#DIV/0!</v>
      </c>
      <c r="AB1179" s="100">
        <f t="shared" si="4337"/>
        <v>0</v>
      </c>
      <c r="AC1179" s="101">
        <f t="shared" si="4338"/>
        <v>0</v>
      </c>
      <c r="AD1179" s="100">
        <f t="shared" si="4339"/>
        <v>0</v>
      </c>
      <c r="AE1179" s="102">
        <f t="shared" si="4340"/>
        <v>0</v>
      </c>
      <c r="AF1179" s="291">
        <v>47</v>
      </c>
      <c r="AG1179" s="103">
        <f t="shared" si="4341"/>
        <v>47</v>
      </c>
      <c r="AH1179" s="103">
        <v>0</v>
      </c>
      <c r="AI1179" s="103">
        <f t="shared" si="4342"/>
        <v>47</v>
      </c>
      <c r="AJ1179" s="104">
        <f t="shared" si="4343"/>
        <v>1</v>
      </c>
    </row>
    <row r="1180" spans="2:38" x14ac:dyDescent="0.25">
      <c r="AA1180" s="328" t="e">
        <f t="shared" si="4336"/>
        <v>#DIV/0!</v>
      </c>
    </row>
    <row r="1182" spans="2:38" x14ac:dyDescent="0.25">
      <c r="AF1182" s="427"/>
    </row>
  </sheetData>
  <autoFilter ref="B6:AJ1180"/>
  <mergeCells count="2">
    <mergeCell ref="AB5:AD5"/>
    <mergeCell ref="AE5:A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4"/>
  <sheetViews>
    <sheetView zoomScale="110" zoomScaleNormal="110" workbookViewId="0">
      <selection activeCell="B18" sqref="B18"/>
    </sheetView>
  </sheetViews>
  <sheetFormatPr defaultRowHeight="15" x14ac:dyDescent="0.25"/>
  <cols>
    <col min="1" max="1" width="20.42578125" customWidth="1"/>
    <col min="2" max="2" width="10.140625" customWidth="1"/>
    <col min="3" max="6" width="7.7109375" customWidth="1"/>
    <col min="7" max="7" width="9.28515625" bestFit="1" customWidth="1"/>
    <col min="8" max="8" width="8.7109375" customWidth="1"/>
    <col min="9" max="9" width="15.5703125" style="428" customWidth="1"/>
    <col min="10" max="10" width="24.5703125" style="429" customWidth="1"/>
    <col min="11" max="12" width="8.7109375" customWidth="1"/>
    <col min="13" max="13" width="8.85546875" bestFit="1" customWidth="1"/>
    <col min="14" max="14" width="10.42578125" customWidth="1"/>
    <col min="15" max="15" width="10.85546875" bestFit="1" customWidth="1"/>
    <col min="16" max="16" width="24.140625" bestFit="1" customWidth="1"/>
    <col min="17" max="17" width="27.5703125" bestFit="1" customWidth="1"/>
    <col min="18" max="18" width="29.42578125" bestFit="1" customWidth="1"/>
    <col min="19" max="19" width="32.85546875" bestFit="1" customWidth="1"/>
  </cols>
  <sheetData>
    <row r="1" spans="1:10" x14ac:dyDescent="0.25">
      <c r="A1" s="311" t="s">
        <v>19</v>
      </c>
      <c r="B1" s="67">
        <v>2016</v>
      </c>
    </row>
    <row r="3" spans="1:10" x14ac:dyDescent="0.25">
      <c r="B3" s="311" t="s">
        <v>724</v>
      </c>
    </row>
    <row r="4" spans="1:10" x14ac:dyDescent="0.25">
      <c r="A4" s="311" t="s">
        <v>725</v>
      </c>
      <c r="B4">
        <v>1</v>
      </c>
      <c r="C4">
        <v>2</v>
      </c>
      <c r="D4">
        <v>3</v>
      </c>
      <c r="E4">
        <v>4</v>
      </c>
      <c r="F4">
        <v>5</v>
      </c>
      <c r="G4" t="s">
        <v>397</v>
      </c>
    </row>
    <row r="5" spans="1:10" x14ac:dyDescent="0.25">
      <c r="A5" s="67" t="s">
        <v>54</v>
      </c>
      <c r="B5" s="69"/>
      <c r="C5" s="69"/>
      <c r="D5" s="69"/>
      <c r="E5" s="69"/>
      <c r="F5" s="69"/>
      <c r="G5" s="69"/>
      <c r="I5" s="430" t="s">
        <v>20</v>
      </c>
      <c r="J5" s="431">
        <v>3</v>
      </c>
    </row>
    <row r="6" spans="1:10" x14ac:dyDescent="0.25">
      <c r="A6" s="68" t="s">
        <v>398</v>
      </c>
      <c r="B6" s="265">
        <v>185862.60644999996</v>
      </c>
      <c r="C6" s="265">
        <v>233879.25419999994</v>
      </c>
      <c r="D6" s="265">
        <v>132873.06275000001</v>
      </c>
      <c r="E6" s="265">
        <v>177039.19279999999</v>
      </c>
      <c r="F6" s="265">
        <v>197287.06069999997</v>
      </c>
      <c r="G6" s="265">
        <v>926941.17689999985</v>
      </c>
    </row>
    <row r="7" spans="1:10" x14ac:dyDescent="0.25">
      <c r="A7" s="68" t="s">
        <v>399</v>
      </c>
      <c r="B7" s="265">
        <v>71383.705349999989</v>
      </c>
      <c r="C7" s="265">
        <v>99083.524999999994</v>
      </c>
      <c r="D7" s="265">
        <v>54806.838249999993</v>
      </c>
      <c r="E7" s="265">
        <v>65951.887650000004</v>
      </c>
      <c r="F7" s="265">
        <v>79613.009299999991</v>
      </c>
      <c r="G7" s="265">
        <v>370838.96554999991</v>
      </c>
      <c r="I7" s="430" t="s">
        <v>1029</v>
      </c>
      <c r="J7" s="428" t="s">
        <v>1031</v>
      </c>
    </row>
    <row r="8" spans="1:10" x14ac:dyDescent="0.25">
      <c r="A8" s="68" t="s">
        <v>400</v>
      </c>
      <c r="B8" s="265">
        <v>114478.90109999997</v>
      </c>
      <c r="C8" s="265">
        <v>134795.72919999994</v>
      </c>
      <c r="D8" s="265">
        <v>78066.224500000011</v>
      </c>
      <c r="E8" s="265">
        <v>111087.30514999999</v>
      </c>
      <c r="F8" s="265">
        <v>117674.05139999998</v>
      </c>
      <c r="G8" s="265">
        <v>556102.21135000046</v>
      </c>
      <c r="I8" s="431" t="s">
        <v>141</v>
      </c>
      <c r="J8" s="428">
        <v>16429.131000000001</v>
      </c>
    </row>
    <row r="9" spans="1:10" x14ac:dyDescent="0.25">
      <c r="A9" s="309" t="s">
        <v>401</v>
      </c>
      <c r="B9" s="310">
        <v>0.61593293716558661</v>
      </c>
      <c r="C9" s="310">
        <v>0.5763475245424311</v>
      </c>
      <c r="D9" s="310">
        <v>0.58752483674498579</v>
      </c>
      <c r="E9" s="310">
        <v>0.62747295326574715</v>
      </c>
      <c r="F9" s="310">
        <v>0.59646107039395924</v>
      </c>
      <c r="G9" s="310">
        <v>0.59993257955137058</v>
      </c>
      <c r="I9" s="431" t="s">
        <v>362</v>
      </c>
      <c r="J9" s="428">
        <v>9600</v>
      </c>
    </row>
    <row r="10" spans="1:10" x14ac:dyDescent="0.25">
      <c r="A10" s="67" t="s">
        <v>74</v>
      </c>
      <c r="B10" s="265"/>
      <c r="C10" s="265"/>
      <c r="D10" s="265"/>
      <c r="E10" s="265"/>
      <c r="F10" s="265"/>
      <c r="G10" s="265"/>
      <c r="I10" s="431" t="s">
        <v>636</v>
      </c>
      <c r="J10" s="428">
        <v>11735.02475</v>
      </c>
    </row>
    <row r="11" spans="1:10" x14ac:dyDescent="0.25">
      <c r="A11" s="68" t="s">
        <v>398</v>
      </c>
      <c r="B11" s="265">
        <v>64317.700600000004</v>
      </c>
      <c r="C11" s="265">
        <v>85919.340850000008</v>
      </c>
      <c r="D11" s="265">
        <v>138834.98425000004</v>
      </c>
      <c r="E11" s="265">
        <v>176626.36240000001</v>
      </c>
      <c r="F11" s="265">
        <v>198400.74285000001</v>
      </c>
      <c r="G11" s="265">
        <v>664099.13095000014</v>
      </c>
      <c r="I11" s="431" t="s">
        <v>130</v>
      </c>
      <c r="J11" s="428">
        <v>8437</v>
      </c>
    </row>
    <row r="12" spans="1:10" x14ac:dyDescent="0.25">
      <c r="A12" s="68" t="s">
        <v>399</v>
      </c>
      <c r="B12" s="265">
        <v>17583.240099999999</v>
      </c>
      <c r="C12" s="265">
        <v>21093.688400000003</v>
      </c>
      <c r="D12" s="265">
        <v>46481.169800000003</v>
      </c>
      <c r="E12" s="265">
        <v>64207.737779999996</v>
      </c>
      <c r="F12" s="265">
        <v>70975.253200000006</v>
      </c>
      <c r="G12" s="265">
        <v>220341.08928000007</v>
      </c>
      <c r="I12" s="431" t="s">
        <v>756</v>
      </c>
      <c r="J12" s="428">
        <v>20106.035</v>
      </c>
    </row>
    <row r="13" spans="1:10" x14ac:dyDescent="0.25">
      <c r="A13" s="68" t="s">
        <v>400</v>
      </c>
      <c r="B13" s="265">
        <v>46734.460500000001</v>
      </c>
      <c r="C13" s="265">
        <v>64825.652450000009</v>
      </c>
      <c r="D13" s="265">
        <v>92353.814450000034</v>
      </c>
      <c r="E13" s="265">
        <v>112418.62462000002</v>
      </c>
      <c r="F13" s="265">
        <v>127425.48965</v>
      </c>
      <c r="G13" s="265">
        <v>443758.0416699996</v>
      </c>
      <c r="I13" s="431" t="s">
        <v>146</v>
      </c>
      <c r="J13" s="428">
        <v>14000.887999999999</v>
      </c>
    </row>
    <row r="14" spans="1:10" x14ac:dyDescent="0.25">
      <c r="A14" s="309" t="s">
        <v>401</v>
      </c>
      <c r="B14" s="310">
        <v>0.72661895658626818</v>
      </c>
      <c r="C14" s="310">
        <v>0.75449429440076998</v>
      </c>
      <c r="D14" s="310">
        <v>0.66520563926235332</v>
      </c>
      <c r="E14" s="310">
        <v>0.63647704166272301</v>
      </c>
      <c r="F14" s="310">
        <v>0.64226316806857664</v>
      </c>
      <c r="G14" s="310">
        <v>0.66821054416258574</v>
      </c>
      <c r="I14" s="431" t="s">
        <v>805</v>
      </c>
      <c r="J14" s="428">
        <v>4000</v>
      </c>
    </row>
    <row r="15" spans="1:10" x14ac:dyDescent="0.25">
      <c r="A15" s="67" t="s">
        <v>84</v>
      </c>
      <c r="B15" s="265"/>
      <c r="C15" s="265"/>
      <c r="D15" s="265"/>
      <c r="E15" s="265"/>
      <c r="F15" s="265"/>
      <c r="G15" s="265"/>
      <c r="I15" s="431" t="s">
        <v>136</v>
      </c>
      <c r="J15" s="428">
        <v>570.59649999999999</v>
      </c>
    </row>
    <row r="16" spans="1:10" x14ac:dyDescent="0.25">
      <c r="A16" s="68" t="s">
        <v>398</v>
      </c>
      <c r="B16" s="265">
        <v>68715.386399999988</v>
      </c>
      <c r="C16" s="265">
        <v>45428.792899999986</v>
      </c>
      <c r="D16" s="265">
        <v>70651.220179999989</v>
      </c>
      <c r="E16" s="265">
        <v>175374.75385000001</v>
      </c>
      <c r="F16" s="265">
        <v>106476.908</v>
      </c>
      <c r="G16" s="265">
        <v>466647.06133</v>
      </c>
      <c r="I16" s="431" t="s">
        <v>669</v>
      </c>
      <c r="J16" s="428">
        <v>20435.131999999998</v>
      </c>
    </row>
    <row r="17" spans="1:10" x14ac:dyDescent="0.25">
      <c r="A17" s="68" t="s">
        <v>399</v>
      </c>
      <c r="B17" s="265">
        <v>18950.1711</v>
      </c>
      <c r="C17" s="265">
        <v>24276.834900000002</v>
      </c>
      <c r="D17" s="265">
        <v>22317.022929999999</v>
      </c>
      <c r="E17" s="265">
        <v>86853.414799999984</v>
      </c>
      <c r="F17" s="265">
        <v>32929.377849999997</v>
      </c>
      <c r="G17" s="265">
        <v>185326.82157999999</v>
      </c>
      <c r="I17" s="431" t="s">
        <v>241</v>
      </c>
      <c r="J17" s="428">
        <v>10894.279999999999</v>
      </c>
    </row>
    <row r="18" spans="1:10" x14ac:dyDescent="0.25">
      <c r="A18" s="68" t="s">
        <v>400</v>
      </c>
      <c r="B18" s="265">
        <v>49765.215299999989</v>
      </c>
      <c r="C18" s="265">
        <v>21151.957999999984</v>
      </c>
      <c r="D18" s="265">
        <v>48334.19724999999</v>
      </c>
      <c r="E18" s="265">
        <v>88521.339050000024</v>
      </c>
      <c r="F18" s="265">
        <v>73547.530150000006</v>
      </c>
      <c r="G18" s="265">
        <v>281320.23974999989</v>
      </c>
      <c r="I18" s="431" t="s">
        <v>832</v>
      </c>
      <c r="J18" s="428">
        <v>6281.96</v>
      </c>
    </row>
    <row r="19" spans="1:10" x14ac:dyDescent="0.25">
      <c r="A19" s="309" t="s">
        <v>401</v>
      </c>
      <c r="B19" s="310">
        <v>0.72422230168817037</v>
      </c>
      <c r="C19" s="310">
        <v>0.4656068684580873</v>
      </c>
      <c r="D19" s="310">
        <v>0.684124026830077</v>
      </c>
      <c r="E19" s="310">
        <v>0.50475531458600542</v>
      </c>
      <c r="F19" s="310">
        <v>0.69073690748044647</v>
      </c>
      <c r="G19" s="310">
        <v>0.60285441195794442</v>
      </c>
      <c r="I19" s="431" t="s">
        <v>845</v>
      </c>
      <c r="J19" s="428">
        <v>10000.128000000001</v>
      </c>
    </row>
    <row r="20" spans="1:10" x14ac:dyDescent="0.25">
      <c r="A20" s="67" t="s">
        <v>96</v>
      </c>
      <c r="B20" s="265"/>
      <c r="C20" s="265"/>
      <c r="D20" s="265"/>
      <c r="E20" s="265"/>
      <c r="F20" s="265"/>
      <c r="G20" s="265"/>
      <c r="I20" s="431" t="s">
        <v>55</v>
      </c>
      <c r="J20" s="428">
        <v>48250.525000000001</v>
      </c>
    </row>
    <row r="21" spans="1:10" x14ac:dyDescent="0.25">
      <c r="A21" s="68" t="s">
        <v>398</v>
      </c>
      <c r="B21" s="265">
        <v>8685.4054999999989</v>
      </c>
      <c r="C21" s="265">
        <v>10764.033750000001</v>
      </c>
      <c r="D21" s="265">
        <v>11735.02475</v>
      </c>
      <c r="E21" s="265">
        <v>15754.614299999999</v>
      </c>
      <c r="F21" s="265">
        <v>73564.782799999986</v>
      </c>
      <c r="G21" s="265">
        <v>120503.86109999998</v>
      </c>
      <c r="I21" s="431" t="s">
        <v>879</v>
      </c>
      <c r="J21" s="428">
        <v>10634.781779999999</v>
      </c>
    </row>
    <row r="22" spans="1:10" x14ac:dyDescent="0.25">
      <c r="A22" s="68" t="s">
        <v>399</v>
      </c>
      <c r="B22" s="265">
        <v>15421.0862</v>
      </c>
      <c r="C22" s="265">
        <v>4465.5</v>
      </c>
      <c r="D22" s="265">
        <v>7367.5974999999999</v>
      </c>
      <c r="E22" s="265">
        <v>6404.5463</v>
      </c>
      <c r="F22" s="265">
        <v>27947.867399999999</v>
      </c>
      <c r="G22" s="265">
        <v>61606.597400000006</v>
      </c>
      <c r="I22" s="431" t="s">
        <v>75</v>
      </c>
      <c r="J22" s="428">
        <v>2725.8222500000002</v>
      </c>
    </row>
    <row r="23" spans="1:10" x14ac:dyDescent="0.25">
      <c r="A23" s="68" t="s">
        <v>400</v>
      </c>
      <c r="B23" s="265">
        <v>-6735.6807000000008</v>
      </c>
      <c r="C23" s="265">
        <v>6298.5337500000005</v>
      </c>
      <c r="D23" s="265">
        <v>4367.4272500000006</v>
      </c>
      <c r="E23" s="265">
        <v>9350.0679999999993</v>
      </c>
      <c r="F23" s="265">
        <v>45616.915399999983</v>
      </c>
      <c r="G23" s="265">
        <v>58897.263699999974</v>
      </c>
      <c r="I23" s="431" t="s">
        <v>104</v>
      </c>
      <c r="J23" s="428">
        <v>0</v>
      </c>
    </row>
    <row r="24" spans="1:10" x14ac:dyDescent="0.25">
      <c r="A24" s="309" t="s">
        <v>401</v>
      </c>
      <c r="B24" s="310">
        <v>-0.77551712467541112</v>
      </c>
      <c r="C24" s="310">
        <v>0.58514622829011476</v>
      </c>
      <c r="D24" s="310">
        <v>0.37217026321141766</v>
      </c>
      <c r="E24" s="310">
        <v>0.59348123806496489</v>
      </c>
      <c r="F24" s="310">
        <v>0.620091756731184</v>
      </c>
      <c r="G24" s="310">
        <v>0.48875831166209815</v>
      </c>
      <c r="I24" s="431" t="s">
        <v>684</v>
      </c>
      <c r="J24" s="428">
        <v>3768.8009999999999</v>
      </c>
    </row>
    <row r="25" spans="1:10" x14ac:dyDescent="0.25">
      <c r="A25" s="314" t="s">
        <v>402</v>
      </c>
      <c r="B25" s="312">
        <v>327581.09894999996</v>
      </c>
      <c r="C25" s="312">
        <v>375991.42169999995</v>
      </c>
      <c r="D25" s="312">
        <v>354094.29193000001</v>
      </c>
      <c r="E25" s="312">
        <v>544794.92335000006</v>
      </c>
      <c r="F25" s="312">
        <v>575729.49434999994</v>
      </c>
      <c r="G25" s="312">
        <v>2178191.2302799998</v>
      </c>
      <c r="I25" s="431" t="s">
        <v>263</v>
      </c>
      <c r="J25" s="428">
        <v>19429.919999999998</v>
      </c>
    </row>
    <row r="26" spans="1:10" x14ac:dyDescent="0.25">
      <c r="A26" s="67" t="s">
        <v>403</v>
      </c>
      <c r="B26" s="265">
        <v>123338.20275000001</v>
      </c>
      <c r="C26" s="265">
        <v>148919.54830000002</v>
      </c>
      <c r="D26" s="265">
        <v>130972.62848000003</v>
      </c>
      <c r="E26" s="265">
        <v>223417.58653</v>
      </c>
      <c r="F26" s="265">
        <v>211465.50775000002</v>
      </c>
      <c r="G26" s="265">
        <v>838113.47381</v>
      </c>
      <c r="I26" s="431" t="s">
        <v>953</v>
      </c>
      <c r="J26" s="428">
        <v>19200.877</v>
      </c>
    </row>
    <row r="27" spans="1:10" x14ac:dyDescent="0.25">
      <c r="A27" s="314" t="s">
        <v>404</v>
      </c>
      <c r="B27" s="312">
        <v>204242.8961999999</v>
      </c>
      <c r="C27" s="312">
        <v>227071.8734000001</v>
      </c>
      <c r="D27" s="312">
        <v>223121.66344999999</v>
      </c>
      <c r="E27" s="312">
        <v>321377.33681999962</v>
      </c>
      <c r="F27" s="312">
        <v>364263.98659999971</v>
      </c>
      <c r="G27" s="312">
        <v>1340077.7564699999</v>
      </c>
      <c r="I27" s="431" t="s">
        <v>487</v>
      </c>
      <c r="J27" s="428">
        <v>7500</v>
      </c>
    </row>
    <row r="28" spans="1:10" x14ac:dyDescent="0.25">
      <c r="A28" s="314" t="s">
        <v>405</v>
      </c>
      <c r="B28" s="313">
        <v>0.62348803656457108</v>
      </c>
      <c r="C28" s="313">
        <v>0.60392833531499701</v>
      </c>
      <c r="D28" s="313">
        <v>0.63011934542595882</v>
      </c>
      <c r="E28" s="313">
        <v>0.58990516072326371</v>
      </c>
      <c r="F28" s="313">
        <v>0.63269988801121757</v>
      </c>
      <c r="G28" s="313">
        <v>0.61522502608631702</v>
      </c>
      <c r="I28" s="431" t="s">
        <v>1028</v>
      </c>
      <c r="J28" s="428">
        <v>300</v>
      </c>
    </row>
    <row r="29" spans="1:10" x14ac:dyDescent="0.25">
      <c r="I29" s="431" t="s">
        <v>556</v>
      </c>
      <c r="J29" s="428">
        <v>1500</v>
      </c>
    </row>
    <row r="30" spans="1:10" x14ac:dyDescent="0.25">
      <c r="I30" s="431" t="s">
        <v>152</v>
      </c>
      <c r="J30" s="428">
        <v>9999.99</v>
      </c>
    </row>
    <row r="31" spans="1:10" x14ac:dyDescent="0.25">
      <c r="I31" s="431" t="s">
        <v>838</v>
      </c>
      <c r="J31" s="428">
        <v>10000</v>
      </c>
    </row>
    <row r="32" spans="1:10" x14ac:dyDescent="0.25">
      <c r="I32" s="431" t="s">
        <v>631</v>
      </c>
      <c r="J32" s="428">
        <v>15590</v>
      </c>
    </row>
    <row r="33" spans="6:10" x14ac:dyDescent="0.25">
      <c r="I33" s="431" t="s">
        <v>116</v>
      </c>
      <c r="J33" s="428">
        <v>23390.339250000001</v>
      </c>
    </row>
    <row r="34" spans="6:10" x14ac:dyDescent="0.25">
      <c r="I34" s="431" t="s">
        <v>286</v>
      </c>
      <c r="J34" s="428">
        <v>2336</v>
      </c>
    </row>
    <row r="35" spans="6:10" x14ac:dyDescent="0.25">
      <c r="I35" s="431" t="s">
        <v>172</v>
      </c>
      <c r="J35" s="428">
        <v>37754.255999999994</v>
      </c>
    </row>
    <row r="36" spans="6:10" x14ac:dyDescent="0.25">
      <c r="I36" s="431" t="s">
        <v>409</v>
      </c>
      <c r="J36" s="428">
        <v>4762.0544</v>
      </c>
    </row>
    <row r="37" spans="6:10" x14ac:dyDescent="0.25">
      <c r="I37" s="431" t="s">
        <v>728</v>
      </c>
      <c r="J37" s="428">
        <v>1167</v>
      </c>
    </row>
    <row r="38" spans="6:10" x14ac:dyDescent="0.25">
      <c r="I38" s="431" t="s">
        <v>690</v>
      </c>
      <c r="J38" s="428">
        <v>3293.75</v>
      </c>
    </row>
    <row r="39" spans="6:10" x14ac:dyDescent="0.25">
      <c r="I39" s="431" t="s">
        <v>1030</v>
      </c>
      <c r="J39" s="428">
        <v>354094.29193000006</v>
      </c>
    </row>
    <row r="40" spans="6:10" x14ac:dyDescent="0.25">
      <c r="F40" s="317">
        <v>375991.42169999995</v>
      </c>
      <c r="G40">
        <f>F40*0.02</f>
        <v>7519.8284339999991</v>
      </c>
      <c r="J40" s="428"/>
    </row>
    <row r="41" spans="6:10" x14ac:dyDescent="0.25">
      <c r="G41" s="265">
        <f>GETPIVOTDATA("COST TOTAL",$A$3,"Month",2)+G40</f>
        <v>156439.37673400002</v>
      </c>
    </row>
    <row r="42" spans="6:10" x14ac:dyDescent="0.25">
      <c r="G42">
        <f>G41/F40</f>
        <v>0.41607166468500323</v>
      </c>
    </row>
    <row r="43" spans="6:10" x14ac:dyDescent="0.25">
      <c r="G43" s="265">
        <f>F40-G41</f>
        <v>219552.04496599993</v>
      </c>
    </row>
    <row r="44" spans="6:10" x14ac:dyDescent="0.25">
      <c r="G44">
        <f>G43/F40</f>
        <v>0.58392833531499677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campaign Tracker</vt:lpstr>
      <vt:lpstr>monthly revenue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2016-10-20T13:29:51Z</dcterms:modified>
</cp:coreProperties>
</file>