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7\Documents\"/>
    </mc:Choice>
  </mc:AlternateContent>
  <bookViews>
    <workbookView xWindow="0" yWindow="0" windowWidth="20490" windowHeight="7755"/>
  </bookViews>
  <sheets>
    <sheet name="Resumen" sheetId="19" r:id="rId1"/>
    <sheet name="Biologicas" sheetId="1" r:id="rId2"/>
    <sheet name="Enfermeria" sheetId="2" r:id="rId3"/>
    <sheet name="Medicina" sheetId="3" r:id="rId4"/>
    <sheet name="Arquitectura" sheetId="4" r:id="rId5"/>
    <sheet name="Naturales" sheetId="5" r:id="rId6"/>
    <sheet name="Geologica" sheetId="6" r:id="rId7"/>
    <sheet name="Produccion" sheetId="7" r:id="rId8"/>
    <sheet name="Procesos" sheetId="8" r:id="rId9"/>
    <sheet name="Civil" sheetId="9" r:id="rId10"/>
    <sheet name="Filosofia" sheetId="10" r:id="rId11"/>
    <sheet name="Administracion" sheetId="11" r:id="rId12"/>
    <sheet name="Educacion" sheetId="12" r:id="rId13"/>
    <sheet name="Historico" sheetId="13" r:id="rId14"/>
    <sheet name="Contable" sheetId="14" r:id="rId15"/>
    <sheet name="Derecho" sheetId="15" r:id="rId16"/>
    <sheet name="Economia" sheetId="16" r:id="rId17"/>
    <sheet name="Psicologia" sheetId="17" r:id="rId18"/>
    <sheet name="Agronomia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8" l="1"/>
  <c r="E20" i="8"/>
  <c r="E20" i="14"/>
  <c r="F6" i="18"/>
  <c r="F7" i="18"/>
  <c r="F8" i="18"/>
  <c r="F9" i="18"/>
  <c r="F5" i="18"/>
  <c r="M10" i="17" l="1"/>
  <c r="L10" i="17"/>
  <c r="K10" i="17"/>
  <c r="J10" i="17"/>
  <c r="I10" i="17"/>
  <c r="H10" i="17"/>
  <c r="G10" i="17"/>
  <c r="F10" i="17"/>
  <c r="G11" i="16"/>
  <c r="F11" i="16"/>
  <c r="G11" i="15"/>
  <c r="F11" i="15"/>
  <c r="G10" i="14"/>
  <c r="F10" i="14"/>
  <c r="K10" i="11"/>
  <c r="J10" i="11"/>
  <c r="I10" i="11"/>
  <c r="H10" i="11"/>
  <c r="G10" i="11"/>
  <c r="F10" i="11"/>
  <c r="E10" i="11"/>
  <c r="N11" i="8"/>
  <c r="M11" i="8"/>
  <c r="L11" i="8"/>
  <c r="K11" i="8"/>
  <c r="J11" i="8"/>
  <c r="I11" i="8"/>
  <c r="H11" i="8"/>
  <c r="G11" i="8"/>
  <c r="F11" i="8"/>
  <c r="E11" i="8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C9" i="16"/>
  <c r="F10" i="18" l="1"/>
  <c r="E10" i="18"/>
  <c r="D10" i="18"/>
  <c r="C10" i="18"/>
  <c r="G11" i="18"/>
  <c r="F11" i="18"/>
  <c r="M8" i="17"/>
  <c r="L8" i="17"/>
  <c r="K8" i="17"/>
  <c r="J8" i="17"/>
  <c r="I8" i="17"/>
  <c r="H8" i="17"/>
  <c r="G8" i="17"/>
  <c r="F8" i="17"/>
  <c r="E8" i="17"/>
  <c r="D8" i="17"/>
  <c r="C8" i="17"/>
  <c r="G9" i="16"/>
  <c r="F9" i="16"/>
  <c r="E9" i="16"/>
  <c r="D9" i="16"/>
  <c r="G9" i="15"/>
  <c r="F9" i="15"/>
  <c r="E9" i="15"/>
  <c r="D9" i="15"/>
  <c r="C9" i="15"/>
  <c r="G8" i="14"/>
  <c r="F8" i="14"/>
  <c r="E8" i="14"/>
  <c r="D8" i="14"/>
  <c r="C8" i="14"/>
  <c r="K9" i="13"/>
  <c r="J9" i="13"/>
  <c r="I9" i="13"/>
  <c r="H9" i="13"/>
  <c r="G9" i="13"/>
  <c r="F9" i="13"/>
  <c r="E9" i="13"/>
  <c r="D9" i="13"/>
  <c r="C9" i="13"/>
  <c r="H8" i="12"/>
  <c r="G8" i="12"/>
  <c r="F8" i="12"/>
  <c r="E8" i="12"/>
  <c r="D8" i="12"/>
  <c r="C8" i="12"/>
  <c r="K8" i="11"/>
  <c r="J8" i="11"/>
  <c r="I8" i="11"/>
  <c r="H8" i="11"/>
  <c r="G8" i="11"/>
  <c r="F8" i="11"/>
  <c r="E8" i="11"/>
  <c r="D8" i="11"/>
  <c r="C8" i="11"/>
  <c r="G9" i="10"/>
  <c r="F9" i="10"/>
  <c r="E9" i="10"/>
  <c r="D9" i="10"/>
  <c r="C9" i="10"/>
  <c r="G9" i="9"/>
  <c r="F9" i="9"/>
  <c r="E9" i="9"/>
  <c r="D9" i="9"/>
  <c r="C9" i="9"/>
  <c r="N9" i="8"/>
  <c r="M9" i="8"/>
  <c r="L9" i="8"/>
  <c r="K9" i="8"/>
  <c r="J9" i="8"/>
  <c r="I9" i="8"/>
  <c r="H9" i="8"/>
  <c r="G9" i="8"/>
  <c r="F9" i="8"/>
  <c r="E9" i="8"/>
  <c r="D9" i="8"/>
  <c r="C9" i="8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H9" i="6"/>
  <c r="G9" i="6"/>
  <c r="F9" i="6"/>
  <c r="E9" i="6"/>
  <c r="D9" i="6"/>
  <c r="C9" i="6"/>
  <c r="F9" i="5"/>
  <c r="E9" i="5"/>
  <c r="D9" i="5"/>
  <c r="C9" i="5"/>
  <c r="F9" i="4"/>
  <c r="E9" i="4"/>
  <c r="D9" i="4"/>
  <c r="C9" i="4"/>
  <c r="F9" i="3"/>
  <c r="E9" i="3"/>
  <c r="D9" i="3"/>
  <c r="C9" i="3"/>
  <c r="E9" i="2"/>
  <c r="D9" i="2"/>
  <c r="C9" i="2"/>
  <c r="C12" i="1"/>
  <c r="H10" i="1"/>
  <c r="G10" i="1"/>
  <c r="F10" i="1"/>
  <c r="E10" i="1"/>
  <c r="D10" i="1"/>
  <c r="C10" i="1"/>
  <c r="I11" i="13"/>
  <c r="H11" i="13"/>
  <c r="G11" i="13"/>
  <c r="F11" i="13"/>
  <c r="H10" i="12"/>
  <c r="G10" i="12"/>
  <c r="F10" i="12"/>
  <c r="T5" i="7"/>
  <c r="E12" i="18"/>
  <c r="D12" i="18"/>
  <c r="C12" i="18"/>
  <c r="F12" i="18" s="1"/>
  <c r="C14" i="18"/>
  <c r="G9" i="18"/>
  <c r="G8" i="18"/>
  <c r="K7" i="18"/>
  <c r="G7" i="18"/>
  <c r="K6" i="18"/>
  <c r="G6" i="18"/>
  <c r="K5" i="18"/>
  <c r="G5" i="18"/>
  <c r="E10" i="17"/>
  <c r="D10" i="17"/>
  <c r="C10" i="17"/>
  <c r="N10" i="17" s="1"/>
  <c r="N9" i="17"/>
  <c r="O9" i="17"/>
  <c r="O7" i="17"/>
  <c r="N7" i="17"/>
  <c r="O6" i="17"/>
  <c r="N6" i="17"/>
  <c r="N8" i="17" s="1"/>
  <c r="S5" i="17"/>
  <c r="O5" i="17"/>
  <c r="N5" i="17"/>
  <c r="P5" i="17" s="1"/>
  <c r="E11" i="16"/>
  <c r="D11" i="16"/>
  <c r="C11" i="16"/>
  <c r="H11" i="16" s="1"/>
  <c r="I10" i="16"/>
  <c r="H10" i="16"/>
  <c r="I8" i="16"/>
  <c r="H8" i="16"/>
  <c r="I7" i="16"/>
  <c r="H7" i="16"/>
  <c r="M6" i="16"/>
  <c r="J6" i="16"/>
  <c r="I6" i="16"/>
  <c r="H6" i="16"/>
  <c r="M5" i="16"/>
  <c r="I5" i="16"/>
  <c r="H5" i="16"/>
  <c r="J5" i="16" s="1"/>
  <c r="E11" i="15"/>
  <c r="D11" i="15"/>
  <c r="C11" i="15"/>
  <c r="H11" i="15" s="1"/>
  <c r="I10" i="15"/>
  <c r="H10" i="15"/>
  <c r="I8" i="15"/>
  <c r="H8" i="15"/>
  <c r="I7" i="15"/>
  <c r="H7" i="15"/>
  <c r="M6" i="15"/>
  <c r="I6" i="15"/>
  <c r="H6" i="15"/>
  <c r="M5" i="15"/>
  <c r="I5" i="15"/>
  <c r="H5" i="15"/>
  <c r="F9" i="14"/>
  <c r="E10" i="14"/>
  <c r="D10" i="14"/>
  <c r="C10" i="14"/>
  <c r="H10" i="14" s="1"/>
  <c r="I9" i="14"/>
  <c r="H9" i="14"/>
  <c r="I7" i="14"/>
  <c r="H7" i="14"/>
  <c r="I6" i="14"/>
  <c r="H6" i="14"/>
  <c r="M5" i="14"/>
  <c r="I5" i="14"/>
  <c r="I8" i="14" s="1"/>
  <c r="H5" i="14"/>
  <c r="G10" i="18" l="1"/>
  <c r="G12" i="18"/>
  <c r="O8" i="17"/>
  <c r="C13" i="17" s="1"/>
  <c r="I9" i="16"/>
  <c r="K5" i="16" s="1"/>
  <c r="I11" i="16"/>
  <c r="I9" i="15"/>
  <c r="K6" i="15" s="1"/>
  <c r="I11" i="15"/>
  <c r="H9" i="15"/>
  <c r="C13" i="15" s="1"/>
  <c r="J5" i="14"/>
  <c r="H8" i="14"/>
  <c r="J6" i="15"/>
  <c r="H9" i="16"/>
  <c r="C13" i="16" s="1"/>
  <c r="L5" i="16"/>
  <c r="K6" i="16"/>
  <c r="L6" i="16" s="1"/>
  <c r="O10" i="17"/>
  <c r="H5" i="18"/>
  <c r="H7" i="18"/>
  <c r="I5" i="18"/>
  <c r="H6" i="18"/>
  <c r="C12" i="17"/>
  <c r="Q5" i="17"/>
  <c r="R5" i="17" s="1"/>
  <c r="C14" i="16"/>
  <c r="J5" i="15"/>
  <c r="C14" i="15"/>
  <c r="K5" i="15"/>
  <c r="C13" i="14"/>
  <c r="C12" i="14"/>
  <c r="C22" i="19" s="1"/>
  <c r="K5" i="14"/>
  <c r="L5" i="14" s="1"/>
  <c r="I10" i="14"/>
  <c r="K11" i="13"/>
  <c r="J11" i="13"/>
  <c r="E11" i="13"/>
  <c r="D11" i="13"/>
  <c r="C11" i="13"/>
  <c r="L11" i="13" s="1"/>
  <c r="M10" i="13"/>
  <c r="L10" i="13"/>
  <c r="M8" i="13"/>
  <c r="L8" i="13"/>
  <c r="M7" i="13"/>
  <c r="L7" i="13"/>
  <c r="Q6" i="13"/>
  <c r="M6" i="13"/>
  <c r="L6" i="13"/>
  <c r="N6" i="13" s="1"/>
  <c r="Q5" i="13"/>
  <c r="M5" i="13"/>
  <c r="L5" i="13"/>
  <c r="E10" i="12"/>
  <c r="D10" i="12"/>
  <c r="C10" i="12"/>
  <c r="I10" i="12" s="1"/>
  <c r="J9" i="12"/>
  <c r="I9" i="12"/>
  <c r="J7" i="12"/>
  <c r="I7" i="12"/>
  <c r="J6" i="12"/>
  <c r="I6" i="12"/>
  <c r="N5" i="12"/>
  <c r="J5" i="12"/>
  <c r="J8" i="12" s="1"/>
  <c r="I5" i="12"/>
  <c r="D10" i="11"/>
  <c r="C10" i="11"/>
  <c r="L10" i="11" s="1"/>
  <c r="M9" i="11"/>
  <c r="L9" i="11"/>
  <c r="M7" i="11"/>
  <c r="L7" i="11"/>
  <c r="M6" i="11"/>
  <c r="L6" i="11"/>
  <c r="Q5" i="11"/>
  <c r="M5" i="11"/>
  <c r="M8" i="11" s="1"/>
  <c r="L5" i="11"/>
  <c r="L8" i="11" s="1"/>
  <c r="G11" i="10"/>
  <c r="F11" i="10"/>
  <c r="E11" i="10"/>
  <c r="D11" i="10"/>
  <c r="C11" i="10"/>
  <c r="H11" i="10" s="1"/>
  <c r="I10" i="10"/>
  <c r="H10" i="10"/>
  <c r="I8" i="10"/>
  <c r="H8" i="10"/>
  <c r="I7" i="10"/>
  <c r="H7" i="10"/>
  <c r="M6" i="10"/>
  <c r="I6" i="10"/>
  <c r="H6" i="10"/>
  <c r="J6" i="10" s="1"/>
  <c r="M5" i="10"/>
  <c r="I5" i="10"/>
  <c r="H5" i="10"/>
  <c r="G11" i="9"/>
  <c r="F11" i="9"/>
  <c r="E11" i="9"/>
  <c r="D11" i="9"/>
  <c r="C11" i="9"/>
  <c r="H11" i="9" s="1"/>
  <c r="I10" i="9"/>
  <c r="H10" i="9"/>
  <c r="I8" i="9"/>
  <c r="H8" i="9"/>
  <c r="I7" i="9"/>
  <c r="H7" i="9"/>
  <c r="M6" i="9"/>
  <c r="I6" i="9"/>
  <c r="H6" i="9"/>
  <c r="M5" i="9"/>
  <c r="I5" i="9"/>
  <c r="H5" i="9"/>
  <c r="D11" i="8"/>
  <c r="P11" i="8" s="1"/>
  <c r="C11" i="8"/>
  <c r="O11" i="8" s="1"/>
  <c r="P10" i="8"/>
  <c r="O10" i="8"/>
  <c r="P8" i="8"/>
  <c r="O8" i="8"/>
  <c r="P7" i="8"/>
  <c r="O7" i="8"/>
  <c r="T6" i="8"/>
  <c r="P6" i="8"/>
  <c r="O6" i="8"/>
  <c r="T5" i="8"/>
  <c r="P5" i="8"/>
  <c r="O5" i="8"/>
  <c r="D11" i="7"/>
  <c r="C11" i="7"/>
  <c r="S11" i="7" s="1"/>
  <c r="T10" i="7"/>
  <c r="S10" i="7"/>
  <c r="S9" i="7"/>
  <c r="C13" i="7" s="1"/>
  <c r="T8" i="7"/>
  <c r="S8" i="7"/>
  <c r="T7" i="7"/>
  <c r="S7" i="7"/>
  <c r="X6" i="7"/>
  <c r="T6" i="7"/>
  <c r="S6" i="7"/>
  <c r="X5" i="7"/>
  <c r="S5" i="7"/>
  <c r="H11" i="6"/>
  <c r="G11" i="6"/>
  <c r="F11" i="6"/>
  <c r="E11" i="6"/>
  <c r="D11" i="6"/>
  <c r="C11" i="6"/>
  <c r="I11" i="6" s="1"/>
  <c r="J10" i="6"/>
  <c r="I10" i="6"/>
  <c r="J8" i="6"/>
  <c r="I8" i="6"/>
  <c r="J7" i="6"/>
  <c r="I7" i="6"/>
  <c r="N6" i="6"/>
  <c r="J6" i="6"/>
  <c r="I6" i="6"/>
  <c r="K6" i="6" s="1"/>
  <c r="N5" i="6"/>
  <c r="J5" i="6"/>
  <c r="I5" i="6"/>
  <c r="I9" i="6" s="1"/>
  <c r="F11" i="5"/>
  <c r="E11" i="5"/>
  <c r="D11" i="5"/>
  <c r="C11" i="5"/>
  <c r="G11" i="5" s="1"/>
  <c r="H10" i="5"/>
  <c r="G10" i="5"/>
  <c r="H8" i="5"/>
  <c r="G8" i="5"/>
  <c r="H7" i="5"/>
  <c r="G7" i="5"/>
  <c r="L6" i="5"/>
  <c r="H6" i="5"/>
  <c r="G6" i="5"/>
  <c r="L5" i="5"/>
  <c r="H5" i="5"/>
  <c r="H9" i="5" s="1"/>
  <c r="G5" i="5"/>
  <c r="F11" i="4"/>
  <c r="E11" i="4"/>
  <c r="D11" i="4"/>
  <c r="C11" i="4"/>
  <c r="G11" i="4" s="1"/>
  <c r="H10" i="4"/>
  <c r="G10" i="4"/>
  <c r="H8" i="4"/>
  <c r="G8" i="4"/>
  <c r="H7" i="4"/>
  <c r="G7" i="4"/>
  <c r="L6" i="4"/>
  <c r="H6" i="4"/>
  <c r="G6" i="4"/>
  <c r="L5" i="4"/>
  <c r="H5" i="4"/>
  <c r="G5" i="4"/>
  <c r="G5" i="2"/>
  <c r="H5" i="3"/>
  <c r="E11" i="3"/>
  <c r="F11" i="3"/>
  <c r="D11" i="3"/>
  <c r="H11" i="3" s="1"/>
  <c r="C11" i="3"/>
  <c r="G11" i="3" s="1"/>
  <c r="H10" i="3"/>
  <c r="G10" i="3"/>
  <c r="H8" i="3"/>
  <c r="G8" i="3"/>
  <c r="H7" i="3"/>
  <c r="G7" i="3"/>
  <c r="L6" i="3"/>
  <c r="H6" i="3"/>
  <c r="G6" i="3"/>
  <c r="I6" i="3" s="1"/>
  <c r="L5" i="3"/>
  <c r="G5" i="3"/>
  <c r="E11" i="2"/>
  <c r="D11" i="2"/>
  <c r="C11" i="2"/>
  <c r="F11" i="2" s="1"/>
  <c r="G10" i="2"/>
  <c r="F10" i="2"/>
  <c r="G8" i="2"/>
  <c r="F8" i="2"/>
  <c r="G7" i="2"/>
  <c r="F7" i="2"/>
  <c r="K6" i="2"/>
  <c r="G6" i="2"/>
  <c r="F6" i="2"/>
  <c r="H6" i="2" s="1"/>
  <c r="K5" i="2"/>
  <c r="F5" i="2"/>
  <c r="D12" i="1"/>
  <c r="E12" i="1"/>
  <c r="F12" i="1"/>
  <c r="G12" i="1"/>
  <c r="H12" i="1"/>
  <c r="N7" i="1"/>
  <c r="N6" i="1"/>
  <c r="N5" i="1"/>
  <c r="J11" i="1"/>
  <c r="J9" i="1"/>
  <c r="J8" i="1"/>
  <c r="J7" i="1"/>
  <c r="J6" i="1"/>
  <c r="J5" i="1"/>
  <c r="I12" i="1"/>
  <c r="I11" i="1"/>
  <c r="I9" i="1"/>
  <c r="I8" i="1"/>
  <c r="I7" i="1"/>
  <c r="I6" i="1"/>
  <c r="I5" i="1"/>
  <c r="K5" i="1" s="1"/>
  <c r="E20" i="17" l="1"/>
  <c r="C25" i="19" s="1"/>
  <c r="E15" i="17"/>
  <c r="E13" i="15"/>
  <c r="L6" i="15"/>
  <c r="M9" i="13"/>
  <c r="O6" i="13" s="1"/>
  <c r="P6" i="13" s="1"/>
  <c r="I9" i="10"/>
  <c r="H11" i="5"/>
  <c r="G9" i="5"/>
  <c r="C13" i="5" s="1"/>
  <c r="H11" i="4"/>
  <c r="G9" i="4"/>
  <c r="C13" i="4" s="1"/>
  <c r="G9" i="3"/>
  <c r="J12" i="1"/>
  <c r="G9" i="2"/>
  <c r="C14" i="2" s="1"/>
  <c r="F9" i="2"/>
  <c r="C13" i="2" s="1"/>
  <c r="H9" i="3"/>
  <c r="J6" i="3" s="1"/>
  <c r="K6" i="3" s="1"/>
  <c r="H9" i="4"/>
  <c r="J6" i="4" s="1"/>
  <c r="I5" i="4"/>
  <c r="J6" i="5"/>
  <c r="J9" i="6"/>
  <c r="L5" i="6" s="1"/>
  <c r="Q5" i="8"/>
  <c r="O9" i="8"/>
  <c r="P9" i="8"/>
  <c r="R6" i="8" s="1"/>
  <c r="H9" i="9"/>
  <c r="C13" i="9" s="1"/>
  <c r="I9" i="9"/>
  <c r="K6" i="9" s="1"/>
  <c r="I11" i="10"/>
  <c r="J5" i="10"/>
  <c r="H9" i="10"/>
  <c r="C13" i="10" s="1"/>
  <c r="J10" i="12"/>
  <c r="K5" i="12"/>
  <c r="I8" i="12"/>
  <c r="C12" i="12" s="1"/>
  <c r="L9" i="13"/>
  <c r="C13" i="13" s="1"/>
  <c r="E13" i="16"/>
  <c r="E16" i="16"/>
  <c r="E20" i="16"/>
  <c r="C24" i="19" s="1"/>
  <c r="L5" i="15"/>
  <c r="E20" i="15" s="1"/>
  <c r="C23" i="19" s="1"/>
  <c r="E15" i="14"/>
  <c r="U5" i="7"/>
  <c r="I6" i="5"/>
  <c r="I5" i="5"/>
  <c r="I5" i="3"/>
  <c r="I6" i="4"/>
  <c r="I6" i="18"/>
  <c r="J6" i="18" s="1"/>
  <c r="C15" i="18"/>
  <c r="E20" i="18" s="1"/>
  <c r="I7" i="18"/>
  <c r="J7" i="18" s="1"/>
  <c r="J5" i="18"/>
  <c r="E12" i="17"/>
  <c r="N5" i="13"/>
  <c r="M11" i="13"/>
  <c r="E12" i="14"/>
  <c r="C14" i="13"/>
  <c r="C13" i="12"/>
  <c r="L5" i="12"/>
  <c r="N5" i="11"/>
  <c r="O5" i="11"/>
  <c r="C12" i="11"/>
  <c r="M10" i="11"/>
  <c r="C14" i="10"/>
  <c r="K6" i="10"/>
  <c r="L6" i="10" s="1"/>
  <c r="K5" i="10"/>
  <c r="J6" i="9"/>
  <c r="J5" i="9"/>
  <c r="I11" i="9"/>
  <c r="C13" i="8"/>
  <c r="Q6" i="8"/>
  <c r="U6" i="7"/>
  <c r="T9" i="7"/>
  <c r="C14" i="7" s="1"/>
  <c r="T11" i="7"/>
  <c r="K5" i="6"/>
  <c r="J11" i="6"/>
  <c r="C13" i="6"/>
  <c r="L6" i="6"/>
  <c r="M6" i="6" s="1"/>
  <c r="C14" i="5"/>
  <c r="J5" i="5"/>
  <c r="C14" i="3"/>
  <c r="C13" i="3"/>
  <c r="J5" i="4"/>
  <c r="J5" i="3"/>
  <c r="K6" i="1"/>
  <c r="G11" i="2"/>
  <c r="H5" i="2"/>
  <c r="K7" i="1"/>
  <c r="I10" i="1"/>
  <c r="C14" i="1" s="1"/>
  <c r="J10" i="1"/>
  <c r="E16" i="15" l="1"/>
  <c r="O5" i="13"/>
  <c r="P5" i="13" s="1"/>
  <c r="E20" i="13" s="1"/>
  <c r="C21" i="19" s="1"/>
  <c r="M5" i="12"/>
  <c r="E15" i="12" s="1"/>
  <c r="L5" i="10"/>
  <c r="E20" i="10" s="1"/>
  <c r="C18" i="19" s="1"/>
  <c r="K5" i="9"/>
  <c r="L5" i="9" s="1"/>
  <c r="C14" i="9"/>
  <c r="C14" i="8"/>
  <c r="C16" i="19" s="1"/>
  <c r="M5" i="6"/>
  <c r="K6" i="5"/>
  <c r="C14" i="4"/>
  <c r="K5" i="4"/>
  <c r="K5" i="3"/>
  <c r="E13" i="2"/>
  <c r="K6" i="4"/>
  <c r="E20" i="4" s="1"/>
  <c r="C12" i="19" s="1"/>
  <c r="K5" i="5"/>
  <c r="E20" i="5" s="1"/>
  <c r="C13" i="19" s="1"/>
  <c r="R5" i="8"/>
  <c r="S5" i="8" s="1"/>
  <c r="E14" i="18"/>
  <c r="C26" i="19"/>
  <c r="E16" i="10"/>
  <c r="E13" i="13"/>
  <c r="C13" i="11"/>
  <c r="E20" i="11" s="1"/>
  <c r="C19" i="19" s="1"/>
  <c r="E19" i="7"/>
  <c r="O13" i="7"/>
  <c r="F16" i="5"/>
  <c r="E20" i="3"/>
  <c r="C11" i="19" s="1"/>
  <c r="F13" i="3"/>
  <c r="F16" i="4"/>
  <c r="E17" i="18"/>
  <c r="E12" i="12"/>
  <c r="P5" i="11"/>
  <c r="E13" i="10"/>
  <c r="L6" i="9"/>
  <c r="E16" i="9" s="1"/>
  <c r="E13" i="9"/>
  <c r="S6" i="8"/>
  <c r="V5" i="7"/>
  <c r="W5" i="7" s="1"/>
  <c r="E20" i="7" s="1"/>
  <c r="C15" i="19" s="1"/>
  <c r="V6" i="7"/>
  <c r="W6" i="7" s="1"/>
  <c r="C14" i="6"/>
  <c r="F13" i="5"/>
  <c r="F16" i="3"/>
  <c r="F13" i="4"/>
  <c r="I6" i="2"/>
  <c r="J6" i="2" s="1"/>
  <c r="I5" i="2"/>
  <c r="J5" i="2" s="1"/>
  <c r="E16" i="2" s="1"/>
  <c r="C15" i="1"/>
  <c r="L6" i="1"/>
  <c r="M6" i="1" s="1"/>
  <c r="L7" i="1"/>
  <c r="M7" i="1" s="1"/>
  <c r="L5" i="1"/>
  <c r="M5" i="1" s="1"/>
  <c r="E20" i="12" l="1"/>
  <c r="C20" i="19" s="1"/>
  <c r="E16" i="13"/>
  <c r="E15" i="11"/>
  <c r="E20" i="9"/>
  <c r="C17" i="19" s="1"/>
  <c r="F13" i="8"/>
  <c r="E20" i="2"/>
  <c r="C10" i="19" s="1"/>
  <c r="E16" i="6"/>
  <c r="E13" i="6"/>
  <c r="E20" i="6"/>
  <c r="C14" i="19" s="1"/>
  <c r="E12" i="11"/>
  <c r="E20" i="1"/>
  <c r="C9" i="19" s="1"/>
  <c r="E17" i="1"/>
  <c r="O16" i="7"/>
  <c r="E14" i="1"/>
</calcChain>
</file>

<file path=xl/sharedStrings.xml><?xml version="1.0" encoding="utf-8"?>
<sst xmlns="http://schemas.openxmlformats.org/spreadsheetml/2006/main" count="464" uniqueCount="161">
  <si>
    <t>Nulos</t>
  </si>
  <si>
    <t>Lista 2</t>
  </si>
  <si>
    <t>Lista 3</t>
  </si>
  <si>
    <t>Lista 4</t>
  </si>
  <si>
    <t>Docentes</t>
  </si>
  <si>
    <t>Estudiantes</t>
  </si>
  <si>
    <t>Total Docentes</t>
  </si>
  <si>
    <t>Total Estudiantes</t>
  </si>
  <si>
    <t>Resultado Docentes</t>
  </si>
  <si>
    <t>Resultado Estudiantes</t>
  </si>
  <si>
    <t>Ganador</t>
  </si>
  <si>
    <t>En Blanco</t>
  </si>
  <si>
    <t>Votos Válidos</t>
  </si>
  <si>
    <t>Votantes Habilitados</t>
  </si>
  <si>
    <t>Votos Emitidos</t>
  </si>
  <si>
    <t>Participación electoral Docente</t>
  </si>
  <si>
    <t>Participación electoral Estudiantes</t>
  </si>
  <si>
    <t>ELECCIONES PARA DECANO DE LA FACULTAD DE CIENCIAS BIOLÓGICAS, PERIODO 2019 -2023</t>
  </si>
  <si>
    <t>Resultado Final</t>
  </si>
  <si>
    <t>ELECCIONES PARA DECANO DE LA FACULTAD DE ENFERMERÍA, PERIODO 2019 -2023</t>
  </si>
  <si>
    <t>Lista 1</t>
  </si>
  <si>
    <t>ELECCIONES PARA DECANO DE LA FACULTAD DE MEDICINA PERIODO 2019 -2023</t>
  </si>
  <si>
    <t>Mesa 10</t>
  </si>
  <si>
    <t>ELECCIONES PARA DECANO DE LA FACULTAD DE ARQUITECTURA Y URBANISMO PERIODO 2019 -2023</t>
  </si>
  <si>
    <t>Mesa 11</t>
  </si>
  <si>
    <t>Mesa 12</t>
  </si>
  <si>
    <t>Mesa 13</t>
  </si>
  <si>
    <t>ELECCIONES PARA DECANO DE LA FACULTAD DE CIENCIAS NATURALES Y FORMALES PERIODO 2019 -2023</t>
  </si>
  <si>
    <t>Mesa 14</t>
  </si>
  <si>
    <t>Mesa 15</t>
  </si>
  <si>
    <t>Mesa 16</t>
  </si>
  <si>
    <t>Mesa 06</t>
  </si>
  <si>
    <t>Mesa 01</t>
  </si>
  <si>
    <t>Mesa 02</t>
  </si>
  <si>
    <t>Mesa 03</t>
  </si>
  <si>
    <t>Mesa 04</t>
  </si>
  <si>
    <t>Mesa 05</t>
  </si>
  <si>
    <t>Mesa 07</t>
  </si>
  <si>
    <t>Mesa 08</t>
  </si>
  <si>
    <t>Mesa 09</t>
  </si>
  <si>
    <t>ELECCIONES PARA DECANO DE LA FACULTAD DE GEOLOGÍA, GEOFÍSICA Y MINAS, PERIODO 2019 -2023</t>
  </si>
  <si>
    <t>Mesa 17</t>
  </si>
  <si>
    <t>Mesa 18</t>
  </si>
  <si>
    <t>Mesa 19</t>
  </si>
  <si>
    <t>Mesa 20</t>
  </si>
  <si>
    <t>Mesa 21</t>
  </si>
  <si>
    <t>ELECCIONES PARA DECANO DE LA FACULTAD DE INGENIERÍA DE PRODUCCIÓN Y SERVICIOS, PERIODO 2019 -2023</t>
  </si>
  <si>
    <t>Mesa 22</t>
  </si>
  <si>
    <t>Mesa 23</t>
  </si>
  <si>
    <t>Mesa 24</t>
  </si>
  <si>
    <t>Mesa 25</t>
  </si>
  <si>
    <t>Mesa 26</t>
  </si>
  <si>
    <t>Mesa 27</t>
  </si>
  <si>
    <t>Mesa 28</t>
  </si>
  <si>
    <t>Mesa 29</t>
  </si>
  <si>
    <t>Mesa 30</t>
  </si>
  <si>
    <t>Mesa 31</t>
  </si>
  <si>
    <t>Mesa 32</t>
  </si>
  <si>
    <t>Mesa 33</t>
  </si>
  <si>
    <t>Mesa 34</t>
  </si>
  <si>
    <t>Mesa 35</t>
  </si>
  <si>
    <t>Mesa 36</t>
  </si>
  <si>
    <t>ELECCIONES PARA DECANO DE LA FACULTAD DE INGENIERÍA DE PROCESOS, PERIODO 2019 -2023</t>
  </si>
  <si>
    <t>Mesa 37</t>
  </si>
  <si>
    <t>Mesa 38</t>
  </si>
  <si>
    <t>Mesa 39</t>
  </si>
  <si>
    <t>Mesa 40</t>
  </si>
  <si>
    <t>Mesa 41</t>
  </si>
  <si>
    <t>Mesa 42</t>
  </si>
  <si>
    <t>Mesa 43</t>
  </si>
  <si>
    <t>Mesa 44</t>
  </si>
  <si>
    <t>Mesa 45</t>
  </si>
  <si>
    <t>Mesa 46</t>
  </si>
  <si>
    <t>Mesa 47</t>
  </si>
  <si>
    <t>Mesa 48</t>
  </si>
  <si>
    <t>Mesa 49</t>
  </si>
  <si>
    <t>Mesa 50</t>
  </si>
  <si>
    <t>Mesa 51</t>
  </si>
  <si>
    <t>ELECCIONES PARA DECANO DE LA FACULTAD DE INGENIERÍA CIVIL, PERIODO 2019 -2023</t>
  </si>
  <si>
    <t>ELECCIONES PARA DECANO DE LA FACULTAD DE FILOSOFÍA Y HUMANIDADES, PERIODO 2019 -2023</t>
  </si>
  <si>
    <t>Mesa 52</t>
  </si>
  <si>
    <t>Mesa 53</t>
  </si>
  <si>
    <t>Mesa 54</t>
  </si>
  <si>
    <t>Mesa 55</t>
  </si>
  <si>
    <t>Mesa 56</t>
  </si>
  <si>
    <t>Mesa 57</t>
  </si>
  <si>
    <t>Mesa 58</t>
  </si>
  <si>
    <t>Mesa 59</t>
  </si>
  <si>
    <t>Mesa 60</t>
  </si>
  <si>
    <t>Mesa 61</t>
  </si>
  <si>
    <t>Mesa 62</t>
  </si>
  <si>
    <t>Mesa 63</t>
  </si>
  <si>
    <t>ELECCIONES PARA DECANO DE LA FACULTAD DE ADMINISTRACIÓN, PERIODO 2019 -2023</t>
  </si>
  <si>
    <t>ELECCIONES PARA DECANO DE LA FACULTAD DE CIENCIAS DE LA EDUCACIÓN, PERIODO 2019 -2023</t>
  </si>
  <si>
    <t>Mesa 64</t>
  </si>
  <si>
    <t>Mesa 65</t>
  </si>
  <si>
    <t>Mesa 66</t>
  </si>
  <si>
    <t>Mesa 67</t>
  </si>
  <si>
    <t>Mesa 68</t>
  </si>
  <si>
    <t>ELECCIONES PARA DECANO DE LA FACULTAD DE CIENCIAS HISTÓRICO SOCIALES, PERIODO 2019 -2023</t>
  </si>
  <si>
    <t>Mesa 69</t>
  </si>
  <si>
    <t>Mesa 70</t>
  </si>
  <si>
    <t>Mesa 71</t>
  </si>
  <si>
    <t>Mesa 72</t>
  </si>
  <si>
    <t>Mesa 73</t>
  </si>
  <si>
    <t>Mesa 74</t>
  </si>
  <si>
    <t>Mesa 75</t>
  </si>
  <si>
    <t>Mesa 76</t>
  </si>
  <si>
    <t>ELECCIONES PARA DECANO DE LA FACULTAD DE CIENCIAS CONTABLES Y FINANCIERAS, PERIODO 2019 -2023</t>
  </si>
  <si>
    <t>Mesa 77</t>
  </si>
  <si>
    <t>Mesa 78</t>
  </si>
  <si>
    <t>Mesa 79</t>
  </si>
  <si>
    <t>Mesa 80</t>
  </si>
  <si>
    <t>ELECCIONES PARA DECANO DE LA FACULTAD DE DERECHO, PERIODO 2019 -2023</t>
  </si>
  <si>
    <t>Mesa 81</t>
  </si>
  <si>
    <t>Mesa 82</t>
  </si>
  <si>
    <t>Mesa 83</t>
  </si>
  <si>
    <t>Mesa 84</t>
  </si>
  <si>
    <t>ELECCIONES PARA DECANO DE LA FACULTAD DE ECONOMÍA, PERIODO 2019 -2023</t>
  </si>
  <si>
    <t>Mesa 85</t>
  </si>
  <si>
    <t>Mesa 86</t>
  </si>
  <si>
    <t>Mesa 87</t>
  </si>
  <si>
    <t>Mesa 88</t>
  </si>
  <si>
    <t>ELECCIONES PARA DECANO DE LA FACULTAD DE PSICOLOGÍA, RELACIONES INDUSTRIALES Y CIENCIAS DE LA COMUNICACIÓN, PERIODO 2019 -2023</t>
  </si>
  <si>
    <t>Mesa 89</t>
  </si>
  <si>
    <t>Mesa 90</t>
  </si>
  <si>
    <t>Mesa 91</t>
  </si>
  <si>
    <t>Mesa 92</t>
  </si>
  <si>
    <t>Mesa 93</t>
  </si>
  <si>
    <t>Mesa 94</t>
  </si>
  <si>
    <t>Mesa 95</t>
  </si>
  <si>
    <t>Mesa 96</t>
  </si>
  <si>
    <t>Mesa 97</t>
  </si>
  <si>
    <t>Mesa 98</t>
  </si>
  <si>
    <t>ELECCIONES PARA DECANO DE LA FACULTAD DE AGRONOMÍA, PERIODO 2019 -2023</t>
  </si>
  <si>
    <t>Mesa 99</t>
  </si>
  <si>
    <t>Mesa 100</t>
  </si>
  <si>
    <t>RESULTADO FINAL</t>
  </si>
  <si>
    <t>Facultad</t>
  </si>
  <si>
    <t>Lista Ganadora</t>
  </si>
  <si>
    <t>Ciencias Biológicas</t>
  </si>
  <si>
    <t>Enfermería</t>
  </si>
  <si>
    <t>Medicina</t>
  </si>
  <si>
    <t>Arquitectura y Urbanismo</t>
  </si>
  <si>
    <t>Ciencias Naturales y Formales</t>
  </si>
  <si>
    <t>Geología, Geofísica y Minas</t>
  </si>
  <si>
    <t>Ingeniería de Producción y Servicios</t>
  </si>
  <si>
    <t>Ingeniería de Procesos</t>
  </si>
  <si>
    <t>Ingeniería Civil</t>
  </si>
  <si>
    <t>Filosofía y Humanidades</t>
  </si>
  <si>
    <t>Administración</t>
  </si>
  <si>
    <t xml:space="preserve">Ciencias de la Educación </t>
  </si>
  <si>
    <t>Ciencias Histórico Sociales</t>
  </si>
  <si>
    <t>Ciencias Contables y Financieras</t>
  </si>
  <si>
    <t>Derecho</t>
  </si>
  <si>
    <t>Economía</t>
  </si>
  <si>
    <t>Psicología, Relaciones Industriales y Ciencias de la Comunicación</t>
  </si>
  <si>
    <t>Agronomía</t>
  </si>
  <si>
    <t>ELECCIONES PARA DECANOS PERIODO 2019 -2023</t>
  </si>
  <si>
    <t>Nro.</t>
  </si>
  <si>
    <t>Arequipa, 13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</si>
</sst>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Protection="1"/>
    <xf numFmtId="0" fontId="3" fillId="5" borderId="1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Protection="1"/>
    <xf numFmtId="0" fontId="2" fillId="5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2" fontId="2" fillId="5" borderId="1" xfId="0" applyNumberFormat="1" applyFont="1" applyFill="1" applyBorder="1" applyAlignment="1" applyProtection="1">
      <alignment horizontal="center" vertical="center"/>
    </xf>
    <xf numFmtId="2" fontId="2" fillId="7" borderId="1" xfId="0" applyNumberFormat="1" applyFont="1" applyFill="1" applyBorder="1" applyAlignment="1" applyProtection="1">
      <alignment horizontal="center" vertical="center"/>
    </xf>
    <xf numFmtId="2" fontId="2" fillId="3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2" fontId="2" fillId="4" borderId="1" xfId="0" applyNumberFormat="1" applyFont="1" applyFill="1" applyBorder="1" applyAlignment="1" applyProtection="1">
      <alignment horizontal="center" vertical="center"/>
    </xf>
    <xf numFmtId="2" fontId="2" fillId="6" borderId="1" xfId="0" applyNumberFormat="1" applyFont="1" applyFill="1" applyBorder="1" applyAlignment="1" applyProtection="1">
      <alignment horizontal="center" vertical="center"/>
    </xf>
    <xf numFmtId="2" fontId="2" fillId="8" borderId="1" xfId="0" applyNumberFormat="1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Protection="1"/>
    <xf numFmtId="10" fontId="2" fillId="2" borderId="1" xfId="1" applyNumberFormat="1" applyFont="1" applyFill="1" applyBorder="1" applyProtection="1"/>
    <xf numFmtId="0" fontId="7" fillId="2" borderId="0" xfId="0" applyFont="1" applyFill="1" applyProtection="1"/>
    <xf numFmtId="0" fontId="0" fillId="2" borderId="0" xfId="0" applyFill="1"/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center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3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304800</xdr:colOff>
      <xdr:row>17</xdr:row>
      <xdr:rowOff>200025</xdr:rowOff>
    </xdr:to>
    <xdr:sp macro="" textlink="">
      <xdr:nvSpPr>
        <xdr:cNvPr id="1025" name="AutoShape 1" descr="Resultado de imagen para LOGO UNSA"/>
        <xdr:cNvSpPr>
          <a:spLocks noChangeAspect="1" noChangeArrowheads="1"/>
        </xdr:cNvSpPr>
      </xdr:nvSpPr>
      <xdr:spPr bwMode="auto">
        <a:xfrm>
          <a:off x="0" y="0"/>
          <a:ext cx="573405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133350</xdr:rowOff>
    </xdr:from>
    <xdr:to>
      <xdr:col>1</xdr:col>
      <xdr:colOff>1495425</xdr:colOff>
      <xdr:row>4</xdr:row>
      <xdr:rowOff>11844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09" b="26455"/>
        <a:stretch/>
      </xdr:blipFill>
      <xdr:spPr>
        <a:xfrm>
          <a:off x="47625" y="133350"/>
          <a:ext cx="1819275" cy="640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8"/>
  <sheetViews>
    <sheetView tabSelected="1" workbookViewId="0">
      <selection activeCell="D12" sqref="D12"/>
    </sheetView>
  </sheetViews>
  <sheetFormatPr baseColWidth="10" defaultRowHeight="15" x14ac:dyDescent="0.25"/>
  <cols>
    <col min="1" max="1" width="5.5703125" style="24" customWidth="1"/>
    <col min="2" max="2" width="59.140625" style="24" bestFit="1" customWidth="1"/>
    <col min="3" max="3" width="16.7109375" style="24" customWidth="1"/>
    <col min="4" max="16384" width="11.42578125" style="24"/>
  </cols>
  <sheetData>
    <row r="4" spans="1:3" x14ac:dyDescent="0.25">
      <c r="A4"/>
    </row>
    <row r="6" spans="1:3" x14ac:dyDescent="0.25">
      <c r="A6" s="29" t="s">
        <v>158</v>
      </c>
      <c r="B6" s="29"/>
      <c r="C6" s="29"/>
    </row>
    <row r="7" spans="1:3" x14ac:dyDescent="0.25">
      <c r="A7" s="30" t="s">
        <v>137</v>
      </c>
      <c r="B7" s="31"/>
      <c r="C7" s="32"/>
    </row>
    <row r="8" spans="1:3" ht="27.75" customHeight="1" x14ac:dyDescent="0.25">
      <c r="A8" s="25" t="s">
        <v>159</v>
      </c>
      <c r="B8" s="25" t="s">
        <v>138</v>
      </c>
      <c r="C8" s="25" t="s">
        <v>139</v>
      </c>
    </row>
    <row r="9" spans="1:3" s="27" customFormat="1" ht="24" customHeight="1" x14ac:dyDescent="0.25">
      <c r="A9" s="26">
        <v>1</v>
      </c>
      <c r="B9" s="26" t="s">
        <v>140</v>
      </c>
      <c r="C9" s="26" t="str">
        <f>Biologicas!E20</f>
        <v>Lista 3</v>
      </c>
    </row>
    <row r="10" spans="1:3" s="27" customFormat="1" ht="24" customHeight="1" x14ac:dyDescent="0.25">
      <c r="A10" s="26">
        <v>2</v>
      </c>
      <c r="B10" s="26" t="s">
        <v>141</v>
      </c>
      <c r="C10" s="26" t="str">
        <f>Enfermeria!E20</f>
        <v>Lista 2</v>
      </c>
    </row>
    <row r="11" spans="1:3" s="27" customFormat="1" ht="24" customHeight="1" x14ac:dyDescent="0.25">
      <c r="A11" s="26">
        <v>3</v>
      </c>
      <c r="B11" s="26" t="s">
        <v>142</v>
      </c>
      <c r="C11" s="26" t="str">
        <f>Medicina!E20</f>
        <v>Lista 1</v>
      </c>
    </row>
    <row r="12" spans="1:3" s="27" customFormat="1" ht="24" customHeight="1" x14ac:dyDescent="0.25">
      <c r="A12" s="26">
        <v>4</v>
      </c>
      <c r="B12" s="26" t="s">
        <v>143</v>
      </c>
      <c r="C12" s="26" t="str">
        <f>Arquitectura!E20</f>
        <v>Lista 1</v>
      </c>
    </row>
    <row r="13" spans="1:3" s="27" customFormat="1" ht="24" customHeight="1" x14ac:dyDescent="0.25">
      <c r="A13" s="26">
        <v>5</v>
      </c>
      <c r="B13" s="26" t="s">
        <v>144</v>
      </c>
      <c r="C13" s="26" t="str">
        <f>Naturales!E20</f>
        <v>Lista 3</v>
      </c>
    </row>
    <row r="14" spans="1:3" s="27" customFormat="1" ht="24" customHeight="1" x14ac:dyDescent="0.25">
      <c r="A14" s="26">
        <v>6</v>
      </c>
      <c r="B14" s="26" t="s">
        <v>145</v>
      </c>
      <c r="C14" s="26" t="str">
        <f>Geologica!E20</f>
        <v>Lista 2</v>
      </c>
    </row>
    <row r="15" spans="1:3" s="27" customFormat="1" ht="24" customHeight="1" x14ac:dyDescent="0.25">
      <c r="A15" s="26">
        <v>7</v>
      </c>
      <c r="B15" s="26" t="s">
        <v>146</v>
      </c>
      <c r="C15" s="26" t="str">
        <f>Produccion!E20</f>
        <v>Lista 2</v>
      </c>
    </row>
    <row r="16" spans="1:3" s="27" customFormat="1" ht="24" customHeight="1" x14ac:dyDescent="0.25">
      <c r="A16" s="26">
        <v>8</v>
      </c>
      <c r="B16" s="26" t="s">
        <v>147</v>
      </c>
      <c r="C16" s="26" t="str">
        <f>Procesos!E20</f>
        <v>Lista 3</v>
      </c>
    </row>
    <row r="17" spans="1:3" s="27" customFormat="1" ht="24" customHeight="1" x14ac:dyDescent="0.25">
      <c r="A17" s="26">
        <v>9</v>
      </c>
      <c r="B17" s="26" t="s">
        <v>148</v>
      </c>
      <c r="C17" s="26" t="str">
        <f>Civil!E20</f>
        <v>Lista 2</v>
      </c>
    </row>
    <row r="18" spans="1:3" s="27" customFormat="1" ht="24" customHeight="1" x14ac:dyDescent="0.25">
      <c r="A18" s="26">
        <v>10</v>
      </c>
      <c r="B18" s="26" t="s">
        <v>149</v>
      </c>
      <c r="C18" s="26" t="str">
        <f>Filosofia!E20</f>
        <v>Lista 2</v>
      </c>
    </row>
    <row r="19" spans="1:3" s="27" customFormat="1" ht="24" customHeight="1" x14ac:dyDescent="0.25">
      <c r="A19" s="26">
        <v>11</v>
      </c>
      <c r="B19" s="26" t="s">
        <v>150</v>
      </c>
      <c r="C19" s="26" t="str">
        <f>Administracion!E20</f>
        <v>Lista 1</v>
      </c>
    </row>
    <row r="20" spans="1:3" s="27" customFormat="1" ht="24" customHeight="1" x14ac:dyDescent="0.25">
      <c r="A20" s="26">
        <v>12</v>
      </c>
      <c r="B20" s="26" t="s">
        <v>151</v>
      </c>
      <c r="C20" s="26" t="str">
        <f>Educacion!E20</f>
        <v>Lista 1</v>
      </c>
    </row>
    <row r="21" spans="1:3" s="27" customFormat="1" ht="24" customHeight="1" x14ac:dyDescent="0.25">
      <c r="A21" s="26">
        <v>13</v>
      </c>
      <c r="B21" s="26" t="s">
        <v>152</v>
      </c>
      <c r="C21" s="26" t="str">
        <f>Historico!E20</f>
        <v>Lista 3</v>
      </c>
    </row>
    <row r="22" spans="1:3" s="27" customFormat="1" ht="24" customHeight="1" x14ac:dyDescent="0.25">
      <c r="A22" s="26">
        <v>14</v>
      </c>
      <c r="B22" s="26" t="s">
        <v>153</v>
      </c>
      <c r="C22" s="26" t="str">
        <f>Contable!E20</f>
        <v>Lista 1</v>
      </c>
    </row>
    <row r="23" spans="1:3" s="27" customFormat="1" ht="24" customHeight="1" x14ac:dyDescent="0.25">
      <c r="A23" s="26">
        <v>15</v>
      </c>
      <c r="B23" s="26" t="s">
        <v>154</v>
      </c>
      <c r="C23" s="26" t="str">
        <f>Derecho!E20</f>
        <v>Lista 2</v>
      </c>
    </row>
    <row r="24" spans="1:3" s="27" customFormat="1" ht="24" customHeight="1" x14ac:dyDescent="0.25">
      <c r="A24" s="26">
        <v>16</v>
      </c>
      <c r="B24" s="26" t="s">
        <v>155</v>
      </c>
      <c r="C24" s="26" t="str">
        <f>Economia!E20</f>
        <v>Lista 2</v>
      </c>
    </row>
    <row r="25" spans="1:3" s="27" customFormat="1" ht="24" customHeight="1" x14ac:dyDescent="0.25">
      <c r="A25" s="26">
        <v>17</v>
      </c>
      <c r="B25" s="26" t="s">
        <v>156</v>
      </c>
      <c r="C25" s="26" t="str">
        <f>Psicologia!E20</f>
        <v>Lista 1</v>
      </c>
    </row>
    <row r="26" spans="1:3" s="27" customFormat="1" ht="24" customHeight="1" x14ac:dyDescent="0.25">
      <c r="A26" s="26">
        <v>18</v>
      </c>
      <c r="B26" s="26" t="s">
        <v>157</v>
      </c>
      <c r="C26" s="26" t="str">
        <f>Agronomia!E20</f>
        <v>Lista 2</v>
      </c>
    </row>
    <row r="28" spans="1:3" x14ac:dyDescent="0.25">
      <c r="C28" s="28" t="s">
        <v>160</v>
      </c>
    </row>
  </sheetData>
  <sheetProtection sheet="1" objects="1" scenarios="1"/>
  <mergeCells count="2">
    <mergeCell ref="A6:C6"/>
    <mergeCell ref="A7:C7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workbookViewId="0">
      <selection activeCell="D6" sqref="D6:G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7" width="8.7109375" style="5" customWidth="1"/>
    <col min="8" max="12" width="10.140625" style="5" customWidth="1"/>
    <col min="13" max="13" width="11" style="5" hidden="1" customWidth="1"/>
    <col min="14" max="16384" width="7.5703125" style="5"/>
  </cols>
  <sheetData>
    <row r="1" spans="2:13" ht="18.75" x14ac:dyDescent="0.3">
      <c r="B1" s="51" t="s">
        <v>78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2:13" x14ac:dyDescent="0.2">
      <c r="C3" s="6" t="s">
        <v>4</v>
      </c>
      <c r="D3" s="50" t="s">
        <v>5</v>
      </c>
      <c r="E3" s="50"/>
      <c r="F3" s="50"/>
      <c r="G3" s="50"/>
      <c r="H3" s="42" t="s">
        <v>6</v>
      </c>
      <c r="I3" s="44" t="s">
        <v>7</v>
      </c>
      <c r="J3" s="42" t="s">
        <v>8</v>
      </c>
      <c r="K3" s="44" t="s">
        <v>9</v>
      </c>
      <c r="L3" s="46" t="s">
        <v>18</v>
      </c>
      <c r="M3" s="48" t="s">
        <v>10</v>
      </c>
    </row>
    <row r="4" spans="2:13" x14ac:dyDescent="0.2">
      <c r="C4" s="6" t="s">
        <v>39</v>
      </c>
      <c r="D4" s="7" t="s">
        <v>74</v>
      </c>
      <c r="E4" s="7" t="s">
        <v>75</v>
      </c>
      <c r="F4" s="7" t="s">
        <v>76</v>
      </c>
      <c r="G4" s="7" t="s">
        <v>77</v>
      </c>
      <c r="H4" s="43"/>
      <c r="I4" s="45"/>
      <c r="J4" s="43"/>
      <c r="K4" s="45"/>
      <c r="L4" s="47"/>
      <c r="M4" s="49"/>
    </row>
    <row r="5" spans="2:13" x14ac:dyDescent="0.2">
      <c r="B5" s="8" t="s">
        <v>1</v>
      </c>
      <c r="C5" s="2">
        <v>10</v>
      </c>
      <c r="D5" s="4">
        <v>100</v>
      </c>
      <c r="E5" s="4">
        <v>100</v>
      </c>
      <c r="F5" s="4">
        <v>100</v>
      </c>
      <c r="G5" s="4">
        <v>100</v>
      </c>
      <c r="H5" s="9">
        <f t="shared" ref="H5:H11" si="0">C5</f>
        <v>10</v>
      </c>
      <c r="I5" s="10">
        <f t="shared" ref="I5:I11" si="1">SUM(D5:G5)</f>
        <v>400</v>
      </c>
      <c r="J5" s="11">
        <f>ROUND((2/3)*(H5/$C$9)*100,2)</f>
        <v>39.22</v>
      </c>
      <c r="K5" s="12">
        <f>ROUND((1/3)*(I5/$I$9)*100,2)</f>
        <v>16.670000000000002</v>
      </c>
      <c r="L5" s="13">
        <f>J5+K5</f>
        <v>55.89</v>
      </c>
      <c r="M5" s="14" t="str">
        <f>B5</f>
        <v>Lista 2</v>
      </c>
    </row>
    <row r="6" spans="2:13" x14ac:dyDescent="0.2">
      <c r="B6" s="8" t="s">
        <v>2</v>
      </c>
      <c r="C6" s="1">
        <v>7</v>
      </c>
      <c r="D6" s="3">
        <v>100</v>
      </c>
      <c r="E6" s="3">
        <v>100</v>
      </c>
      <c r="F6" s="3">
        <v>100</v>
      </c>
      <c r="G6" s="3">
        <v>100</v>
      </c>
      <c r="H6" s="15">
        <f t="shared" si="0"/>
        <v>7</v>
      </c>
      <c r="I6" s="16">
        <f t="shared" si="1"/>
        <v>400</v>
      </c>
      <c r="J6" s="17">
        <f>ROUND((2/3)*(H6/$C$9)*100,2)</f>
        <v>27.45</v>
      </c>
      <c r="K6" s="18">
        <f>ROUND((1/3)*(I6/$I$9)*100,2)</f>
        <v>16.670000000000002</v>
      </c>
      <c r="L6" s="19">
        <f t="shared" ref="L6" si="2">J6+K6</f>
        <v>44.120000000000005</v>
      </c>
      <c r="M6" s="14" t="str">
        <f>B6</f>
        <v>Lista 3</v>
      </c>
    </row>
    <row r="7" spans="2:13" x14ac:dyDescent="0.2">
      <c r="B7" s="8" t="s">
        <v>11</v>
      </c>
      <c r="C7" s="2">
        <v>3</v>
      </c>
      <c r="D7" s="4">
        <v>10</v>
      </c>
      <c r="E7" s="4">
        <v>10</v>
      </c>
      <c r="F7" s="4">
        <v>10</v>
      </c>
      <c r="G7" s="4">
        <v>3</v>
      </c>
      <c r="H7" s="9">
        <f t="shared" si="0"/>
        <v>3</v>
      </c>
      <c r="I7" s="10">
        <f t="shared" si="1"/>
        <v>33</v>
      </c>
      <c r="M7" s="14"/>
    </row>
    <row r="8" spans="2:13" x14ac:dyDescent="0.2">
      <c r="B8" s="8" t="s">
        <v>0</v>
      </c>
      <c r="C8" s="1">
        <v>3</v>
      </c>
      <c r="D8" s="3">
        <v>5</v>
      </c>
      <c r="E8" s="3">
        <v>5</v>
      </c>
      <c r="F8" s="3">
        <v>4</v>
      </c>
      <c r="G8" s="3"/>
      <c r="H8" s="15">
        <f t="shared" si="0"/>
        <v>3</v>
      </c>
      <c r="I8" s="16">
        <f t="shared" si="1"/>
        <v>14</v>
      </c>
      <c r="M8" s="14"/>
    </row>
    <row r="9" spans="2:13" x14ac:dyDescent="0.2">
      <c r="B9" s="8" t="s">
        <v>12</v>
      </c>
      <c r="C9" s="20">
        <f>SUM(C5:C6)</f>
        <v>17</v>
      </c>
      <c r="D9" s="20">
        <f t="shared" ref="D9:I9" si="3">SUM(D5:D6)</f>
        <v>200</v>
      </c>
      <c r="E9" s="20">
        <f t="shared" si="3"/>
        <v>200</v>
      </c>
      <c r="F9" s="20">
        <f t="shared" si="3"/>
        <v>200</v>
      </c>
      <c r="G9" s="20">
        <f t="shared" si="3"/>
        <v>200</v>
      </c>
      <c r="H9" s="20">
        <f t="shared" si="3"/>
        <v>17</v>
      </c>
      <c r="I9" s="20">
        <f t="shared" si="3"/>
        <v>800</v>
      </c>
      <c r="M9" s="14"/>
    </row>
    <row r="10" spans="2:13" x14ac:dyDescent="0.2">
      <c r="B10" s="8" t="s">
        <v>13</v>
      </c>
      <c r="C10" s="20">
        <v>24</v>
      </c>
      <c r="D10" s="20">
        <v>217</v>
      </c>
      <c r="E10" s="20">
        <v>218</v>
      </c>
      <c r="F10" s="20">
        <v>215</v>
      </c>
      <c r="G10" s="20">
        <v>203</v>
      </c>
      <c r="H10" s="20">
        <f t="shared" si="0"/>
        <v>24</v>
      </c>
      <c r="I10" s="20">
        <f t="shared" si="1"/>
        <v>853</v>
      </c>
      <c r="M10" s="14"/>
    </row>
    <row r="11" spans="2:13" x14ac:dyDescent="0.2">
      <c r="B11" s="8" t="s">
        <v>14</v>
      </c>
      <c r="C11" s="20">
        <f>SUM(C5:C8)</f>
        <v>23</v>
      </c>
      <c r="D11" s="20">
        <f>SUM(D5:D8)</f>
        <v>215</v>
      </c>
      <c r="E11" s="20">
        <f>SUM(E5:E8)</f>
        <v>215</v>
      </c>
      <c r="F11" s="20">
        <f>SUM(F5:F8)</f>
        <v>214</v>
      </c>
      <c r="G11" s="20">
        <f>SUM(G5:G8)</f>
        <v>203</v>
      </c>
      <c r="H11" s="20">
        <f t="shared" si="0"/>
        <v>23</v>
      </c>
      <c r="I11" s="20">
        <f t="shared" si="1"/>
        <v>847</v>
      </c>
      <c r="M11" s="14"/>
    </row>
    <row r="12" spans="2:13" ht="13.5" thickBot="1" x14ac:dyDescent="0.25"/>
    <row r="13" spans="2:13" ht="12.75" customHeight="1" x14ac:dyDescent="0.2">
      <c r="B13" s="21" t="s">
        <v>15</v>
      </c>
      <c r="C13" s="22">
        <f>H9/H10</f>
        <v>0.70833333333333337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5"/>
    </row>
    <row r="14" spans="2:13" ht="13.5" customHeight="1" thickBot="1" x14ac:dyDescent="0.25">
      <c r="B14" s="21" t="s">
        <v>16</v>
      </c>
      <c r="C14" s="22">
        <f>I9/I10</f>
        <v>0.93786635404454866</v>
      </c>
      <c r="E14" s="36"/>
      <c r="F14" s="37"/>
      <c r="G14" s="37"/>
      <c r="H14" s="37"/>
      <c r="I14" s="37"/>
      <c r="J14" s="37"/>
      <c r="K14" s="37"/>
      <c r="L14" s="38"/>
    </row>
    <row r="15" spans="2:13" ht="13.5" thickBot="1" x14ac:dyDescent="0.25"/>
    <row r="16" spans="2:13" ht="24" thickBot="1" x14ac:dyDescent="0.4">
      <c r="E16" s="39" t="str">
        <f>"Lista ganadora " &amp;IF(AND(C13&gt;=60%,C14&gt;=40%),VLOOKUP(MAX($L$5:$L$6),$L$5:$M$6,2,0),"")</f>
        <v>Lista ganadora Lista 2</v>
      </c>
      <c r="F16" s="40"/>
      <c r="G16" s="40"/>
      <c r="H16" s="40"/>
      <c r="I16" s="40"/>
      <c r="J16" s="40"/>
      <c r="K16" s="40"/>
      <c r="L16" s="41"/>
    </row>
    <row r="20" spans="5:5" x14ac:dyDescent="0.2">
      <c r="E20" s="23" t="str">
        <f>IF(OR(C13&lt;60%,C14&lt;40%),"",VLOOKUP(MAX($L$5:$L$6),$L$5:$M$6,2,0))</f>
        <v>Lista 2</v>
      </c>
    </row>
  </sheetData>
  <sheetProtection sheet="1" objects="1" scenarios="1"/>
  <mergeCells count="10">
    <mergeCell ref="M3:M4"/>
    <mergeCell ref="E13:L14"/>
    <mergeCell ref="E16:L16"/>
    <mergeCell ref="B1:L1"/>
    <mergeCell ref="D3:G3"/>
    <mergeCell ref="H3:H4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C5:G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workbookViewId="0">
      <selection activeCell="D6" sqref="D6:G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7" width="8.7109375" style="5" customWidth="1"/>
    <col min="8" max="12" width="10.140625" style="5" customWidth="1"/>
    <col min="13" max="13" width="10.140625" style="5" hidden="1" customWidth="1"/>
    <col min="14" max="16384" width="7.5703125" style="5"/>
  </cols>
  <sheetData>
    <row r="1" spans="2:13" ht="18.75" x14ac:dyDescent="0.3">
      <c r="B1" s="51" t="s">
        <v>79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2:13" x14ac:dyDescent="0.2">
      <c r="C3" s="6" t="s">
        <v>4</v>
      </c>
      <c r="D3" s="50" t="s">
        <v>5</v>
      </c>
      <c r="E3" s="50"/>
      <c r="F3" s="50"/>
      <c r="G3" s="50"/>
      <c r="H3" s="42" t="s">
        <v>6</v>
      </c>
      <c r="I3" s="44" t="s">
        <v>7</v>
      </c>
      <c r="J3" s="42" t="s">
        <v>8</v>
      </c>
      <c r="K3" s="44" t="s">
        <v>9</v>
      </c>
      <c r="L3" s="46" t="s">
        <v>18</v>
      </c>
      <c r="M3" s="48" t="s">
        <v>10</v>
      </c>
    </row>
    <row r="4" spans="2:13" x14ac:dyDescent="0.2">
      <c r="C4" s="6" t="s">
        <v>22</v>
      </c>
      <c r="D4" s="7" t="s">
        <v>80</v>
      </c>
      <c r="E4" s="7" t="s">
        <v>81</v>
      </c>
      <c r="F4" s="7" t="s">
        <v>82</v>
      </c>
      <c r="G4" s="7" t="s">
        <v>83</v>
      </c>
      <c r="H4" s="43"/>
      <c r="I4" s="45"/>
      <c r="J4" s="43"/>
      <c r="K4" s="45"/>
      <c r="L4" s="47"/>
      <c r="M4" s="49"/>
    </row>
    <row r="5" spans="2:13" x14ac:dyDescent="0.2">
      <c r="B5" s="8" t="s">
        <v>1</v>
      </c>
      <c r="C5" s="2">
        <v>30</v>
      </c>
      <c r="D5" s="4">
        <v>100</v>
      </c>
      <c r="E5" s="4">
        <v>100</v>
      </c>
      <c r="F5" s="4">
        <v>80</v>
      </c>
      <c r="G5" s="4">
        <v>100</v>
      </c>
      <c r="H5" s="9">
        <f t="shared" ref="H5:H11" si="0">C5</f>
        <v>30</v>
      </c>
      <c r="I5" s="10">
        <f t="shared" ref="I5:I11" si="1">SUM(D5:G5)</f>
        <v>380</v>
      </c>
      <c r="J5" s="11">
        <f>ROUND((2/3)*(H5/$C$9)*100,2)</f>
        <v>33.33</v>
      </c>
      <c r="K5" s="12">
        <f>ROUND((1/3)*(I5/$I$9)*100,2)</f>
        <v>17.350000000000001</v>
      </c>
      <c r="L5" s="13">
        <f>J5+K5</f>
        <v>50.68</v>
      </c>
      <c r="M5" s="14" t="str">
        <f>B5</f>
        <v>Lista 2</v>
      </c>
    </row>
    <row r="6" spans="2:13" x14ac:dyDescent="0.2">
      <c r="B6" s="8" t="s">
        <v>2</v>
      </c>
      <c r="C6" s="1">
        <v>30</v>
      </c>
      <c r="D6" s="3">
        <v>100</v>
      </c>
      <c r="E6" s="3">
        <v>100</v>
      </c>
      <c r="F6" s="3">
        <v>50</v>
      </c>
      <c r="G6" s="3">
        <v>100</v>
      </c>
      <c r="H6" s="15">
        <f t="shared" si="0"/>
        <v>30</v>
      </c>
      <c r="I6" s="16">
        <f t="shared" si="1"/>
        <v>350</v>
      </c>
      <c r="J6" s="17">
        <f>ROUND((2/3)*(H6/$C$9)*100,2)</f>
        <v>33.33</v>
      </c>
      <c r="K6" s="18">
        <f>ROUND((1/3)*(I6/$I$9)*100,2)</f>
        <v>15.98</v>
      </c>
      <c r="L6" s="19">
        <f t="shared" ref="L6" si="2">J6+K6</f>
        <v>49.31</v>
      </c>
      <c r="M6" s="14" t="str">
        <f>B6</f>
        <v>Lista 3</v>
      </c>
    </row>
    <row r="7" spans="2:13" x14ac:dyDescent="0.2">
      <c r="B7" s="8" t="s">
        <v>11</v>
      </c>
      <c r="C7" s="2">
        <v>10</v>
      </c>
      <c r="D7" s="4">
        <v>20</v>
      </c>
      <c r="E7" s="4">
        <v>20</v>
      </c>
      <c r="F7" s="4">
        <v>10</v>
      </c>
      <c r="G7" s="4">
        <v>20</v>
      </c>
      <c r="H7" s="9">
        <f t="shared" si="0"/>
        <v>10</v>
      </c>
      <c r="I7" s="10">
        <f t="shared" si="1"/>
        <v>70</v>
      </c>
      <c r="M7" s="14"/>
    </row>
    <row r="8" spans="2:13" x14ac:dyDescent="0.2">
      <c r="B8" s="8" t="s">
        <v>0</v>
      </c>
      <c r="C8" s="1">
        <v>5</v>
      </c>
      <c r="D8" s="3">
        <v>10</v>
      </c>
      <c r="E8" s="3">
        <v>10</v>
      </c>
      <c r="F8" s="3">
        <v>1</v>
      </c>
      <c r="G8" s="3">
        <v>80</v>
      </c>
      <c r="H8" s="15">
        <f t="shared" si="0"/>
        <v>5</v>
      </c>
      <c r="I8" s="16">
        <f t="shared" si="1"/>
        <v>101</v>
      </c>
      <c r="M8" s="14"/>
    </row>
    <row r="9" spans="2:13" x14ac:dyDescent="0.2">
      <c r="B9" s="8" t="s">
        <v>12</v>
      </c>
      <c r="C9" s="20">
        <f>SUM(C5:C6)</f>
        <v>60</v>
      </c>
      <c r="D9" s="20">
        <f t="shared" ref="D9:I9" si="3">SUM(D5:D6)</f>
        <v>200</v>
      </c>
      <c r="E9" s="20">
        <f t="shared" si="3"/>
        <v>200</v>
      </c>
      <c r="F9" s="20">
        <f t="shared" si="3"/>
        <v>130</v>
      </c>
      <c r="G9" s="20">
        <f t="shared" si="3"/>
        <v>200</v>
      </c>
      <c r="H9" s="20">
        <f t="shared" si="3"/>
        <v>60</v>
      </c>
      <c r="I9" s="20">
        <f t="shared" si="3"/>
        <v>730</v>
      </c>
      <c r="M9" s="14"/>
    </row>
    <row r="10" spans="2:13" x14ac:dyDescent="0.2">
      <c r="B10" s="8" t="s">
        <v>13</v>
      </c>
      <c r="C10" s="20">
        <v>70</v>
      </c>
      <c r="D10" s="20">
        <v>240</v>
      </c>
      <c r="E10" s="20">
        <v>240</v>
      </c>
      <c r="F10" s="20">
        <v>141</v>
      </c>
      <c r="G10" s="20">
        <v>310</v>
      </c>
      <c r="H10" s="20">
        <f t="shared" si="0"/>
        <v>70</v>
      </c>
      <c r="I10" s="20">
        <f t="shared" si="1"/>
        <v>931</v>
      </c>
      <c r="M10" s="14"/>
    </row>
    <row r="11" spans="2:13" x14ac:dyDescent="0.2">
      <c r="B11" s="8" t="s">
        <v>14</v>
      </c>
      <c r="C11" s="20">
        <f>SUM(C5:C8)</f>
        <v>75</v>
      </c>
      <c r="D11" s="20">
        <f>SUM(D5:D8)</f>
        <v>230</v>
      </c>
      <c r="E11" s="20">
        <f>SUM(E5:E8)</f>
        <v>230</v>
      </c>
      <c r="F11" s="20">
        <f>SUM(F5:F8)</f>
        <v>141</v>
      </c>
      <c r="G11" s="20">
        <f>SUM(G5:G8)</f>
        <v>300</v>
      </c>
      <c r="H11" s="20">
        <f t="shared" si="0"/>
        <v>75</v>
      </c>
      <c r="I11" s="20">
        <f t="shared" si="1"/>
        <v>901</v>
      </c>
      <c r="M11" s="14"/>
    </row>
    <row r="12" spans="2:13" ht="13.5" thickBot="1" x14ac:dyDescent="0.25"/>
    <row r="13" spans="2:13" ht="12.75" customHeight="1" x14ac:dyDescent="0.2">
      <c r="B13" s="21" t="s">
        <v>15</v>
      </c>
      <c r="C13" s="22">
        <f>H9/H10</f>
        <v>0.8571428571428571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5"/>
    </row>
    <row r="14" spans="2:13" ht="13.5" customHeight="1" thickBot="1" x14ac:dyDescent="0.25">
      <c r="B14" s="21" t="s">
        <v>16</v>
      </c>
      <c r="C14" s="22">
        <f>I9/I10</f>
        <v>0.78410311493018259</v>
      </c>
      <c r="E14" s="36"/>
      <c r="F14" s="37"/>
      <c r="G14" s="37"/>
      <c r="H14" s="37"/>
      <c r="I14" s="37"/>
      <c r="J14" s="37"/>
      <c r="K14" s="37"/>
      <c r="L14" s="38"/>
    </row>
    <row r="15" spans="2:13" ht="13.5" thickBot="1" x14ac:dyDescent="0.25"/>
    <row r="16" spans="2:13" ht="24" thickBot="1" x14ac:dyDescent="0.4">
      <c r="E16" s="39" t="str">
        <f>"Lista ganadora " &amp;IF(AND(C13&gt;=60%,C14&gt;=40%),VLOOKUP(MAX($L$5:$L$6),$L$5:$M$6,2,0),"")</f>
        <v>Lista ganadora Lista 2</v>
      </c>
      <c r="F16" s="40"/>
      <c r="G16" s="40"/>
      <c r="H16" s="40"/>
      <c r="I16" s="40"/>
      <c r="J16" s="40"/>
      <c r="K16" s="40"/>
      <c r="L16" s="41"/>
    </row>
    <row r="20" spans="5:5" x14ac:dyDescent="0.2">
      <c r="E20" s="23" t="str">
        <f>IF(OR(C13&lt;60%,C14&lt;40%),"",VLOOKUP(MAX($L$5:$L$6),$L$5:$M$6,2,0))</f>
        <v>Lista 2</v>
      </c>
    </row>
  </sheetData>
  <sheetProtection sheet="1" objects="1" scenarios="1"/>
  <mergeCells count="10">
    <mergeCell ref="M3:M4"/>
    <mergeCell ref="E13:L14"/>
    <mergeCell ref="E16:L16"/>
    <mergeCell ref="B1:L1"/>
    <mergeCell ref="D3:G3"/>
    <mergeCell ref="H3:H4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C5:G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0"/>
  <sheetViews>
    <sheetView workbookViewId="0">
      <selection activeCell="D6" sqref="D6:K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1" width="8.7109375" style="5" customWidth="1"/>
    <col min="12" max="16" width="10.140625" style="5" customWidth="1"/>
    <col min="17" max="17" width="10.140625" style="5" hidden="1" customWidth="1"/>
    <col min="18" max="16384" width="7.5703125" style="5"/>
  </cols>
  <sheetData>
    <row r="1" spans="2:17" ht="18.75" x14ac:dyDescent="0.3">
      <c r="B1" s="51" t="s">
        <v>92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3" spans="2:17" x14ac:dyDescent="0.2">
      <c r="C3" s="6" t="s">
        <v>4</v>
      </c>
      <c r="D3" s="50" t="s">
        <v>5</v>
      </c>
      <c r="E3" s="50"/>
      <c r="F3" s="50"/>
      <c r="G3" s="50"/>
      <c r="H3" s="50"/>
      <c r="I3" s="50"/>
      <c r="J3" s="50"/>
      <c r="K3" s="50"/>
      <c r="L3" s="42" t="s">
        <v>6</v>
      </c>
      <c r="M3" s="44" t="s">
        <v>7</v>
      </c>
      <c r="N3" s="42" t="s">
        <v>8</v>
      </c>
      <c r="O3" s="44" t="s">
        <v>9</v>
      </c>
      <c r="P3" s="46" t="s">
        <v>18</v>
      </c>
      <c r="Q3" s="48" t="s">
        <v>10</v>
      </c>
    </row>
    <row r="4" spans="2:17" x14ac:dyDescent="0.2">
      <c r="C4" s="6" t="s">
        <v>24</v>
      </c>
      <c r="D4" s="7" t="s">
        <v>84</v>
      </c>
      <c r="E4" s="7" t="s">
        <v>85</v>
      </c>
      <c r="F4" s="7" t="s">
        <v>86</v>
      </c>
      <c r="G4" s="7" t="s">
        <v>87</v>
      </c>
      <c r="H4" s="7" t="s">
        <v>88</v>
      </c>
      <c r="I4" s="7" t="s">
        <v>89</v>
      </c>
      <c r="J4" s="7" t="s">
        <v>90</v>
      </c>
      <c r="K4" s="7" t="s">
        <v>91</v>
      </c>
      <c r="L4" s="43"/>
      <c r="M4" s="45"/>
      <c r="N4" s="43"/>
      <c r="O4" s="45"/>
      <c r="P4" s="47"/>
      <c r="Q4" s="49"/>
    </row>
    <row r="5" spans="2:17" x14ac:dyDescent="0.2">
      <c r="B5" s="8" t="s">
        <v>20</v>
      </c>
      <c r="C5" s="2">
        <v>39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  <c r="L5" s="9">
        <f t="shared" ref="L5:L10" si="0">C5</f>
        <v>39</v>
      </c>
      <c r="M5" s="10">
        <f t="shared" ref="M5:M10" si="1">SUM(D5:K5)</f>
        <v>1600</v>
      </c>
      <c r="N5" s="11">
        <f>ROUND((2/3)*(L5/$C$8)*100,2)</f>
        <v>66.67</v>
      </c>
      <c r="O5" s="12">
        <f>ROUND((1/3)*(M5/$M$8)*100,2)</f>
        <v>33.33</v>
      </c>
      <c r="P5" s="13">
        <f>N5+O5</f>
        <v>100</v>
      </c>
      <c r="Q5" s="14" t="str">
        <f>B5</f>
        <v>Lista 1</v>
      </c>
    </row>
    <row r="6" spans="2:17" x14ac:dyDescent="0.2">
      <c r="B6" s="8" t="s">
        <v>11</v>
      </c>
      <c r="C6" s="1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15">
        <f t="shared" si="0"/>
        <v>1</v>
      </c>
      <c r="M6" s="16">
        <f t="shared" si="1"/>
        <v>0</v>
      </c>
      <c r="Q6" s="14"/>
    </row>
    <row r="7" spans="2:17" x14ac:dyDescent="0.2">
      <c r="B7" s="8" t="s">
        <v>0</v>
      </c>
      <c r="C7" s="2">
        <v>2</v>
      </c>
      <c r="D7" s="4">
        <v>70</v>
      </c>
      <c r="E7" s="4">
        <v>70</v>
      </c>
      <c r="F7" s="4">
        <v>70</v>
      </c>
      <c r="G7" s="4">
        <v>70</v>
      </c>
      <c r="H7" s="4">
        <v>59</v>
      </c>
      <c r="I7" s="4">
        <v>65</v>
      </c>
      <c r="J7" s="4">
        <v>50</v>
      </c>
      <c r="K7" s="4">
        <v>92</v>
      </c>
      <c r="L7" s="9">
        <f t="shared" si="0"/>
        <v>2</v>
      </c>
      <c r="M7" s="10">
        <f t="shared" si="1"/>
        <v>546</v>
      </c>
      <c r="Q7" s="14"/>
    </row>
    <row r="8" spans="2:17" x14ac:dyDescent="0.2">
      <c r="B8" s="8" t="s">
        <v>12</v>
      </c>
      <c r="C8" s="20">
        <f>SUM(C5:C5)</f>
        <v>39</v>
      </c>
      <c r="D8" s="20">
        <f t="shared" ref="D8:M8" si="2">SUM(D5:D5)</f>
        <v>200</v>
      </c>
      <c r="E8" s="20">
        <f t="shared" si="2"/>
        <v>200</v>
      </c>
      <c r="F8" s="20">
        <f t="shared" si="2"/>
        <v>200</v>
      </c>
      <c r="G8" s="20">
        <f t="shared" si="2"/>
        <v>200</v>
      </c>
      <c r="H8" s="20">
        <f t="shared" si="2"/>
        <v>200</v>
      </c>
      <c r="I8" s="20">
        <f t="shared" si="2"/>
        <v>200</v>
      </c>
      <c r="J8" s="20">
        <f t="shared" si="2"/>
        <v>200</v>
      </c>
      <c r="K8" s="20">
        <f t="shared" si="2"/>
        <v>200</v>
      </c>
      <c r="L8" s="20">
        <f t="shared" si="2"/>
        <v>39</v>
      </c>
      <c r="M8" s="20">
        <f t="shared" si="2"/>
        <v>1600</v>
      </c>
      <c r="Q8" s="14"/>
    </row>
    <row r="9" spans="2:17" x14ac:dyDescent="0.2">
      <c r="B9" s="8" t="s">
        <v>13</v>
      </c>
      <c r="C9" s="20">
        <v>44</v>
      </c>
      <c r="D9" s="20">
        <v>275</v>
      </c>
      <c r="E9" s="20">
        <v>276</v>
      </c>
      <c r="F9" s="20">
        <v>275</v>
      </c>
      <c r="G9" s="20">
        <v>276</v>
      </c>
      <c r="H9" s="20">
        <v>268</v>
      </c>
      <c r="I9" s="20">
        <v>267</v>
      </c>
      <c r="J9" s="20">
        <v>257</v>
      </c>
      <c r="K9" s="20">
        <v>293</v>
      </c>
      <c r="L9" s="20">
        <f t="shared" si="0"/>
        <v>44</v>
      </c>
      <c r="M9" s="20">
        <f t="shared" si="1"/>
        <v>2187</v>
      </c>
      <c r="Q9" s="14"/>
    </row>
    <row r="10" spans="2:17" x14ac:dyDescent="0.2">
      <c r="B10" s="8" t="s">
        <v>14</v>
      </c>
      <c r="C10" s="20">
        <f>SUM(C5:C7)</f>
        <v>42</v>
      </c>
      <c r="D10" s="20">
        <f>SUM(D5:D7)</f>
        <v>270</v>
      </c>
      <c r="E10" s="20">
        <f t="shared" ref="E10:K10" si="3">SUM(E5:E7)</f>
        <v>270</v>
      </c>
      <c r="F10" s="20">
        <f t="shared" si="3"/>
        <v>270</v>
      </c>
      <c r="G10" s="20">
        <f t="shared" si="3"/>
        <v>270</v>
      </c>
      <c r="H10" s="20">
        <f t="shared" si="3"/>
        <v>259</v>
      </c>
      <c r="I10" s="20">
        <f t="shared" si="3"/>
        <v>265</v>
      </c>
      <c r="J10" s="20">
        <f t="shared" si="3"/>
        <v>250</v>
      </c>
      <c r="K10" s="20">
        <f t="shared" si="3"/>
        <v>292</v>
      </c>
      <c r="L10" s="20">
        <f t="shared" si="0"/>
        <v>42</v>
      </c>
      <c r="M10" s="20">
        <f t="shared" si="1"/>
        <v>2146</v>
      </c>
      <c r="Q10" s="14"/>
    </row>
    <row r="11" spans="2:17" ht="13.5" thickBot="1" x14ac:dyDescent="0.25"/>
    <row r="12" spans="2:17" ht="12.75" customHeight="1" x14ac:dyDescent="0.2">
      <c r="B12" s="21" t="s">
        <v>15</v>
      </c>
      <c r="C12" s="22">
        <f>L8/L9</f>
        <v>0.88636363636363635</v>
      </c>
      <c r="E12" s="33" t="str">
        <f>IF(AND(C12&gt;=60%,C13&gt;=40%),"Votación Válida: 60% Docentes y 40% Estudiantes","Acto Nulo, no se logró "&amp;IF(C12&lt;60%,"60% votos de docentes","40% votos de estudiantes"))</f>
        <v>Votación Válida: 60% Docentes y 40% Estudiantes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/>
    </row>
    <row r="13" spans="2:17" ht="13.5" customHeight="1" thickBot="1" x14ac:dyDescent="0.25">
      <c r="B13" s="21" t="s">
        <v>16</v>
      </c>
      <c r="C13" s="22">
        <f>M8/M9</f>
        <v>0.73159579332418834</v>
      </c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</row>
    <row r="14" spans="2:17" ht="13.5" thickBot="1" x14ac:dyDescent="0.25"/>
    <row r="15" spans="2:17" ht="24" thickBot="1" x14ac:dyDescent="0.4">
      <c r="E15" s="39" t="str">
        <f>"Lista ganadora " &amp;IF(AND(C12&gt;=60%,C13&gt;=40%),VLOOKUP(MAX($P$5:$P$5),$P$5:$Q$5,2,0),"")</f>
        <v>Lista ganadora Lista 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</row>
    <row r="20" spans="5:5" x14ac:dyDescent="0.2">
      <c r="E20" s="23" t="str">
        <f>IF(OR(C12&lt;60%,C13&lt;40%),"",VLOOKUP(MAX($P$5:$P$5),$P$5:$Q$5,2,0))</f>
        <v>Lista 1</v>
      </c>
    </row>
  </sheetData>
  <sheetProtection sheet="1" objects="1" scenarios="1"/>
  <mergeCells count="10">
    <mergeCell ref="Q3:Q4"/>
    <mergeCell ref="E12:P13"/>
    <mergeCell ref="E15:P15"/>
    <mergeCell ref="B1:P1"/>
    <mergeCell ref="D3:K3"/>
    <mergeCell ref="L3:L4"/>
    <mergeCell ref="M3:M4"/>
    <mergeCell ref="N3:N4"/>
    <mergeCell ref="O3:O4"/>
    <mergeCell ref="P3:P4"/>
  </mergeCells>
  <dataValidations count="1">
    <dataValidation type="whole" operator="greaterThanOrEqual" allowBlank="1" showInputMessage="1" showErrorMessage="1" sqref="C5:K7">
      <formula1>0</formula1>
    </dataValidation>
  </dataValidations>
  <pageMargins left="0.31496062992125984" right="0.31496062992125984" top="0.74803149606299213" bottom="0.74803149606299213" header="0.31496062992125984" footer="0.31496062992125984"/>
  <pageSetup paperSize="9" scale="88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0"/>
  <sheetViews>
    <sheetView workbookViewId="0">
      <selection activeCell="G9" sqref="G9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8" width="8.7109375" style="5" customWidth="1"/>
    <col min="9" max="13" width="10.140625" style="5" customWidth="1"/>
    <col min="14" max="14" width="10.140625" style="5" hidden="1" customWidth="1"/>
    <col min="15" max="16384" width="7.5703125" style="5"/>
  </cols>
  <sheetData>
    <row r="1" spans="2:14" ht="18.75" x14ac:dyDescent="0.3">
      <c r="B1" s="51" t="s">
        <v>93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2:14" x14ac:dyDescent="0.2">
      <c r="C3" s="6" t="s">
        <v>4</v>
      </c>
      <c r="D3" s="50" t="s">
        <v>5</v>
      </c>
      <c r="E3" s="50"/>
      <c r="F3" s="50"/>
      <c r="G3" s="50"/>
      <c r="H3" s="50"/>
      <c r="I3" s="42" t="s">
        <v>6</v>
      </c>
      <c r="J3" s="44" t="s">
        <v>7</v>
      </c>
      <c r="K3" s="42" t="s">
        <v>8</v>
      </c>
      <c r="L3" s="44" t="s">
        <v>9</v>
      </c>
      <c r="M3" s="46" t="s">
        <v>18</v>
      </c>
      <c r="N3" s="48" t="s">
        <v>10</v>
      </c>
    </row>
    <row r="4" spans="2:14" x14ac:dyDescent="0.2">
      <c r="C4" s="6" t="s">
        <v>25</v>
      </c>
      <c r="D4" s="7" t="s">
        <v>94</v>
      </c>
      <c r="E4" s="7" t="s">
        <v>95</v>
      </c>
      <c r="F4" s="7" t="s">
        <v>96</v>
      </c>
      <c r="G4" s="7" t="s">
        <v>97</v>
      </c>
      <c r="H4" s="7" t="s">
        <v>98</v>
      </c>
      <c r="I4" s="43"/>
      <c r="J4" s="45"/>
      <c r="K4" s="43"/>
      <c r="L4" s="45"/>
      <c r="M4" s="47"/>
      <c r="N4" s="49"/>
    </row>
    <row r="5" spans="2:14" x14ac:dyDescent="0.2">
      <c r="B5" s="8" t="s">
        <v>20</v>
      </c>
      <c r="C5" s="2">
        <v>27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9">
        <f t="shared" ref="I5:I10" si="0">C5</f>
        <v>27</v>
      </c>
      <c r="J5" s="10">
        <f t="shared" ref="J5:J10" si="1">SUM(D5:H5)</f>
        <v>1000</v>
      </c>
      <c r="K5" s="11">
        <f>ROUND((2/3)*(I5/$C$8)*100,2)</f>
        <v>66.67</v>
      </c>
      <c r="L5" s="12">
        <f>ROUND((1/3)*(J5/$J$8)*100,2)</f>
        <v>33.33</v>
      </c>
      <c r="M5" s="13">
        <f>K5+L5</f>
        <v>100</v>
      </c>
      <c r="N5" s="14" t="str">
        <f>B5</f>
        <v>Lista 1</v>
      </c>
    </row>
    <row r="6" spans="2:14" x14ac:dyDescent="0.2">
      <c r="B6" s="8" t="s">
        <v>11</v>
      </c>
      <c r="C6" s="1">
        <v>1</v>
      </c>
      <c r="D6" s="3">
        <v>70</v>
      </c>
      <c r="E6" s="3">
        <v>60</v>
      </c>
      <c r="F6" s="3">
        <v>60</v>
      </c>
      <c r="G6" s="3">
        <v>60</v>
      </c>
      <c r="H6" s="3">
        <v>70</v>
      </c>
      <c r="I6" s="15">
        <f t="shared" si="0"/>
        <v>1</v>
      </c>
      <c r="J6" s="16">
        <f t="shared" si="1"/>
        <v>320</v>
      </c>
      <c r="N6" s="14"/>
    </row>
    <row r="7" spans="2:14" x14ac:dyDescent="0.2">
      <c r="B7" s="8" t="s">
        <v>0</v>
      </c>
      <c r="C7" s="2">
        <v>2</v>
      </c>
      <c r="D7" s="4"/>
      <c r="E7" s="4">
        <v>10</v>
      </c>
      <c r="F7" s="4">
        <v>10</v>
      </c>
      <c r="G7" s="4">
        <v>10</v>
      </c>
      <c r="H7" s="4">
        <v>10</v>
      </c>
      <c r="I7" s="9">
        <f t="shared" si="0"/>
        <v>2</v>
      </c>
      <c r="J7" s="10">
        <f t="shared" si="1"/>
        <v>40</v>
      </c>
      <c r="N7" s="14"/>
    </row>
    <row r="8" spans="2:14" x14ac:dyDescent="0.2">
      <c r="B8" s="8" t="s">
        <v>12</v>
      </c>
      <c r="C8" s="20">
        <f>SUM(C5:C5)</f>
        <v>27</v>
      </c>
      <c r="D8" s="20">
        <f t="shared" ref="D8:J8" si="2">SUM(D5:D5)</f>
        <v>200</v>
      </c>
      <c r="E8" s="20">
        <f t="shared" si="2"/>
        <v>200</v>
      </c>
      <c r="F8" s="20">
        <f t="shared" si="2"/>
        <v>200</v>
      </c>
      <c r="G8" s="20">
        <f t="shared" si="2"/>
        <v>200</v>
      </c>
      <c r="H8" s="20">
        <f t="shared" si="2"/>
        <v>200</v>
      </c>
      <c r="I8" s="20">
        <f t="shared" si="2"/>
        <v>27</v>
      </c>
      <c r="J8" s="20">
        <f t="shared" si="2"/>
        <v>1000</v>
      </c>
      <c r="N8" s="14"/>
    </row>
    <row r="9" spans="2:14" x14ac:dyDescent="0.2">
      <c r="B9" s="8" t="s">
        <v>13</v>
      </c>
      <c r="C9" s="20">
        <v>30</v>
      </c>
      <c r="D9" s="20">
        <v>278</v>
      </c>
      <c r="E9" s="20">
        <v>279</v>
      </c>
      <c r="F9" s="20">
        <v>279</v>
      </c>
      <c r="G9" s="20">
        <v>279</v>
      </c>
      <c r="H9" s="20">
        <v>290</v>
      </c>
      <c r="I9" s="20">
        <f t="shared" si="0"/>
        <v>30</v>
      </c>
      <c r="J9" s="20">
        <f t="shared" si="1"/>
        <v>1405</v>
      </c>
      <c r="N9" s="14"/>
    </row>
    <row r="10" spans="2:14" x14ac:dyDescent="0.2">
      <c r="B10" s="8" t="s">
        <v>14</v>
      </c>
      <c r="C10" s="20">
        <f>SUM(C5:C7)</f>
        <v>30</v>
      </c>
      <c r="D10" s="20">
        <f>SUM(D5:D7)</f>
        <v>270</v>
      </c>
      <c r="E10" s="20">
        <f>SUM(E5:E7)</f>
        <v>270</v>
      </c>
      <c r="F10" s="20">
        <f t="shared" ref="F10:H10" si="3">SUM(F5:F7)</f>
        <v>270</v>
      </c>
      <c r="G10" s="20">
        <f t="shared" si="3"/>
        <v>270</v>
      </c>
      <c r="H10" s="20">
        <f t="shared" si="3"/>
        <v>280</v>
      </c>
      <c r="I10" s="20">
        <f t="shared" si="0"/>
        <v>30</v>
      </c>
      <c r="J10" s="20">
        <f t="shared" si="1"/>
        <v>1360</v>
      </c>
      <c r="N10" s="14"/>
    </row>
    <row r="11" spans="2:14" ht="13.5" thickBot="1" x14ac:dyDescent="0.25"/>
    <row r="12" spans="2:14" ht="12.75" customHeight="1" x14ac:dyDescent="0.2">
      <c r="B12" s="21" t="s">
        <v>15</v>
      </c>
      <c r="C12" s="22">
        <f>I8/I9</f>
        <v>0.9</v>
      </c>
      <c r="E12" s="33" t="str">
        <f>IF(AND(C12&gt;=60%,C13&gt;=40%),"Votación Válida: 60% Docentes y 40% Estudiantes","Acto Nulo, no se logró "&amp;IF(C12&lt;60%,"60% votos de docentes","40% votos de estudiantes"))</f>
        <v>Votación Válida: 60% Docentes y 40% Estudiantes</v>
      </c>
      <c r="F12" s="34"/>
      <c r="G12" s="34"/>
      <c r="H12" s="34"/>
      <c r="I12" s="34"/>
      <c r="J12" s="34"/>
      <c r="K12" s="34"/>
      <c r="L12" s="34"/>
      <c r="M12" s="35"/>
    </row>
    <row r="13" spans="2:14" ht="13.5" customHeight="1" thickBot="1" x14ac:dyDescent="0.25">
      <c r="B13" s="21" t="s">
        <v>16</v>
      </c>
      <c r="C13" s="22">
        <f>J8/J9</f>
        <v>0.71174377224199292</v>
      </c>
      <c r="E13" s="36"/>
      <c r="F13" s="37"/>
      <c r="G13" s="37"/>
      <c r="H13" s="37"/>
      <c r="I13" s="37"/>
      <c r="J13" s="37"/>
      <c r="K13" s="37"/>
      <c r="L13" s="37"/>
      <c r="M13" s="38"/>
    </row>
    <row r="14" spans="2:14" ht="13.5" thickBot="1" x14ac:dyDescent="0.25"/>
    <row r="15" spans="2:14" ht="24" thickBot="1" x14ac:dyDescent="0.4">
      <c r="E15" s="39" t="str">
        <f>"Lista ganadora " &amp;IF(AND(C12&gt;=60%,C13&gt;=40%),VLOOKUP(MAX($M$5:$M$5),$M$5:$N$5,2,0),"")</f>
        <v>Lista ganadora Lista 1</v>
      </c>
      <c r="F15" s="40"/>
      <c r="G15" s="40"/>
      <c r="H15" s="40"/>
      <c r="I15" s="40"/>
      <c r="J15" s="40"/>
      <c r="K15" s="40"/>
      <c r="L15" s="40"/>
      <c r="M15" s="41"/>
    </row>
    <row r="20" spans="5:5" x14ac:dyDescent="0.2">
      <c r="E20" s="23" t="str">
        <f>IF(OR(C12&lt;60%,C13&lt;40%),"",VLOOKUP(MAX($M$5:$M$5),$M$5:$N$5,2,0))</f>
        <v>Lista 1</v>
      </c>
    </row>
  </sheetData>
  <sheetProtection sheet="1" objects="1" scenarios="1"/>
  <mergeCells count="10">
    <mergeCell ref="N3:N4"/>
    <mergeCell ref="E12:M13"/>
    <mergeCell ref="E15:M15"/>
    <mergeCell ref="B1:M1"/>
    <mergeCell ref="D3:H3"/>
    <mergeCell ref="I3:I4"/>
    <mergeCell ref="J3:J4"/>
    <mergeCell ref="K3:K4"/>
    <mergeCell ref="L3:L4"/>
    <mergeCell ref="M3:M4"/>
  </mergeCells>
  <dataValidations count="1">
    <dataValidation type="whole" operator="greaterThanOrEqual" allowBlank="1" showInputMessage="1" showErrorMessage="1" sqref="C5:H7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0"/>
  <sheetViews>
    <sheetView workbookViewId="0">
      <selection activeCell="L8" sqref="L8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1" width="8.7109375" style="5" customWidth="1"/>
    <col min="12" max="16" width="10.140625" style="5" customWidth="1"/>
    <col min="17" max="17" width="10.140625" style="5" hidden="1" customWidth="1"/>
    <col min="18" max="16384" width="7.5703125" style="5"/>
  </cols>
  <sheetData>
    <row r="1" spans="2:17" ht="18.75" x14ac:dyDescent="0.3">
      <c r="B1" s="51" t="s">
        <v>99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3" spans="2:17" x14ac:dyDescent="0.2">
      <c r="C3" s="6" t="s">
        <v>4</v>
      </c>
      <c r="D3" s="50" t="s">
        <v>5</v>
      </c>
      <c r="E3" s="50"/>
      <c r="F3" s="50"/>
      <c r="G3" s="50"/>
      <c r="H3" s="50"/>
      <c r="I3" s="50"/>
      <c r="J3" s="50"/>
      <c r="K3" s="50"/>
      <c r="L3" s="42" t="s">
        <v>6</v>
      </c>
      <c r="M3" s="44" t="s">
        <v>7</v>
      </c>
      <c r="N3" s="42" t="s">
        <v>8</v>
      </c>
      <c r="O3" s="44" t="s">
        <v>9</v>
      </c>
      <c r="P3" s="46" t="s">
        <v>18</v>
      </c>
      <c r="Q3" s="48" t="s">
        <v>10</v>
      </c>
    </row>
    <row r="4" spans="2:17" x14ac:dyDescent="0.2">
      <c r="C4" s="6" t="s">
        <v>26</v>
      </c>
      <c r="D4" s="7" t="s">
        <v>100</v>
      </c>
      <c r="E4" s="7" t="s">
        <v>101</v>
      </c>
      <c r="F4" s="7" t="s">
        <v>102</v>
      </c>
      <c r="G4" s="7" t="s">
        <v>103</v>
      </c>
      <c r="H4" s="7" t="s">
        <v>104</v>
      </c>
      <c r="I4" s="7" t="s">
        <v>105</v>
      </c>
      <c r="J4" s="7" t="s">
        <v>106</v>
      </c>
      <c r="K4" s="7" t="s">
        <v>107</v>
      </c>
      <c r="L4" s="43"/>
      <c r="M4" s="45"/>
      <c r="N4" s="43"/>
      <c r="O4" s="45"/>
      <c r="P4" s="47"/>
      <c r="Q4" s="49"/>
    </row>
    <row r="5" spans="2:17" x14ac:dyDescent="0.2">
      <c r="B5" s="8" t="s">
        <v>1</v>
      </c>
      <c r="C5" s="2">
        <v>20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v>100</v>
      </c>
      <c r="J5" s="4">
        <v>100</v>
      </c>
      <c r="K5" s="4">
        <v>100</v>
      </c>
      <c r="L5" s="9">
        <f t="shared" ref="L5:L11" si="0">C5</f>
        <v>20</v>
      </c>
      <c r="M5" s="10">
        <f t="shared" ref="M5:M11" si="1">SUM(D5:K5)</f>
        <v>800</v>
      </c>
      <c r="N5" s="11">
        <f>ROUND((2/3)*(L5/$C$9)*100,2)</f>
        <v>22.22</v>
      </c>
      <c r="O5" s="12">
        <f>ROUND((1/3)*(M5/$M$9)*100,2)</f>
        <v>17.66</v>
      </c>
      <c r="P5" s="13">
        <f>N5+O5</f>
        <v>39.879999999999995</v>
      </c>
      <c r="Q5" s="14" t="str">
        <f>B5</f>
        <v>Lista 2</v>
      </c>
    </row>
    <row r="6" spans="2:17" x14ac:dyDescent="0.2">
      <c r="B6" s="8" t="s">
        <v>2</v>
      </c>
      <c r="C6" s="1">
        <v>40</v>
      </c>
      <c r="D6" s="3">
        <v>100</v>
      </c>
      <c r="E6" s="3">
        <v>70</v>
      </c>
      <c r="F6" s="3">
        <v>70</v>
      </c>
      <c r="G6" s="3">
        <v>70</v>
      </c>
      <c r="H6" s="3">
        <v>100</v>
      </c>
      <c r="I6" s="3">
        <v>100</v>
      </c>
      <c r="J6" s="3">
        <v>100</v>
      </c>
      <c r="K6" s="3">
        <v>100</v>
      </c>
      <c r="L6" s="15">
        <f t="shared" si="0"/>
        <v>40</v>
      </c>
      <c r="M6" s="16">
        <f t="shared" si="1"/>
        <v>710</v>
      </c>
      <c r="N6" s="17">
        <f>ROUND((2/3)*(L6/$C$9)*100,2)</f>
        <v>44.44</v>
      </c>
      <c r="O6" s="18">
        <f>ROUND((1/3)*(M6/$M$9)*100,2)</f>
        <v>15.67</v>
      </c>
      <c r="P6" s="19">
        <f t="shared" ref="P6" si="2">N6+O6</f>
        <v>60.11</v>
      </c>
      <c r="Q6" s="14" t="str">
        <f>B6</f>
        <v>Lista 3</v>
      </c>
    </row>
    <row r="7" spans="2:17" x14ac:dyDescent="0.2">
      <c r="B7" s="8" t="s">
        <v>11</v>
      </c>
      <c r="C7" s="2">
        <v>2</v>
      </c>
      <c r="D7" s="4">
        <v>20</v>
      </c>
      <c r="E7" s="4">
        <v>9</v>
      </c>
      <c r="F7" s="4">
        <v>4</v>
      </c>
      <c r="G7" s="4">
        <v>4</v>
      </c>
      <c r="H7" s="4">
        <v>50</v>
      </c>
      <c r="I7" s="4">
        <v>50</v>
      </c>
      <c r="J7" s="4">
        <v>50</v>
      </c>
      <c r="K7" s="4">
        <v>50</v>
      </c>
      <c r="L7" s="9">
        <f t="shared" si="0"/>
        <v>2</v>
      </c>
      <c r="M7" s="10">
        <f t="shared" si="1"/>
        <v>237</v>
      </c>
      <c r="Q7" s="14"/>
    </row>
    <row r="8" spans="2:17" x14ac:dyDescent="0.2">
      <c r="B8" s="8" t="s">
        <v>0</v>
      </c>
      <c r="C8" s="1">
        <v>3</v>
      </c>
      <c r="D8" s="3">
        <v>3</v>
      </c>
      <c r="E8" s="3">
        <v>1</v>
      </c>
      <c r="F8" s="3">
        <v>3</v>
      </c>
      <c r="G8" s="3">
        <v>2</v>
      </c>
      <c r="H8" s="3">
        <v>1</v>
      </c>
      <c r="I8" s="3">
        <v>3</v>
      </c>
      <c r="J8" s="3">
        <v>4</v>
      </c>
      <c r="K8" s="3">
        <v>8</v>
      </c>
      <c r="L8" s="15">
        <f t="shared" si="0"/>
        <v>3</v>
      </c>
      <c r="M8" s="16">
        <f t="shared" si="1"/>
        <v>25</v>
      </c>
      <c r="Q8" s="14"/>
    </row>
    <row r="9" spans="2:17" x14ac:dyDescent="0.2">
      <c r="B9" s="8" t="s">
        <v>12</v>
      </c>
      <c r="C9" s="20">
        <f>SUM(C5:C6)</f>
        <v>60</v>
      </c>
      <c r="D9" s="20">
        <f t="shared" ref="D9:M9" si="3">SUM(D5:D6)</f>
        <v>200</v>
      </c>
      <c r="E9" s="20">
        <f t="shared" si="3"/>
        <v>170</v>
      </c>
      <c r="F9" s="20">
        <f t="shared" si="3"/>
        <v>170</v>
      </c>
      <c r="G9" s="20">
        <f t="shared" si="3"/>
        <v>170</v>
      </c>
      <c r="H9" s="20">
        <f t="shared" si="3"/>
        <v>200</v>
      </c>
      <c r="I9" s="20">
        <f t="shared" si="3"/>
        <v>200</v>
      </c>
      <c r="J9" s="20">
        <f t="shared" si="3"/>
        <v>200</v>
      </c>
      <c r="K9" s="20">
        <f t="shared" si="3"/>
        <v>200</v>
      </c>
      <c r="L9" s="20">
        <f t="shared" si="3"/>
        <v>60</v>
      </c>
      <c r="M9" s="20">
        <f t="shared" si="3"/>
        <v>1510</v>
      </c>
      <c r="Q9" s="14"/>
    </row>
    <row r="10" spans="2:17" x14ac:dyDescent="0.2">
      <c r="B10" s="8" t="s">
        <v>13</v>
      </c>
      <c r="C10" s="20">
        <v>66</v>
      </c>
      <c r="D10" s="20">
        <v>224</v>
      </c>
      <c r="E10" s="20">
        <v>180</v>
      </c>
      <c r="F10" s="20">
        <v>178</v>
      </c>
      <c r="G10" s="20">
        <v>178</v>
      </c>
      <c r="H10" s="20">
        <v>254</v>
      </c>
      <c r="I10" s="20">
        <v>255</v>
      </c>
      <c r="J10" s="20">
        <v>257</v>
      </c>
      <c r="K10" s="20">
        <v>258</v>
      </c>
      <c r="L10" s="20">
        <f t="shared" si="0"/>
        <v>66</v>
      </c>
      <c r="M10" s="20">
        <f t="shared" si="1"/>
        <v>1784</v>
      </c>
      <c r="Q10" s="14"/>
    </row>
    <row r="11" spans="2:17" x14ac:dyDescent="0.2">
      <c r="B11" s="8" t="s">
        <v>14</v>
      </c>
      <c r="C11" s="20">
        <f>SUM(C5:C8)</f>
        <v>65</v>
      </c>
      <c r="D11" s="20">
        <f>SUM(D5:D8)</f>
        <v>223</v>
      </c>
      <c r="E11" s="20">
        <f>SUM(E5:E8)</f>
        <v>180</v>
      </c>
      <c r="F11" s="20">
        <f t="shared" ref="F11:I11" si="4">SUM(F5:F8)</f>
        <v>177</v>
      </c>
      <c r="G11" s="20">
        <f t="shared" si="4"/>
        <v>176</v>
      </c>
      <c r="H11" s="20">
        <f t="shared" si="4"/>
        <v>251</v>
      </c>
      <c r="I11" s="20">
        <f t="shared" si="4"/>
        <v>253</v>
      </c>
      <c r="J11" s="20">
        <f>SUM(J5:J8)</f>
        <v>254</v>
      </c>
      <c r="K11" s="20">
        <f>SUM(K5:K8)</f>
        <v>258</v>
      </c>
      <c r="L11" s="20">
        <f t="shared" si="0"/>
        <v>65</v>
      </c>
      <c r="M11" s="20">
        <f t="shared" si="1"/>
        <v>1772</v>
      </c>
      <c r="Q11" s="14"/>
    </row>
    <row r="12" spans="2:17" ht="13.5" thickBot="1" x14ac:dyDescent="0.25"/>
    <row r="13" spans="2:17" ht="12.75" customHeight="1" x14ac:dyDescent="0.2">
      <c r="B13" s="21" t="s">
        <v>15</v>
      </c>
      <c r="C13" s="22">
        <f>L9/L10</f>
        <v>0.90909090909090906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5"/>
    </row>
    <row r="14" spans="2:17" ht="13.5" customHeight="1" thickBot="1" x14ac:dyDescent="0.25">
      <c r="B14" s="21" t="s">
        <v>16</v>
      </c>
      <c r="C14" s="22">
        <f>M9/M10</f>
        <v>0.8464125560538116</v>
      </c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2:17" ht="13.5" thickBot="1" x14ac:dyDescent="0.25"/>
    <row r="16" spans="2:17" ht="24" thickBot="1" x14ac:dyDescent="0.4">
      <c r="E16" s="39" t="str">
        <f>"Lista ganadora " &amp;IF(AND(C13&gt;=60%,C14&gt;=40%),VLOOKUP(MAX($P$5:$P$6),$P$5:$Q$6,2,0),"")</f>
        <v>Lista ganadora Lista 3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</row>
    <row r="20" spans="5:5" x14ac:dyDescent="0.2">
      <c r="E20" s="23" t="str">
        <f>IF(OR(C13&lt;60%,C14&lt;40%),"",VLOOKUP(MAX($P$5:$P$6),$P$5:$Q$6,2,0))</f>
        <v>Lista 3</v>
      </c>
    </row>
  </sheetData>
  <sheetProtection sheet="1" objects="1" scenarios="1"/>
  <mergeCells count="10">
    <mergeCell ref="Q3:Q4"/>
    <mergeCell ref="E13:P14"/>
    <mergeCell ref="E16:P16"/>
    <mergeCell ref="B1:P1"/>
    <mergeCell ref="D3:K3"/>
    <mergeCell ref="L3:L4"/>
    <mergeCell ref="M3:M4"/>
    <mergeCell ref="N3:N4"/>
    <mergeCell ref="O3:O4"/>
    <mergeCell ref="P3:P4"/>
  </mergeCells>
  <dataValidations count="1">
    <dataValidation type="whole" operator="greaterThanOrEqual" allowBlank="1" showInputMessage="1" showErrorMessage="1" sqref="C5:K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88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workbookViewId="0">
      <selection activeCell="J6" sqref="J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7" width="8.7109375" style="5" customWidth="1"/>
    <col min="8" max="12" width="10.140625" style="5" customWidth="1"/>
    <col min="13" max="13" width="10.140625" style="5" hidden="1" customWidth="1"/>
    <col min="14" max="16384" width="7.5703125" style="5"/>
  </cols>
  <sheetData>
    <row r="1" spans="2:13" ht="18.75" x14ac:dyDescent="0.3">
      <c r="B1" s="51" t="s">
        <v>108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2:13" x14ac:dyDescent="0.2">
      <c r="C3" s="6" t="s">
        <v>4</v>
      </c>
      <c r="D3" s="50" t="s">
        <v>5</v>
      </c>
      <c r="E3" s="50"/>
      <c r="F3" s="50"/>
      <c r="G3" s="50"/>
      <c r="H3" s="42" t="s">
        <v>6</v>
      </c>
      <c r="I3" s="44" t="s">
        <v>7</v>
      </c>
      <c r="J3" s="42" t="s">
        <v>8</v>
      </c>
      <c r="K3" s="44" t="s">
        <v>9</v>
      </c>
      <c r="L3" s="46" t="s">
        <v>18</v>
      </c>
      <c r="M3" s="48" t="s">
        <v>10</v>
      </c>
    </row>
    <row r="4" spans="2:13" x14ac:dyDescent="0.2">
      <c r="C4" s="6" t="s">
        <v>28</v>
      </c>
      <c r="D4" s="7" t="s">
        <v>109</v>
      </c>
      <c r="E4" s="7" t="s">
        <v>110</v>
      </c>
      <c r="F4" s="7" t="s">
        <v>111</v>
      </c>
      <c r="G4" s="7" t="s">
        <v>112</v>
      </c>
      <c r="H4" s="43"/>
      <c r="I4" s="45"/>
      <c r="J4" s="43"/>
      <c r="K4" s="45"/>
      <c r="L4" s="47"/>
      <c r="M4" s="49"/>
    </row>
    <row r="5" spans="2:13" x14ac:dyDescent="0.2">
      <c r="B5" s="8" t="s">
        <v>20</v>
      </c>
      <c r="C5" s="2">
        <v>29</v>
      </c>
      <c r="D5" s="4">
        <v>200</v>
      </c>
      <c r="E5" s="4">
        <v>200</v>
      </c>
      <c r="F5" s="4">
        <v>200</v>
      </c>
      <c r="G5" s="4">
        <v>200</v>
      </c>
      <c r="H5" s="9">
        <f>C5</f>
        <v>29</v>
      </c>
      <c r="I5" s="10">
        <f>SUM(D5:G5)</f>
        <v>800</v>
      </c>
      <c r="J5" s="11">
        <f>ROUND((2/3)*(H5/$C$8)*100,2)</f>
        <v>66.67</v>
      </c>
      <c r="K5" s="12">
        <f>ROUND((1/3)*(I5/$I$8)*100,2)</f>
        <v>33.33</v>
      </c>
      <c r="L5" s="13">
        <f>J5+K5</f>
        <v>100</v>
      </c>
      <c r="M5" s="14" t="str">
        <f>B5</f>
        <v>Lista 1</v>
      </c>
    </row>
    <row r="6" spans="2:13" x14ac:dyDescent="0.2">
      <c r="B6" s="8" t="s">
        <v>11</v>
      </c>
      <c r="C6" s="1">
        <v>10</v>
      </c>
      <c r="D6" s="3">
        <v>100</v>
      </c>
      <c r="E6" s="3">
        <v>100</v>
      </c>
      <c r="F6" s="3">
        <v>100</v>
      </c>
      <c r="G6" s="3">
        <v>20</v>
      </c>
      <c r="H6" s="15">
        <f>C6</f>
        <v>10</v>
      </c>
      <c r="I6" s="16">
        <f>SUM(D6:G6)</f>
        <v>320</v>
      </c>
      <c r="M6" s="14"/>
    </row>
    <row r="7" spans="2:13" x14ac:dyDescent="0.2">
      <c r="B7" s="8" t="s">
        <v>0</v>
      </c>
      <c r="C7" s="2">
        <v>1</v>
      </c>
      <c r="D7" s="4">
        <v>8</v>
      </c>
      <c r="E7" s="4">
        <v>10</v>
      </c>
      <c r="F7" s="4">
        <v>8</v>
      </c>
      <c r="G7" s="4">
        <v>18</v>
      </c>
      <c r="H7" s="9">
        <f>C7</f>
        <v>1</v>
      </c>
      <c r="I7" s="10">
        <f>SUM(D7:G7)</f>
        <v>44</v>
      </c>
      <c r="M7" s="14"/>
    </row>
    <row r="8" spans="2:13" x14ac:dyDescent="0.2">
      <c r="B8" s="8" t="s">
        <v>12</v>
      </c>
      <c r="C8" s="20">
        <f>SUM(C5:C5)</f>
        <v>29</v>
      </c>
      <c r="D8" s="20">
        <f t="shared" ref="D8:I8" si="0">SUM(D5:D5)</f>
        <v>200</v>
      </c>
      <c r="E8" s="20">
        <f t="shared" si="0"/>
        <v>200</v>
      </c>
      <c r="F8" s="20">
        <f t="shared" si="0"/>
        <v>200</v>
      </c>
      <c r="G8" s="20">
        <f t="shared" si="0"/>
        <v>200</v>
      </c>
      <c r="H8" s="20">
        <f t="shared" si="0"/>
        <v>29</v>
      </c>
      <c r="I8" s="20">
        <f t="shared" si="0"/>
        <v>800</v>
      </c>
      <c r="M8" s="14"/>
    </row>
    <row r="9" spans="2:13" x14ac:dyDescent="0.2">
      <c r="B9" s="8" t="s">
        <v>13</v>
      </c>
      <c r="C9" s="20">
        <v>40</v>
      </c>
      <c r="D9" s="20">
        <v>309</v>
      </c>
      <c r="E9" s="20">
        <v>310</v>
      </c>
      <c r="F9" s="20">
        <f>928-619</f>
        <v>309</v>
      </c>
      <c r="G9" s="20">
        <v>239</v>
      </c>
      <c r="H9" s="20">
        <f>C9</f>
        <v>40</v>
      </c>
      <c r="I9" s="20">
        <f>SUM(D9:G9)</f>
        <v>1167</v>
      </c>
      <c r="M9" s="14"/>
    </row>
    <row r="10" spans="2:13" x14ac:dyDescent="0.2">
      <c r="B10" s="8" t="s">
        <v>14</v>
      </c>
      <c r="C10" s="20">
        <f>SUM(C5:C7)</f>
        <v>40</v>
      </c>
      <c r="D10" s="20">
        <f>SUM(D5:D7)</f>
        <v>308</v>
      </c>
      <c r="E10" s="20">
        <f>SUM(E5:E7)</f>
        <v>310</v>
      </c>
      <c r="F10" s="20">
        <f t="shared" ref="F10:G10" si="1">SUM(F5:F7)</f>
        <v>308</v>
      </c>
      <c r="G10" s="20">
        <f t="shared" si="1"/>
        <v>238</v>
      </c>
      <c r="H10" s="20">
        <f>C10</f>
        <v>40</v>
      </c>
      <c r="I10" s="20">
        <f>SUM(D10:G10)</f>
        <v>1164</v>
      </c>
      <c r="M10" s="14"/>
    </row>
    <row r="11" spans="2:13" ht="13.5" thickBot="1" x14ac:dyDescent="0.25"/>
    <row r="12" spans="2:13" ht="12.75" customHeight="1" x14ac:dyDescent="0.2">
      <c r="B12" s="21" t="s">
        <v>15</v>
      </c>
      <c r="C12" s="22">
        <f>H8/H9</f>
        <v>0.72499999999999998</v>
      </c>
      <c r="E12" s="33" t="str">
        <f>IF(AND(C12&gt;=60%,C13&gt;=40%),"Votación Válida: 60% Docentes y 40% Estudiantes","Acto Nulo, no se logró "&amp;IF(C12&lt;60%,"60% votos de docentes","40% votos de estudiantes"))</f>
        <v>Votación Válida: 60% Docentes y 40% Estudiantes</v>
      </c>
      <c r="F12" s="34"/>
      <c r="G12" s="34"/>
      <c r="H12" s="34"/>
      <c r="I12" s="34"/>
      <c r="J12" s="34"/>
      <c r="K12" s="34"/>
      <c r="L12" s="35"/>
    </row>
    <row r="13" spans="2:13" ht="13.5" customHeight="1" thickBot="1" x14ac:dyDescent="0.25">
      <c r="B13" s="21" t="s">
        <v>16</v>
      </c>
      <c r="C13" s="22">
        <f>I8/I9</f>
        <v>0.68551842330762636</v>
      </c>
      <c r="E13" s="36"/>
      <c r="F13" s="37"/>
      <c r="G13" s="37"/>
      <c r="H13" s="37"/>
      <c r="I13" s="37"/>
      <c r="J13" s="37"/>
      <c r="K13" s="37"/>
      <c r="L13" s="38"/>
    </row>
    <row r="14" spans="2:13" ht="13.5" thickBot="1" x14ac:dyDescent="0.25"/>
    <row r="15" spans="2:13" ht="24" thickBot="1" x14ac:dyDescent="0.4">
      <c r="E15" s="39" t="str">
        <f>"Lista ganadora " &amp;IF(AND(C12&gt;=60%,C13&gt;=40%),VLOOKUP(MAX($L$5:$L$5),$L$5:$M$5,2,0),"")</f>
        <v>Lista ganadora Lista 1</v>
      </c>
      <c r="F15" s="40"/>
      <c r="G15" s="40"/>
      <c r="H15" s="40"/>
      <c r="I15" s="40"/>
      <c r="J15" s="40"/>
      <c r="K15" s="40"/>
      <c r="L15" s="41"/>
    </row>
    <row r="20" spans="5:5" x14ac:dyDescent="0.2">
      <c r="E20" s="23" t="str">
        <f>IF(OR(C12&lt;60%,C13&lt;40%),"",VLOOKUP(MAX($L$5:$L$5),$L$5:$M$5,2,0))</f>
        <v>Lista 1</v>
      </c>
    </row>
  </sheetData>
  <sheetProtection sheet="1" objects="1" scenarios="1"/>
  <mergeCells count="10">
    <mergeCell ref="M3:M4"/>
    <mergeCell ref="E12:L13"/>
    <mergeCell ref="E15:L15"/>
    <mergeCell ref="B1:L1"/>
    <mergeCell ref="D3:G3"/>
    <mergeCell ref="H3:H4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C5:G7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workbookViewId="0">
      <selection activeCell="L6" sqref="L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7" width="8.7109375" style="5" customWidth="1"/>
    <col min="8" max="12" width="10.140625" style="5" customWidth="1"/>
    <col min="13" max="13" width="10.140625" style="5" hidden="1" customWidth="1"/>
    <col min="14" max="16384" width="7.5703125" style="5"/>
  </cols>
  <sheetData>
    <row r="1" spans="2:13" ht="18.75" x14ac:dyDescent="0.3">
      <c r="B1" s="51" t="s">
        <v>113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2:13" x14ac:dyDescent="0.2">
      <c r="C3" s="6" t="s">
        <v>4</v>
      </c>
      <c r="D3" s="50" t="s">
        <v>5</v>
      </c>
      <c r="E3" s="50"/>
      <c r="F3" s="50"/>
      <c r="G3" s="50"/>
      <c r="H3" s="42" t="s">
        <v>6</v>
      </c>
      <c r="I3" s="44" t="s">
        <v>7</v>
      </c>
      <c r="J3" s="42" t="s">
        <v>8</v>
      </c>
      <c r="K3" s="44" t="s">
        <v>9</v>
      </c>
      <c r="L3" s="46" t="s">
        <v>18</v>
      </c>
      <c r="M3" s="48" t="s">
        <v>10</v>
      </c>
    </row>
    <row r="4" spans="2:13" x14ac:dyDescent="0.2">
      <c r="C4" s="6" t="s">
        <v>29</v>
      </c>
      <c r="D4" s="7" t="s">
        <v>114</v>
      </c>
      <c r="E4" s="7" t="s">
        <v>115</v>
      </c>
      <c r="F4" s="7" t="s">
        <v>116</v>
      </c>
      <c r="G4" s="7" t="s">
        <v>117</v>
      </c>
      <c r="H4" s="43"/>
      <c r="I4" s="45"/>
      <c r="J4" s="43"/>
      <c r="K4" s="45"/>
      <c r="L4" s="47"/>
      <c r="M4" s="49"/>
    </row>
    <row r="5" spans="2:13" x14ac:dyDescent="0.2">
      <c r="B5" s="8" t="s">
        <v>1</v>
      </c>
      <c r="C5" s="2">
        <v>20</v>
      </c>
      <c r="D5" s="4">
        <v>100</v>
      </c>
      <c r="E5" s="4">
        <v>100</v>
      </c>
      <c r="F5" s="4">
        <v>100</v>
      </c>
      <c r="G5" s="4">
        <v>100</v>
      </c>
      <c r="H5" s="9">
        <f>C5</f>
        <v>20</v>
      </c>
      <c r="I5" s="10">
        <f>SUM(D5:G5)</f>
        <v>400</v>
      </c>
      <c r="J5" s="11">
        <f>ROUND((2/3)*(H5/$C$9)*100,2)</f>
        <v>33.33</v>
      </c>
      <c r="K5" s="12">
        <f>ROUND((1/3)*(I5/$I$9)*100,2)</f>
        <v>16.670000000000002</v>
      </c>
      <c r="L5" s="13">
        <f>J5+K5</f>
        <v>50</v>
      </c>
      <c r="M5" s="14" t="str">
        <f>B5</f>
        <v>Lista 2</v>
      </c>
    </row>
    <row r="6" spans="2:13" x14ac:dyDescent="0.2">
      <c r="B6" s="8" t="s">
        <v>20</v>
      </c>
      <c r="C6" s="1">
        <v>20</v>
      </c>
      <c r="D6" s="3">
        <v>100</v>
      </c>
      <c r="E6" s="3">
        <v>100</v>
      </c>
      <c r="F6" s="3">
        <v>100</v>
      </c>
      <c r="G6" s="3">
        <v>100</v>
      </c>
      <c r="H6" s="15">
        <f>C6</f>
        <v>20</v>
      </c>
      <c r="I6" s="16">
        <f>SUM(D6:G6)</f>
        <v>400</v>
      </c>
      <c r="J6" s="17">
        <f>ROUND((2/3)*(H6/$C$9)*100,2)</f>
        <v>33.33</v>
      </c>
      <c r="K6" s="18">
        <f>ROUND((1/3)*(I6/$I$9)*100,2)</f>
        <v>16.670000000000002</v>
      </c>
      <c r="L6" s="19">
        <f t="shared" ref="L6" si="0">J6+K6</f>
        <v>50</v>
      </c>
      <c r="M6" s="14" t="str">
        <f>B6</f>
        <v>Lista 1</v>
      </c>
    </row>
    <row r="7" spans="2:13" x14ac:dyDescent="0.2">
      <c r="B7" s="8" t="s">
        <v>11</v>
      </c>
      <c r="C7" s="2">
        <v>1</v>
      </c>
      <c r="D7" s="4">
        <v>70</v>
      </c>
      <c r="E7" s="4">
        <v>70</v>
      </c>
      <c r="F7" s="4">
        <v>70</v>
      </c>
      <c r="G7" s="4">
        <v>60</v>
      </c>
      <c r="H7" s="9">
        <f>C7</f>
        <v>1</v>
      </c>
      <c r="I7" s="10">
        <f>SUM(D7:G7)</f>
        <v>270</v>
      </c>
      <c r="M7" s="14"/>
    </row>
    <row r="8" spans="2:13" x14ac:dyDescent="0.2">
      <c r="B8" s="8" t="s">
        <v>0</v>
      </c>
      <c r="C8" s="1">
        <v>1</v>
      </c>
      <c r="D8" s="3">
        <v>4</v>
      </c>
      <c r="E8" s="3">
        <v>4</v>
      </c>
      <c r="F8" s="3">
        <v>4</v>
      </c>
      <c r="G8" s="3">
        <v>4</v>
      </c>
      <c r="H8" s="15">
        <f>C8</f>
        <v>1</v>
      </c>
      <c r="I8" s="16">
        <f>SUM(D8:G8)</f>
        <v>16</v>
      </c>
      <c r="M8" s="14"/>
    </row>
    <row r="9" spans="2:13" x14ac:dyDescent="0.2">
      <c r="B9" s="8" t="s">
        <v>12</v>
      </c>
      <c r="C9" s="20">
        <f>SUM(C5:C6)</f>
        <v>40</v>
      </c>
      <c r="D9" s="20">
        <f t="shared" ref="D9:I9" si="1">SUM(D5:D6)</f>
        <v>200</v>
      </c>
      <c r="E9" s="20">
        <f t="shared" si="1"/>
        <v>200</v>
      </c>
      <c r="F9" s="20">
        <f t="shared" si="1"/>
        <v>200</v>
      </c>
      <c r="G9" s="20">
        <f t="shared" si="1"/>
        <v>200</v>
      </c>
      <c r="H9" s="20">
        <f t="shared" si="1"/>
        <v>40</v>
      </c>
      <c r="I9" s="20">
        <f t="shared" si="1"/>
        <v>800</v>
      </c>
      <c r="M9" s="14"/>
    </row>
    <row r="10" spans="2:13" x14ac:dyDescent="0.2">
      <c r="B10" s="8" t="s">
        <v>13</v>
      </c>
      <c r="C10" s="20">
        <v>44</v>
      </c>
      <c r="D10" s="20">
        <v>275</v>
      </c>
      <c r="E10" s="20">
        <v>276</v>
      </c>
      <c r="F10" s="20">
        <v>276</v>
      </c>
      <c r="G10" s="20">
        <v>268</v>
      </c>
      <c r="H10" s="20">
        <f>C10</f>
        <v>44</v>
      </c>
      <c r="I10" s="20">
        <f>SUM(D10:G10)</f>
        <v>1095</v>
      </c>
      <c r="M10" s="14"/>
    </row>
    <row r="11" spans="2:13" x14ac:dyDescent="0.2">
      <c r="B11" s="8" t="s">
        <v>14</v>
      </c>
      <c r="C11" s="20">
        <f>SUM(C5:C8)</f>
        <v>42</v>
      </c>
      <c r="D11" s="20">
        <f>SUM(D5:D8)</f>
        <v>274</v>
      </c>
      <c r="E11" s="20">
        <f>SUM(E5:E8)</f>
        <v>274</v>
      </c>
      <c r="F11" s="20">
        <f t="shared" ref="F11:G11" si="2">SUM(F5:F8)</f>
        <v>274</v>
      </c>
      <c r="G11" s="20">
        <f t="shared" si="2"/>
        <v>264</v>
      </c>
      <c r="H11" s="20">
        <f>C11</f>
        <v>42</v>
      </c>
      <c r="I11" s="20">
        <f>SUM(D11:G11)</f>
        <v>1086</v>
      </c>
      <c r="M11" s="14"/>
    </row>
    <row r="12" spans="2:13" ht="13.5" thickBot="1" x14ac:dyDescent="0.25"/>
    <row r="13" spans="2:13" ht="12.75" customHeight="1" x14ac:dyDescent="0.2">
      <c r="B13" s="21" t="s">
        <v>15</v>
      </c>
      <c r="C13" s="22">
        <f>H9/H10</f>
        <v>0.90909090909090906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5"/>
    </row>
    <row r="14" spans="2:13" ht="13.5" customHeight="1" thickBot="1" x14ac:dyDescent="0.25">
      <c r="B14" s="21" t="s">
        <v>16</v>
      </c>
      <c r="C14" s="22">
        <f>I9/I10</f>
        <v>0.73059360730593603</v>
      </c>
      <c r="E14" s="36"/>
      <c r="F14" s="37"/>
      <c r="G14" s="37"/>
      <c r="H14" s="37"/>
      <c r="I14" s="37"/>
      <c r="J14" s="37"/>
      <c r="K14" s="37"/>
      <c r="L14" s="38"/>
    </row>
    <row r="15" spans="2:13" ht="13.5" thickBot="1" x14ac:dyDescent="0.25"/>
    <row r="16" spans="2:13" ht="24" thickBot="1" x14ac:dyDescent="0.4">
      <c r="E16" s="39" t="str">
        <f>"Lista ganadora " &amp;IF(AND(C13&gt;=60%,C14&gt;=40%),VLOOKUP(MAX($L$5:$L$6),$L$5:$M$6,2,0),"")</f>
        <v>Lista ganadora Lista 2</v>
      </c>
      <c r="F16" s="40"/>
      <c r="G16" s="40"/>
      <c r="H16" s="40"/>
      <c r="I16" s="40"/>
      <c r="J16" s="40"/>
      <c r="K16" s="40"/>
      <c r="L16" s="41"/>
    </row>
    <row r="20" spans="5:5" x14ac:dyDescent="0.2">
      <c r="E20" s="23" t="str">
        <f>IF(OR(C13&lt;60%,C14&lt;40%),"",VLOOKUP(MAX($L$5:$L$6),$L$5:$M$6,2,0))</f>
        <v>Lista 2</v>
      </c>
    </row>
  </sheetData>
  <sheetProtection sheet="1" objects="1" scenarios="1"/>
  <mergeCells count="10">
    <mergeCell ref="M3:M4"/>
    <mergeCell ref="E13:L14"/>
    <mergeCell ref="E16:L16"/>
    <mergeCell ref="B1:L1"/>
    <mergeCell ref="D3:G3"/>
    <mergeCell ref="H3:H4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C5:G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workbookViewId="0">
      <selection activeCell="I11" sqref="I11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7" width="8.7109375" style="5" customWidth="1"/>
    <col min="8" max="12" width="10.140625" style="5" customWidth="1"/>
    <col min="13" max="13" width="10.140625" style="5" hidden="1" customWidth="1"/>
    <col min="14" max="16384" width="7.5703125" style="5"/>
  </cols>
  <sheetData>
    <row r="1" spans="2:13" ht="18.75" x14ac:dyDescent="0.3">
      <c r="B1" s="51" t="s">
        <v>118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3" spans="2:13" x14ac:dyDescent="0.2">
      <c r="C3" s="6" t="s">
        <v>4</v>
      </c>
      <c r="D3" s="50" t="s">
        <v>5</v>
      </c>
      <c r="E3" s="50"/>
      <c r="F3" s="50"/>
      <c r="G3" s="50"/>
      <c r="H3" s="42" t="s">
        <v>6</v>
      </c>
      <c r="I3" s="44" t="s">
        <v>7</v>
      </c>
      <c r="J3" s="42" t="s">
        <v>8</v>
      </c>
      <c r="K3" s="44" t="s">
        <v>9</v>
      </c>
      <c r="L3" s="46" t="s">
        <v>18</v>
      </c>
      <c r="M3" s="48" t="s">
        <v>10</v>
      </c>
    </row>
    <row r="4" spans="2:13" x14ac:dyDescent="0.2">
      <c r="C4" s="6" t="s">
        <v>30</v>
      </c>
      <c r="D4" s="7" t="s">
        <v>119</v>
      </c>
      <c r="E4" s="7" t="s">
        <v>120</v>
      </c>
      <c r="F4" s="7" t="s">
        <v>121</v>
      </c>
      <c r="G4" s="7" t="s">
        <v>122</v>
      </c>
      <c r="H4" s="43"/>
      <c r="I4" s="45"/>
      <c r="J4" s="43"/>
      <c r="K4" s="45"/>
      <c r="L4" s="47"/>
      <c r="M4" s="49"/>
    </row>
    <row r="5" spans="2:13" x14ac:dyDescent="0.2">
      <c r="B5" s="8" t="s">
        <v>1</v>
      </c>
      <c r="C5" s="2">
        <v>10</v>
      </c>
      <c r="D5" s="4">
        <v>100</v>
      </c>
      <c r="E5" s="4">
        <v>100</v>
      </c>
      <c r="F5" s="4">
        <v>100</v>
      </c>
      <c r="G5" s="4">
        <v>100</v>
      </c>
      <c r="H5" s="9">
        <f>C5</f>
        <v>10</v>
      </c>
      <c r="I5" s="10">
        <f>SUM(D5:G5)</f>
        <v>400</v>
      </c>
      <c r="J5" s="11">
        <f>ROUND((2/3)*(H5/$C$9)*100,2)</f>
        <v>33.33</v>
      </c>
      <c r="K5" s="12">
        <f>ROUND((1/3)*(I5/$I$9)*100,2)</f>
        <v>16.670000000000002</v>
      </c>
      <c r="L5" s="13">
        <f>J5+K5</f>
        <v>50</v>
      </c>
      <c r="M5" s="14" t="str">
        <f>B5</f>
        <v>Lista 2</v>
      </c>
    </row>
    <row r="6" spans="2:13" x14ac:dyDescent="0.2">
      <c r="B6" s="8" t="s">
        <v>20</v>
      </c>
      <c r="C6" s="1">
        <v>10</v>
      </c>
      <c r="D6" s="3">
        <v>100</v>
      </c>
      <c r="E6" s="3">
        <v>100</v>
      </c>
      <c r="F6" s="3">
        <v>100</v>
      </c>
      <c r="G6" s="3">
        <v>100</v>
      </c>
      <c r="H6" s="15">
        <f>C6</f>
        <v>10</v>
      </c>
      <c r="I6" s="16">
        <f>SUM(D6:G6)</f>
        <v>400</v>
      </c>
      <c r="J6" s="17">
        <f>ROUND((2/3)*(H6/$C$9)*100,2)</f>
        <v>33.33</v>
      </c>
      <c r="K6" s="18">
        <f>ROUND((1/3)*(I6/$I$9)*100,2)</f>
        <v>16.670000000000002</v>
      </c>
      <c r="L6" s="19">
        <f t="shared" ref="L6" si="0">J6+K6</f>
        <v>50</v>
      </c>
      <c r="M6" s="14" t="str">
        <f>B6</f>
        <v>Lista 1</v>
      </c>
    </row>
    <row r="7" spans="2:13" x14ac:dyDescent="0.2">
      <c r="B7" s="8" t="s">
        <v>11</v>
      </c>
      <c r="C7" s="2">
        <v>1</v>
      </c>
      <c r="D7" s="4">
        <v>50</v>
      </c>
      <c r="E7" s="4">
        <v>50</v>
      </c>
      <c r="F7" s="4">
        <v>50</v>
      </c>
      <c r="G7" s="4">
        <v>50</v>
      </c>
      <c r="H7" s="9">
        <f>C7</f>
        <v>1</v>
      </c>
      <c r="I7" s="10">
        <f>SUM(D7:G7)</f>
        <v>200</v>
      </c>
      <c r="M7" s="14"/>
    </row>
    <row r="8" spans="2:13" x14ac:dyDescent="0.2">
      <c r="B8" s="8" t="s">
        <v>0</v>
      </c>
      <c r="C8" s="1">
        <v>1</v>
      </c>
      <c r="D8" s="3">
        <v>2</v>
      </c>
      <c r="E8" s="3">
        <v>2</v>
      </c>
      <c r="F8" s="3">
        <v>2</v>
      </c>
      <c r="G8" s="3">
        <v>1</v>
      </c>
      <c r="H8" s="15">
        <f>C8</f>
        <v>1</v>
      </c>
      <c r="I8" s="16">
        <f>SUM(D8:G8)</f>
        <v>7</v>
      </c>
      <c r="M8" s="14"/>
    </row>
    <row r="9" spans="2:13" x14ac:dyDescent="0.2">
      <c r="B9" s="8" t="s">
        <v>12</v>
      </c>
      <c r="C9" s="20">
        <f>SUM(C5:C6)</f>
        <v>20</v>
      </c>
      <c r="D9" s="20">
        <f t="shared" ref="D9:I9" si="1">SUM(D5:D6)</f>
        <v>200</v>
      </c>
      <c r="E9" s="20">
        <f t="shared" si="1"/>
        <v>200</v>
      </c>
      <c r="F9" s="20">
        <f t="shared" si="1"/>
        <v>200</v>
      </c>
      <c r="G9" s="20">
        <f t="shared" si="1"/>
        <v>200</v>
      </c>
      <c r="H9" s="20">
        <f t="shared" si="1"/>
        <v>20</v>
      </c>
      <c r="I9" s="20">
        <f t="shared" si="1"/>
        <v>800</v>
      </c>
      <c r="M9" s="14"/>
    </row>
    <row r="10" spans="2:13" x14ac:dyDescent="0.2">
      <c r="B10" s="8" t="s">
        <v>13</v>
      </c>
      <c r="C10" s="20">
        <v>22</v>
      </c>
      <c r="D10" s="20">
        <v>254</v>
      </c>
      <c r="E10" s="20">
        <v>255</v>
      </c>
      <c r="F10" s="20">
        <v>255</v>
      </c>
      <c r="G10" s="20">
        <v>253</v>
      </c>
      <c r="H10" s="20">
        <f>C10</f>
        <v>22</v>
      </c>
      <c r="I10" s="20">
        <f>SUM(D10:G10)</f>
        <v>1017</v>
      </c>
      <c r="M10" s="14"/>
    </row>
    <row r="11" spans="2:13" x14ac:dyDescent="0.2">
      <c r="B11" s="8" t="s">
        <v>14</v>
      </c>
      <c r="C11" s="20">
        <f>SUM(C5:C8)</f>
        <v>22</v>
      </c>
      <c r="D11" s="20">
        <f>SUM(D5:D8)</f>
        <v>252</v>
      </c>
      <c r="E11" s="20">
        <f>SUM(E5:E8)</f>
        <v>252</v>
      </c>
      <c r="F11" s="20">
        <f t="shared" ref="F11:G11" si="2">SUM(F5:F8)</f>
        <v>252</v>
      </c>
      <c r="G11" s="20">
        <f t="shared" si="2"/>
        <v>251</v>
      </c>
      <c r="H11" s="20">
        <f>C11</f>
        <v>22</v>
      </c>
      <c r="I11" s="20">
        <f>SUM(D11:G11)</f>
        <v>1007</v>
      </c>
      <c r="M11" s="14"/>
    </row>
    <row r="12" spans="2:13" ht="13.5" thickBot="1" x14ac:dyDescent="0.25"/>
    <row r="13" spans="2:13" ht="12.75" customHeight="1" x14ac:dyDescent="0.2">
      <c r="B13" s="21" t="s">
        <v>15</v>
      </c>
      <c r="C13" s="22">
        <f>H9/H10</f>
        <v>0.90909090909090906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5"/>
    </row>
    <row r="14" spans="2:13" ht="13.5" customHeight="1" thickBot="1" x14ac:dyDescent="0.25">
      <c r="B14" s="21" t="s">
        <v>16</v>
      </c>
      <c r="C14" s="22">
        <f>I9/I10</f>
        <v>0.7866273352999017</v>
      </c>
      <c r="E14" s="36"/>
      <c r="F14" s="37"/>
      <c r="G14" s="37"/>
      <c r="H14" s="37"/>
      <c r="I14" s="37"/>
      <c r="J14" s="37"/>
      <c r="K14" s="37"/>
      <c r="L14" s="38"/>
    </row>
    <row r="15" spans="2:13" ht="13.5" thickBot="1" x14ac:dyDescent="0.25"/>
    <row r="16" spans="2:13" ht="24" thickBot="1" x14ac:dyDescent="0.4">
      <c r="E16" s="39" t="str">
        <f>"Lista ganadora " &amp;IF(AND(C13&gt;=60%,C14&gt;=40%),VLOOKUP(MAX($L$5:$L$6),$L$5:$M$6,2,0),"")</f>
        <v>Lista ganadora Lista 2</v>
      </c>
      <c r="F16" s="40"/>
      <c r="G16" s="40"/>
      <c r="H16" s="40"/>
      <c r="I16" s="40"/>
      <c r="J16" s="40"/>
      <c r="K16" s="40"/>
      <c r="L16" s="41"/>
    </row>
    <row r="20" spans="5:5" x14ac:dyDescent="0.2">
      <c r="E20" s="23" t="str">
        <f>IF(OR(C13&lt;60%,C14&lt;40%),"",VLOOKUP(MAX($L$5:$L$6),$L$5:$M$6,2,0))</f>
        <v>Lista 2</v>
      </c>
    </row>
  </sheetData>
  <sheetProtection sheet="1" objects="1" scenarios="1"/>
  <mergeCells count="10">
    <mergeCell ref="M3:M4"/>
    <mergeCell ref="E13:L14"/>
    <mergeCell ref="E16:L16"/>
    <mergeCell ref="B1:L1"/>
    <mergeCell ref="D3:G3"/>
    <mergeCell ref="H3:H4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C5:G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1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20"/>
  <sheetViews>
    <sheetView workbookViewId="0">
      <selection activeCell="M7" sqref="M7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3" width="8.7109375" style="5" customWidth="1"/>
    <col min="4" max="13" width="6.42578125" style="5" customWidth="1"/>
    <col min="14" max="18" width="10.140625" style="5" customWidth="1"/>
    <col min="19" max="19" width="10.140625" style="5" hidden="1" customWidth="1"/>
    <col min="20" max="16384" width="7.5703125" style="5"/>
  </cols>
  <sheetData>
    <row r="1" spans="2:19" ht="53.25" customHeight="1" x14ac:dyDescent="0.2">
      <c r="B1" s="52" t="s">
        <v>123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3" spans="2:19" x14ac:dyDescent="0.2">
      <c r="C3" s="6" t="s">
        <v>4</v>
      </c>
      <c r="D3" s="50" t="s">
        <v>5</v>
      </c>
      <c r="E3" s="50"/>
      <c r="F3" s="50"/>
      <c r="G3" s="50"/>
      <c r="H3" s="50"/>
      <c r="I3" s="50"/>
      <c r="J3" s="50"/>
      <c r="K3" s="50"/>
      <c r="L3" s="50"/>
      <c r="M3" s="50"/>
      <c r="N3" s="42" t="s">
        <v>6</v>
      </c>
      <c r="O3" s="44" t="s">
        <v>7</v>
      </c>
      <c r="P3" s="42" t="s">
        <v>8</v>
      </c>
      <c r="Q3" s="44" t="s">
        <v>9</v>
      </c>
      <c r="R3" s="46" t="s">
        <v>18</v>
      </c>
      <c r="S3" s="48" t="s">
        <v>10</v>
      </c>
    </row>
    <row r="4" spans="2:19" ht="26.25" customHeight="1" x14ac:dyDescent="0.2">
      <c r="C4" s="6" t="s">
        <v>41</v>
      </c>
      <c r="D4" s="7" t="s">
        <v>124</v>
      </c>
      <c r="E4" s="7" t="s">
        <v>125</v>
      </c>
      <c r="F4" s="7" t="s">
        <v>126</v>
      </c>
      <c r="G4" s="7" t="s">
        <v>127</v>
      </c>
      <c r="H4" s="7" t="s">
        <v>128</v>
      </c>
      <c r="I4" s="7" t="s">
        <v>129</v>
      </c>
      <c r="J4" s="7" t="s">
        <v>130</v>
      </c>
      <c r="K4" s="7" t="s">
        <v>131</v>
      </c>
      <c r="L4" s="7" t="s">
        <v>132</v>
      </c>
      <c r="M4" s="7" t="s">
        <v>133</v>
      </c>
      <c r="N4" s="43"/>
      <c r="O4" s="45"/>
      <c r="P4" s="43"/>
      <c r="Q4" s="45"/>
      <c r="R4" s="47"/>
      <c r="S4" s="49"/>
    </row>
    <row r="5" spans="2:19" x14ac:dyDescent="0.2">
      <c r="B5" s="8" t="s">
        <v>20</v>
      </c>
      <c r="C5" s="2">
        <v>40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4">
        <v>150</v>
      </c>
      <c r="L5" s="4">
        <v>150</v>
      </c>
      <c r="M5" s="4">
        <v>150</v>
      </c>
      <c r="N5" s="9">
        <f>C5</f>
        <v>40</v>
      </c>
      <c r="O5" s="10">
        <f>SUM(D5:M5)</f>
        <v>1500</v>
      </c>
      <c r="P5" s="11">
        <f>ROUND((2/3)*(N5/$C$8)*100,2)</f>
        <v>45.2</v>
      </c>
      <c r="Q5" s="12">
        <f>ROUND((1/3)*(O5/$O$8)*100,2)</f>
        <v>20</v>
      </c>
      <c r="R5" s="13">
        <f>P5+Q5</f>
        <v>65.2</v>
      </c>
      <c r="S5" s="14" t="str">
        <f>B5</f>
        <v>Lista 1</v>
      </c>
    </row>
    <row r="6" spans="2:19" x14ac:dyDescent="0.2">
      <c r="B6" s="8" t="s">
        <v>11</v>
      </c>
      <c r="C6" s="1">
        <v>19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100</v>
      </c>
      <c r="N6" s="15">
        <f>C6</f>
        <v>19</v>
      </c>
      <c r="O6" s="16">
        <f>SUM(D6:M6)</f>
        <v>1000</v>
      </c>
      <c r="S6" s="14"/>
    </row>
    <row r="7" spans="2:19" x14ac:dyDescent="0.2">
      <c r="B7" s="8" t="s">
        <v>0</v>
      </c>
      <c r="C7" s="2">
        <v>8</v>
      </c>
      <c r="D7" s="4">
        <v>20</v>
      </c>
      <c r="E7" s="4">
        <v>20</v>
      </c>
      <c r="F7" s="4">
        <v>20</v>
      </c>
      <c r="G7" s="4">
        <v>15</v>
      </c>
      <c r="H7" s="4">
        <v>20</v>
      </c>
      <c r="I7" s="4">
        <v>20</v>
      </c>
      <c r="J7" s="4">
        <v>14</v>
      </c>
      <c r="K7" s="4">
        <v>30</v>
      </c>
      <c r="L7" s="4">
        <v>30</v>
      </c>
      <c r="M7" s="4"/>
      <c r="N7" s="9">
        <f>C7</f>
        <v>8</v>
      </c>
      <c r="O7" s="10">
        <f>SUM(D7:M7)</f>
        <v>189</v>
      </c>
      <c r="S7" s="14"/>
    </row>
    <row r="8" spans="2:19" x14ac:dyDescent="0.2">
      <c r="B8" s="8" t="s">
        <v>12</v>
      </c>
      <c r="C8" s="20">
        <f>SUM(C5:C6)</f>
        <v>59</v>
      </c>
      <c r="D8" s="20">
        <f t="shared" ref="D8:O8" si="0">SUM(D5:D6)</f>
        <v>250</v>
      </c>
      <c r="E8" s="20">
        <f t="shared" si="0"/>
        <v>250</v>
      </c>
      <c r="F8" s="20">
        <f t="shared" si="0"/>
        <v>250</v>
      </c>
      <c r="G8" s="20">
        <f t="shared" si="0"/>
        <v>250</v>
      </c>
      <c r="H8" s="20">
        <f t="shared" si="0"/>
        <v>250</v>
      </c>
      <c r="I8" s="20">
        <f t="shared" si="0"/>
        <v>250</v>
      </c>
      <c r="J8" s="20">
        <f t="shared" si="0"/>
        <v>250</v>
      </c>
      <c r="K8" s="20">
        <f t="shared" si="0"/>
        <v>250</v>
      </c>
      <c r="L8" s="20">
        <f t="shared" si="0"/>
        <v>250</v>
      </c>
      <c r="M8" s="20">
        <f t="shared" si="0"/>
        <v>250</v>
      </c>
      <c r="N8" s="20">
        <f t="shared" si="0"/>
        <v>59</v>
      </c>
      <c r="O8" s="20">
        <f t="shared" si="0"/>
        <v>2500</v>
      </c>
      <c r="S8" s="14"/>
    </row>
    <row r="9" spans="2:19" x14ac:dyDescent="0.2">
      <c r="B9" s="8" t="s">
        <v>13</v>
      </c>
      <c r="C9" s="20">
        <v>69</v>
      </c>
      <c r="D9" s="20">
        <v>272</v>
      </c>
      <c r="E9" s="20">
        <v>273</v>
      </c>
      <c r="F9" s="20">
        <v>271</v>
      </c>
      <c r="G9" s="20">
        <v>269</v>
      </c>
      <c r="H9" s="20">
        <v>270</v>
      </c>
      <c r="I9" s="20">
        <v>270</v>
      </c>
      <c r="J9" s="20">
        <v>267</v>
      </c>
      <c r="K9" s="20">
        <v>283</v>
      </c>
      <c r="L9" s="20">
        <v>283</v>
      </c>
      <c r="M9" s="20">
        <v>278</v>
      </c>
      <c r="N9" s="20">
        <f>C9</f>
        <v>69</v>
      </c>
      <c r="O9" s="20">
        <f>SUM(D9:M9)</f>
        <v>2736</v>
      </c>
      <c r="S9" s="14"/>
    </row>
    <row r="10" spans="2:19" x14ac:dyDescent="0.2">
      <c r="B10" s="8" t="s">
        <v>14</v>
      </c>
      <c r="C10" s="20">
        <f>SUM(C5:C7)</f>
        <v>67</v>
      </c>
      <c r="D10" s="20">
        <f>SUM(D5:D7)</f>
        <v>270</v>
      </c>
      <c r="E10" s="20">
        <f>SUM(E5:E7)</f>
        <v>270</v>
      </c>
      <c r="F10" s="20">
        <f t="shared" ref="F10:M10" si="1">SUM(F5:F7)</f>
        <v>270</v>
      </c>
      <c r="G10" s="20">
        <f t="shared" si="1"/>
        <v>265</v>
      </c>
      <c r="H10" s="20">
        <f t="shared" si="1"/>
        <v>270</v>
      </c>
      <c r="I10" s="20">
        <f t="shared" si="1"/>
        <v>270</v>
      </c>
      <c r="J10" s="20">
        <f t="shared" si="1"/>
        <v>264</v>
      </c>
      <c r="K10" s="20">
        <f t="shared" si="1"/>
        <v>280</v>
      </c>
      <c r="L10" s="20">
        <f t="shared" si="1"/>
        <v>280</v>
      </c>
      <c r="M10" s="20">
        <f t="shared" si="1"/>
        <v>250</v>
      </c>
      <c r="N10" s="20">
        <f>C10</f>
        <v>67</v>
      </c>
      <c r="O10" s="20">
        <f>SUM(D10:M10)</f>
        <v>2689</v>
      </c>
      <c r="S10" s="14"/>
    </row>
    <row r="11" spans="2:19" ht="13.5" thickBot="1" x14ac:dyDescent="0.25"/>
    <row r="12" spans="2:19" ht="12.75" customHeight="1" x14ac:dyDescent="0.2">
      <c r="B12" s="21" t="s">
        <v>15</v>
      </c>
      <c r="C12" s="22">
        <f>N8/N9</f>
        <v>0.85507246376811596</v>
      </c>
      <c r="E12" s="33" t="str">
        <f>IF(AND(C12&gt;=60%,C13&gt;=40%),"Votación Válida: 60% Docentes y 40% Estudiantes","Acto Nulo, no se logró "&amp;IF(C12&lt;60%,"60% votos de docentes","40% votos de estudiantes"))</f>
        <v>Votación Válida: 60% Docentes y 40% Estudiantes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</row>
    <row r="13" spans="2:19" ht="13.5" customHeight="1" thickBot="1" x14ac:dyDescent="0.25">
      <c r="B13" s="21" t="s">
        <v>16</v>
      </c>
      <c r="C13" s="22">
        <f>O8/O9</f>
        <v>0.91374269005847952</v>
      </c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</row>
    <row r="14" spans="2:19" ht="13.5" thickBot="1" x14ac:dyDescent="0.25"/>
    <row r="15" spans="2:19" ht="24" thickBot="1" x14ac:dyDescent="0.4">
      <c r="E15" s="39" t="str">
        <f>"Lista ganadora " &amp;IF(AND(C12&gt;=60%,C13&gt;=40%),VLOOKUP(MAX($R$5:$R$5),$R$5:$S$5,2,0),"")</f>
        <v>Lista ganadora Lista 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20" spans="5:5" x14ac:dyDescent="0.2">
      <c r="E20" s="23" t="str">
        <f>IF(OR(C12&lt;60%,C13&lt;40%),"",VLOOKUP(MAX($R$5:$R$5),$R$5:$S$5,2,0))</f>
        <v>Lista 1</v>
      </c>
    </row>
  </sheetData>
  <sheetProtection sheet="1" objects="1" scenarios="1"/>
  <mergeCells count="10">
    <mergeCell ref="S3:S4"/>
    <mergeCell ref="E12:R13"/>
    <mergeCell ref="E15:R15"/>
    <mergeCell ref="B1:R1"/>
    <mergeCell ref="D3:M3"/>
    <mergeCell ref="N3:N4"/>
    <mergeCell ref="O3:O4"/>
    <mergeCell ref="P3:P4"/>
    <mergeCell ref="Q3:Q4"/>
    <mergeCell ref="R3:R4"/>
  </mergeCells>
  <dataValidations count="1">
    <dataValidation type="whole" operator="greaterThanOrEqual" allowBlank="1" showInputMessage="1" showErrorMessage="1" sqref="C5:M7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1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workbookViewId="0">
      <selection activeCell="C5" sqref="C5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5" width="8.7109375" style="5" customWidth="1"/>
    <col min="6" max="10" width="10.140625" style="5" customWidth="1"/>
    <col min="11" max="11" width="10.140625" style="5" hidden="1" customWidth="1"/>
    <col min="12" max="16384" width="7.5703125" style="5"/>
  </cols>
  <sheetData>
    <row r="1" spans="2:11" ht="18.75" x14ac:dyDescent="0.3">
      <c r="B1" s="51" t="s">
        <v>134</v>
      </c>
      <c r="C1" s="51"/>
      <c r="D1" s="51"/>
      <c r="E1" s="51"/>
      <c r="F1" s="51"/>
      <c r="G1" s="51"/>
      <c r="H1" s="51"/>
      <c r="I1" s="51"/>
      <c r="J1" s="51"/>
    </row>
    <row r="3" spans="2:11" x14ac:dyDescent="0.2">
      <c r="C3" s="6" t="s">
        <v>4</v>
      </c>
      <c r="D3" s="50" t="s">
        <v>5</v>
      </c>
      <c r="E3" s="50"/>
      <c r="F3" s="42" t="s">
        <v>6</v>
      </c>
      <c r="G3" s="44" t="s">
        <v>7</v>
      </c>
      <c r="H3" s="42" t="s">
        <v>8</v>
      </c>
      <c r="I3" s="44" t="s">
        <v>9</v>
      </c>
      <c r="J3" s="46" t="s">
        <v>18</v>
      </c>
      <c r="K3" s="48" t="s">
        <v>10</v>
      </c>
    </row>
    <row r="4" spans="2:11" x14ac:dyDescent="0.2">
      <c r="C4" s="6" t="s">
        <v>42</v>
      </c>
      <c r="D4" s="7" t="s">
        <v>135</v>
      </c>
      <c r="E4" s="7" t="s">
        <v>136</v>
      </c>
      <c r="F4" s="43"/>
      <c r="G4" s="45"/>
      <c r="H4" s="43"/>
      <c r="I4" s="45"/>
      <c r="J4" s="47"/>
      <c r="K4" s="49"/>
    </row>
    <row r="5" spans="2:11" x14ac:dyDescent="0.2">
      <c r="B5" s="8" t="s">
        <v>1</v>
      </c>
      <c r="C5" s="2">
        <v>10</v>
      </c>
      <c r="D5" s="4">
        <v>100</v>
      </c>
      <c r="E5" s="4">
        <v>100</v>
      </c>
      <c r="F5" s="2">
        <f>C5</f>
        <v>10</v>
      </c>
      <c r="G5" s="10">
        <f>SUM(D5:E5)</f>
        <v>200</v>
      </c>
      <c r="H5" s="11">
        <f>ROUND((2/3)*(F5/$C$10)*100,2)</f>
        <v>28.99</v>
      </c>
      <c r="I5" s="12">
        <f>ROUND((1/3)*(G5/$G$10)*100,2)</f>
        <v>16.670000000000002</v>
      </c>
      <c r="J5" s="13">
        <f>H5+I5</f>
        <v>45.66</v>
      </c>
      <c r="K5" s="14" t="str">
        <f>B5</f>
        <v>Lista 2</v>
      </c>
    </row>
    <row r="6" spans="2:11" x14ac:dyDescent="0.2">
      <c r="B6" s="8" t="s">
        <v>2</v>
      </c>
      <c r="C6" s="1">
        <v>10</v>
      </c>
      <c r="D6" s="3">
        <v>50</v>
      </c>
      <c r="E6" s="3">
        <v>50</v>
      </c>
      <c r="F6" s="1">
        <f t="shared" ref="F6:F9" si="0">C6</f>
        <v>10</v>
      </c>
      <c r="G6" s="16">
        <f>SUM(D6:E6)</f>
        <v>100</v>
      </c>
      <c r="H6" s="17">
        <f t="shared" ref="H6:H7" si="1">ROUND((2/3)*(F6/$C$10)*100,2)</f>
        <v>28.99</v>
      </c>
      <c r="I6" s="18">
        <f t="shared" ref="I6:I7" si="2">ROUND((1/3)*(G6/$G$10)*100,2)</f>
        <v>8.33</v>
      </c>
      <c r="J6" s="19">
        <f t="shared" ref="J6:J7" si="3">H6+I6</f>
        <v>37.32</v>
      </c>
      <c r="K6" s="14" t="str">
        <f>B6</f>
        <v>Lista 3</v>
      </c>
    </row>
    <row r="7" spans="2:11" x14ac:dyDescent="0.2">
      <c r="B7" s="8" t="s">
        <v>3</v>
      </c>
      <c r="C7" s="2">
        <v>3</v>
      </c>
      <c r="D7" s="4">
        <v>50</v>
      </c>
      <c r="E7" s="4">
        <v>50</v>
      </c>
      <c r="F7" s="2">
        <f t="shared" si="0"/>
        <v>3</v>
      </c>
      <c r="G7" s="10">
        <f>SUM(D7:E7)</f>
        <v>100</v>
      </c>
      <c r="H7" s="11">
        <f t="shared" si="1"/>
        <v>8.6999999999999993</v>
      </c>
      <c r="I7" s="12">
        <f t="shared" si="2"/>
        <v>8.33</v>
      </c>
      <c r="J7" s="13">
        <f t="shared" si="3"/>
        <v>17.03</v>
      </c>
      <c r="K7" s="14" t="str">
        <f>B7</f>
        <v>Lista 4</v>
      </c>
    </row>
    <row r="8" spans="2:11" x14ac:dyDescent="0.2">
      <c r="B8" s="8" t="s">
        <v>11</v>
      </c>
      <c r="C8" s="1">
        <v>1</v>
      </c>
      <c r="D8" s="3">
        <v>20</v>
      </c>
      <c r="E8" s="3">
        <v>20</v>
      </c>
      <c r="F8" s="1">
        <f t="shared" si="0"/>
        <v>1</v>
      </c>
      <c r="G8" s="16">
        <f>SUM(D8:E8)</f>
        <v>40</v>
      </c>
      <c r="K8" s="14"/>
    </row>
    <row r="9" spans="2:11" x14ac:dyDescent="0.2">
      <c r="B9" s="8" t="s">
        <v>0</v>
      </c>
      <c r="C9" s="2">
        <v>1</v>
      </c>
      <c r="D9" s="4">
        <v>4</v>
      </c>
      <c r="E9" s="4">
        <v>4</v>
      </c>
      <c r="F9" s="2">
        <f t="shared" si="0"/>
        <v>1</v>
      </c>
      <c r="G9" s="10">
        <f>SUM(D9:E9)</f>
        <v>8</v>
      </c>
      <c r="K9" s="14"/>
    </row>
    <row r="10" spans="2:11" x14ac:dyDescent="0.2">
      <c r="B10" s="8" t="s">
        <v>12</v>
      </c>
      <c r="C10" s="20">
        <f>SUM(C5:C7)</f>
        <v>23</v>
      </c>
      <c r="D10" s="20">
        <f t="shared" ref="D10:G10" si="4">SUM(D5:D7)</f>
        <v>200</v>
      </c>
      <c r="E10" s="20">
        <f t="shared" si="4"/>
        <v>200</v>
      </c>
      <c r="F10" s="20">
        <f t="shared" si="4"/>
        <v>23</v>
      </c>
      <c r="G10" s="20">
        <f t="shared" si="4"/>
        <v>400</v>
      </c>
      <c r="K10" s="14"/>
    </row>
    <row r="11" spans="2:11" x14ac:dyDescent="0.2">
      <c r="B11" s="8" t="s">
        <v>13</v>
      </c>
      <c r="C11" s="20">
        <v>25</v>
      </c>
      <c r="D11" s="20">
        <v>225</v>
      </c>
      <c r="E11" s="20">
        <v>225</v>
      </c>
      <c r="F11" s="20">
        <f>C11</f>
        <v>25</v>
      </c>
      <c r="G11" s="20">
        <f>SUM(D11:E11)</f>
        <v>450</v>
      </c>
      <c r="K11" s="14"/>
    </row>
    <row r="12" spans="2:11" x14ac:dyDescent="0.2">
      <c r="B12" s="8" t="s">
        <v>14</v>
      </c>
      <c r="C12" s="20">
        <f>SUM(C5:C9)</f>
        <v>25</v>
      </c>
      <c r="D12" s="20">
        <f t="shared" ref="D12:E12" si="5">SUM(D5:D9)</f>
        <v>224</v>
      </c>
      <c r="E12" s="20">
        <f t="shared" si="5"/>
        <v>224</v>
      </c>
      <c r="F12" s="20">
        <f>C12</f>
        <v>25</v>
      </c>
      <c r="G12" s="20">
        <f>SUM(D12:E12)</f>
        <v>448</v>
      </c>
      <c r="K12" s="14"/>
    </row>
    <row r="13" spans="2:11" ht="13.5" thickBot="1" x14ac:dyDescent="0.25"/>
    <row r="14" spans="2:11" ht="12.75" customHeight="1" x14ac:dyDescent="0.2">
      <c r="B14" s="21" t="s">
        <v>15</v>
      </c>
      <c r="C14" s="22">
        <f>F10/F11</f>
        <v>0.92</v>
      </c>
      <c r="E14" s="33" t="str">
        <f>IF(AND(C14&gt;=60%,C15&gt;=40%),"Votación Válida: 60% Docentes y 40% Estudiantes","Acto Nulo, no se logró "&amp;IF(C14&lt;60%,"60% votos de docentes","40% votos de estudiantes"))</f>
        <v>Votación Válida: 60% Docentes y 40% Estudiantes</v>
      </c>
      <c r="F14" s="34"/>
      <c r="G14" s="34"/>
      <c r="H14" s="34"/>
      <c r="I14" s="34"/>
      <c r="J14" s="35"/>
    </row>
    <row r="15" spans="2:11" ht="13.5" customHeight="1" thickBot="1" x14ac:dyDescent="0.25">
      <c r="B15" s="21" t="s">
        <v>16</v>
      </c>
      <c r="C15" s="22">
        <f>G10/G11</f>
        <v>0.88888888888888884</v>
      </c>
      <c r="E15" s="36"/>
      <c r="F15" s="37"/>
      <c r="G15" s="37"/>
      <c r="H15" s="37"/>
      <c r="I15" s="37"/>
      <c r="J15" s="38"/>
    </row>
    <row r="16" spans="2:11" ht="13.5" thickBot="1" x14ac:dyDescent="0.25"/>
    <row r="17" spans="5:10" ht="24" thickBot="1" x14ac:dyDescent="0.4">
      <c r="E17" s="39" t="str">
        <f>"Lista ganadora " &amp;IF(AND(C14&gt;=60%,C15&gt;=40%),VLOOKUP(MAX($J$5:$J$7),$J$5:$K$7,2,0),"")</f>
        <v>Lista ganadora Lista 2</v>
      </c>
      <c r="F17" s="40"/>
      <c r="G17" s="40"/>
      <c r="H17" s="40"/>
      <c r="I17" s="40"/>
      <c r="J17" s="41"/>
    </row>
    <row r="20" spans="5:10" x14ac:dyDescent="0.2">
      <c r="E20" s="23" t="str">
        <f>IF(OR(C14&lt;60%,C15&lt;40%),"",VLOOKUP(MAX($J$5:$J$7),$J$5:$K$7,2,0))</f>
        <v>Lista 2</v>
      </c>
    </row>
  </sheetData>
  <sheetProtection sheet="1" objects="1" scenarios="1"/>
  <mergeCells count="10">
    <mergeCell ref="K3:K4"/>
    <mergeCell ref="E14:J15"/>
    <mergeCell ref="E17:J17"/>
    <mergeCell ref="B1:J1"/>
    <mergeCell ref="D3:E3"/>
    <mergeCell ref="F3:F4"/>
    <mergeCell ref="G3:G4"/>
    <mergeCell ref="H3:H4"/>
    <mergeCell ref="I3:I4"/>
    <mergeCell ref="J3:J4"/>
  </mergeCells>
  <dataValidations count="1">
    <dataValidation type="whole" operator="greaterThanOrEqual" allowBlank="1" showInputMessage="1" showErrorMessage="1" sqref="C5:F9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0"/>
  <sheetViews>
    <sheetView zoomScale="115" zoomScaleNormal="115" workbookViewId="0">
      <selection activeCell="E20" sqref="E20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8" width="8.7109375" style="5" customWidth="1"/>
    <col min="9" max="13" width="10.140625" style="5" customWidth="1"/>
    <col min="14" max="14" width="10.140625" style="5" hidden="1" customWidth="1"/>
    <col min="15" max="16384" width="7.5703125" style="5"/>
  </cols>
  <sheetData>
    <row r="1" spans="2:14" ht="18.75" x14ac:dyDescent="0.3">
      <c r="B1" s="51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2:14" x14ac:dyDescent="0.2">
      <c r="C3" s="6" t="s">
        <v>4</v>
      </c>
      <c r="D3" s="50" t="s">
        <v>5</v>
      </c>
      <c r="E3" s="50"/>
      <c r="F3" s="50"/>
      <c r="G3" s="50"/>
      <c r="H3" s="50"/>
      <c r="I3" s="42" t="s">
        <v>6</v>
      </c>
      <c r="J3" s="44" t="s">
        <v>7</v>
      </c>
      <c r="K3" s="42" t="s">
        <v>8</v>
      </c>
      <c r="L3" s="44" t="s">
        <v>9</v>
      </c>
      <c r="M3" s="46" t="s">
        <v>18</v>
      </c>
      <c r="N3" s="48" t="s">
        <v>10</v>
      </c>
    </row>
    <row r="4" spans="2:14" x14ac:dyDescent="0.2">
      <c r="C4" s="6" t="s">
        <v>32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43"/>
      <c r="J4" s="45"/>
      <c r="K4" s="43"/>
      <c r="L4" s="45"/>
      <c r="M4" s="47"/>
      <c r="N4" s="49"/>
    </row>
    <row r="5" spans="2:14" x14ac:dyDescent="0.2">
      <c r="B5" s="8" t="s">
        <v>1</v>
      </c>
      <c r="C5" s="2">
        <v>15</v>
      </c>
      <c r="D5" s="4">
        <v>12</v>
      </c>
      <c r="E5" s="4">
        <v>20</v>
      </c>
      <c r="F5" s="4">
        <v>20</v>
      </c>
      <c r="G5" s="4">
        <v>20</v>
      </c>
      <c r="H5" s="4">
        <v>20</v>
      </c>
      <c r="I5" s="9">
        <f>C5</f>
        <v>15</v>
      </c>
      <c r="J5" s="10">
        <f t="shared" ref="J5:J12" si="0">SUM(D5:H5)</f>
        <v>92</v>
      </c>
      <c r="K5" s="11">
        <f>ROUND((2/3)*(I5/$C$10)*100,2)</f>
        <v>22.22</v>
      </c>
      <c r="L5" s="12">
        <f>ROUND((1/3)*(J5/$J$10)*100,2)</f>
        <v>5.87</v>
      </c>
      <c r="M5" s="13">
        <f>K5+L5</f>
        <v>28.09</v>
      </c>
      <c r="N5" s="14" t="str">
        <f>B5</f>
        <v>Lista 2</v>
      </c>
    </row>
    <row r="6" spans="2:14" x14ac:dyDescent="0.2">
      <c r="B6" s="8" t="s">
        <v>2</v>
      </c>
      <c r="C6" s="1">
        <v>28</v>
      </c>
      <c r="D6" s="3">
        <v>36</v>
      </c>
      <c r="E6" s="3">
        <v>40</v>
      </c>
      <c r="F6" s="3">
        <v>40</v>
      </c>
      <c r="G6" s="3">
        <v>40</v>
      </c>
      <c r="H6" s="3">
        <v>40</v>
      </c>
      <c r="I6" s="15">
        <f t="shared" ref="I6:I12" si="1">C6</f>
        <v>28</v>
      </c>
      <c r="J6" s="16">
        <f t="shared" si="0"/>
        <v>196</v>
      </c>
      <c r="K6" s="17">
        <f t="shared" ref="K6:K7" si="2">ROUND((2/3)*(I6/$C$10)*100,2)</f>
        <v>41.48</v>
      </c>
      <c r="L6" s="18">
        <f t="shared" ref="L6:L7" si="3">ROUND((1/3)*(J6/$J$10)*100,2)</f>
        <v>12.52</v>
      </c>
      <c r="M6" s="19">
        <f t="shared" ref="M6:M7" si="4">K6+L6</f>
        <v>54</v>
      </c>
      <c r="N6" s="14" t="str">
        <f t="shared" ref="N6:N7" si="5">B6</f>
        <v>Lista 3</v>
      </c>
    </row>
    <row r="7" spans="2:14" x14ac:dyDescent="0.2">
      <c r="B7" s="8" t="s">
        <v>3</v>
      </c>
      <c r="C7" s="2">
        <v>2</v>
      </c>
      <c r="D7" s="4">
        <v>34</v>
      </c>
      <c r="E7" s="4">
        <v>50</v>
      </c>
      <c r="F7" s="4">
        <v>50</v>
      </c>
      <c r="G7" s="4">
        <v>50</v>
      </c>
      <c r="H7" s="4">
        <v>50</v>
      </c>
      <c r="I7" s="9">
        <f t="shared" si="1"/>
        <v>2</v>
      </c>
      <c r="J7" s="10">
        <f t="shared" si="0"/>
        <v>234</v>
      </c>
      <c r="K7" s="11">
        <f t="shared" si="2"/>
        <v>2.96</v>
      </c>
      <c r="L7" s="12">
        <f t="shared" si="3"/>
        <v>14.94</v>
      </c>
      <c r="M7" s="13">
        <f t="shared" si="4"/>
        <v>17.899999999999999</v>
      </c>
      <c r="N7" s="14" t="str">
        <f t="shared" si="5"/>
        <v>Lista 4</v>
      </c>
    </row>
    <row r="8" spans="2:14" x14ac:dyDescent="0.2">
      <c r="B8" s="8" t="s">
        <v>11</v>
      </c>
      <c r="C8" s="1">
        <v>1</v>
      </c>
      <c r="D8" s="3">
        <v>56</v>
      </c>
      <c r="E8" s="3">
        <v>60</v>
      </c>
      <c r="F8" s="3">
        <v>60</v>
      </c>
      <c r="G8" s="3">
        <v>60</v>
      </c>
      <c r="H8" s="3">
        <v>60</v>
      </c>
      <c r="I8" s="15">
        <f t="shared" si="1"/>
        <v>1</v>
      </c>
      <c r="J8" s="16">
        <f t="shared" si="0"/>
        <v>296</v>
      </c>
      <c r="N8" s="14"/>
    </row>
    <row r="9" spans="2:14" x14ac:dyDescent="0.2">
      <c r="B9" s="8" t="s">
        <v>0</v>
      </c>
      <c r="C9" s="2">
        <v>3</v>
      </c>
      <c r="D9" s="4">
        <v>2</v>
      </c>
      <c r="E9" s="4">
        <v>70</v>
      </c>
      <c r="F9" s="4">
        <v>70</v>
      </c>
      <c r="G9" s="4">
        <v>70</v>
      </c>
      <c r="H9" s="4">
        <v>70</v>
      </c>
      <c r="I9" s="9">
        <f t="shared" si="1"/>
        <v>3</v>
      </c>
      <c r="J9" s="10">
        <f t="shared" si="0"/>
        <v>282</v>
      </c>
      <c r="N9" s="14"/>
    </row>
    <row r="10" spans="2:14" x14ac:dyDescent="0.2">
      <c r="B10" s="8" t="s">
        <v>12</v>
      </c>
      <c r="C10" s="20">
        <f>SUM(C5:C7)</f>
        <v>45</v>
      </c>
      <c r="D10" s="20">
        <f t="shared" ref="D10:H10" si="6">SUM(D5:D7)</f>
        <v>82</v>
      </c>
      <c r="E10" s="20">
        <f t="shared" si="6"/>
        <v>110</v>
      </c>
      <c r="F10" s="20">
        <f t="shared" si="6"/>
        <v>110</v>
      </c>
      <c r="G10" s="20">
        <f t="shared" si="6"/>
        <v>110</v>
      </c>
      <c r="H10" s="20">
        <f t="shared" si="6"/>
        <v>110</v>
      </c>
      <c r="I10" s="20">
        <f t="shared" si="1"/>
        <v>45</v>
      </c>
      <c r="J10" s="20">
        <f t="shared" si="0"/>
        <v>522</v>
      </c>
      <c r="N10" s="14"/>
    </row>
    <row r="11" spans="2:14" x14ac:dyDescent="0.2">
      <c r="B11" s="8" t="s">
        <v>13</v>
      </c>
      <c r="C11" s="20">
        <v>65</v>
      </c>
      <c r="D11" s="20">
        <v>302</v>
      </c>
      <c r="E11" s="20">
        <v>302</v>
      </c>
      <c r="F11" s="20">
        <v>188</v>
      </c>
      <c r="G11" s="20">
        <v>189</v>
      </c>
      <c r="H11" s="20">
        <v>173</v>
      </c>
      <c r="I11" s="20">
        <f t="shared" si="1"/>
        <v>65</v>
      </c>
      <c r="J11" s="20">
        <f t="shared" si="0"/>
        <v>1154</v>
      </c>
      <c r="N11" s="14"/>
    </row>
    <row r="12" spans="2:14" x14ac:dyDescent="0.2">
      <c r="B12" s="8" t="s">
        <v>14</v>
      </c>
      <c r="C12" s="20">
        <f>SUM(C5:C9)</f>
        <v>49</v>
      </c>
      <c r="D12" s="20">
        <f t="shared" ref="D12:H12" si="7">SUM(D5:D9)</f>
        <v>140</v>
      </c>
      <c r="E12" s="20">
        <f t="shared" si="7"/>
        <v>240</v>
      </c>
      <c r="F12" s="20">
        <f t="shared" si="7"/>
        <v>240</v>
      </c>
      <c r="G12" s="20">
        <f t="shared" si="7"/>
        <v>240</v>
      </c>
      <c r="H12" s="20">
        <f t="shared" si="7"/>
        <v>240</v>
      </c>
      <c r="I12" s="20">
        <f t="shared" si="1"/>
        <v>49</v>
      </c>
      <c r="J12" s="20">
        <f t="shared" si="0"/>
        <v>1100</v>
      </c>
      <c r="N12" s="14"/>
    </row>
    <row r="13" spans="2:14" ht="13.5" thickBot="1" x14ac:dyDescent="0.25"/>
    <row r="14" spans="2:14" ht="12.75" customHeight="1" x14ac:dyDescent="0.2">
      <c r="B14" s="21" t="s">
        <v>15</v>
      </c>
      <c r="C14" s="22">
        <f>I10/I11</f>
        <v>0.69230769230769229</v>
      </c>
      <c r="E14" s="33" t="str">
        <f>IF(AND(C14&gt;=60%,C15&gt;=40%),"Votación Válida: 60% Docentes y 40% Estudiantes","Acto Nulo, no se logró "&amp;IF(C14&lt;60%,"60% votos de docentes","40% votos de estudiantes"))</f>
        <v>Votación Válida: 60% Docentes y 40% Estudiantes</v>
      </c>
      <c r="F14" s="34"/>
      <c r="G14" s="34"/>
      <c r="H14" s="34"/>
      <c r="I14" s="34"/>
      <c r="J14" s="34"/>
      <c r="K14" s="34"/>
      <c r="L14" s="34"/>
      <c r="M14" s="35"/>
    </row>
    <row r="15" spans="2:14" ht="13.5" customHeight="1" thickBot="1" x14ac:dyDescent="0.25">
      <c r="B15" s="21" t="s">
        <v>16</v>
      </c>
      <c r="C15" s="22">
        <f>J10/J11</f>
        <v>0.45233968804159447</v>
      </c>
      <c r="E15" s="36"/>
      <c r="F15" s="37"/>
      <c r="G15" s="37"/>
      <c r="H15" s="37"/>
      <c r="I15" s="37"/>
      <c r="J15" s="37"/>
      <c r="K15" s="37"/>
      <c r="L15" s="37"/>
      <c r="M15" s="38"/>
    </row>
    <row r="16" spans="2:14" ht="13.5" thickBot="1" x14ac:dyDescent="0.25"/>
    <row r="17" spans="5:13" ht="24" thickBot="1" x14ac:dyDescent="0.4">
      <c r="E17" s="39" t="str">
        <f>"Lista ganadora " &amp;IF(AND(C14&gt;=60%,C15&gt;=40%),VLOOKUP(MAX($M$5:$M$7),$M$5:$N$7,2,0),"")</f>
        <v>Lista ganadora Lista 3</v>
      </c>
      <c r="F17" s="40"/>
      <c r="G17" s="40"/>
      <c r="H17" s="40"/>
      <c r="I17" s="40"/>
      <c r="J17" s="40"/>
      <c r="K17" s="40"/>
      <c r="L17" s="40"/>
      <c r="M17" s="41"/>
    </row>
    <row r="20" spans="5:13" x14ac:dyDescent="0.2">
      <c r="E20" s="23" t="str">
        <f>IF(OR(C14&lt;60%,C15&lt;40%),"",VLOOKUP(MAX($M$5:$M$7),$M$5:$N$7,2,0))</f>
        <v>Lista 3</v>
      </c>
    </row>
  </sheetData>
  <sheetProtection sheet="1" objects="1" scenarios="1"/>
  <mergeCells count="10">
    <mergeCell ref="N3:N4"/>
    <mergeCell ref="D3:H3"/>
    <mergeCell ref="I3:I4"/>
    <mergeCell ref="J3:J4"/>
    <mergeCell ref="B1:M1"/>
    <mergeCell ref="E14:M15"/>
    <mergeCell ref="E17:M17"/>
    <mergeCell ref="K3:K4"/>
    <mergeCell ref="L3:L4"/>
    <mergeCell ref="M3:M4"/>
  </mergeCells>
  <dataValidations count="1">
    <dataValidation type="whole" operator="greaterThanOrEqual" allowBlank="1" showInputMessage="1" showErrorMessage="1" sqref="C5:H9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workbookViewId="0">
      <selection activeCell="D7" sqref="D7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0" width="13.85546875" style="5" customWidth="1"/>
    <col min="11" max="11" width="10.140625" style="5" hidden="1" customWidth="1"/>
    <col min="12" max="16384" width="7.5703125" style="5"/>
  </cols>
  <sheetData>
    <row r="1" spans="2:11" ht="18.75" x14ac:dyDescent="0.3">
      <c r="B1" s="51" t="s">
        <v>19</v>
      </c>
      <c r="C1" s="51"/>
      <c r="D1" s="51"/>
      <c r="E1" s="51"/>
      <c r="F1" s="51"/>
      <c r="G1" s="51"/>
      <c r="H1" s="51"/>
      <c r="I1" s="51"/>
      <c r="J1" s="51"/>
    </row>
    <row r="3" spans="2:11" x14ac:dyDescent="0.2">
      <c r="C3" s="6" t="s">
        <v>4</v>
      </c>
      <c r="D3" s="50" t="s">
        <v>5</v>
      </c>
      <c r="E3" s="50"/>
      <c r="F3" s="42" t="s">
        <v>6</v>
      </c>
      <c r="G3" s="44" t="s">
        <v>7</v>
      </c>
      <c r="H3" s="42" t="s">
        <v>8</v>
      </c>
      <c r="I3" s="44" t="s">
        <v>9</v>
      </c>
      <c r="J3" s="46" t="s">
        <v>18</v>
      </c>
      <c r="K3" s="48" t="s">
        <v>10</v>
      </c>
    </row>
    <row r="4" spans="2:11" x14ac:dyDescent="0.2">
      <c r="C4" s="6" t="s">
        <v>33</v>
      </c>
      <c r="D4" s="7" t="s">
        <v>31</v>
      </c>
      <c r="E4" s="7" t="s">
        <v>37</v>
      </c>
      <c r="F4" s="43"/>
      <c r="G4" s="45"/>
      <c r="H4" s="43"/>
      <c r="I4" s="45"/>
      <c r="J4" s="47"/>
      <c r="K4" s="49"/>
    </row>
    <row r="5" spans="2:11" x14ac:dyDescent="0.2">
      <c r="B5" s="8" t="s">
        <v>1</v>
      </c>
      <c r="C5" s="2">
        <v>10</v>
      </c>
      <c r="D5" s="4">
        <v>150</v>
      </c>
      <c r="E5" s="4">
        <v>150</v>
      </c>
      <c r="F5" s="9">
        <f t="shared" ref="F5:F11" si="0">C5</f>
        <v>10</v>
      </c>
      <c r="G5" s="10">
        <f t="shared" ref="G5:G11" si="1">SUM(D5:E5)</f>
        <v>300</v>
      </c>
      <c r="H5" s="11">
        <f>ROUND((2/3)*(F5/$C$9)*100,2)</f>
        <v>33.33</v>
      </c>
      <c r="I5" s="12">
        <f>ROUND((1/3)*(G5/$G$9)*100,2)</f>
        <v>31.25</v>
      </c>
      <c r="J5" s="13">
        <f>H5+I5</f>
        <v>64.58</v>
      </c>
      <c r="K5" s="14" t="str">
        <f>B5</f>
        <v>Lista 2</v>
      </c>
    </row>
    <row r="6" spans="2:11" x14ac:dyDescent="0.2">
      <c r="B6" s="8" t="s">
        <v>20</v>
      </c>
      <c r="C6" s="1">
        <v>10</v>
      </c>
      <c r="D6" s="3">
        <v>10</v>
      </c>
      <c r="E6" s="3">
        <v>10</v>
      </c>
      <c r="F6" s="15">
        <f t="shared" si="0"/>
        <v>10</v>
      </c>
      <c r="G6" s="16">
        <f t="shared" si="1"/>
        <v>20</v>
      </c>
      <c r="H6" s="17">
        <f>ROUND((2/3)*(F6/$C$9)*100,2)</f>
        <v>33.33</v>
      </c>
      <c r="I6" s="18">
        <f>ROUND((1/3)*(G6/$G$9)*100,2)</f>
        <v>2.08</v>
      </c>
      <c r="J6" s="19">
        <f t="shared" ref="J6" si="2">H6+I6</f>
        <v>35.409999999999997</v>
      </c>
      <c r="K6" s="14" t="str">
        <f>B6</f>
        <v>Lista 1</v>
      </c>
    </row>
    <row r="7" spans="2:11" x14ac:dyDescent="0.2">
      <c r="B7" s="8" t="s">
        <v>11</v>
      </c>
      <c r="C7" s="2">
        <v>2</v>
      </c>
      <c r="D7" s="4">
        <v>3</v>
      </c>
      <c r="E7" s="4">
        <v>3</v>
      </c>
      <c r="F7" s="9">
        <f t="shared" si="0"/>
        <v>2</v>
      </c>
      <c r="G7" s="10">
        <f t="shared" si="1"/>
        <v>6</v>
      </c>
      <c r="K7" s="14"/>
    </row>
    <row r="8" spans="2:11" x14ac:dyDescent="0.2">
      <c r="B8" s="8" t="s">
        <v>0</v>
      </c>
      <c r="C8" s="1">
        <v>1</v>
      </c>
      <c r="D8" s="3"/>
      <c r="E8" s="3"/>
      <c r="F8" s="15">
        <f t="shared" si="0"/>
        <v>1</v>
      </c>
      <c r="G8" s="16">
        <f t="shared" si="1"/>
        <v>0</v>
      </c>
      <c r="K8" s="14"/>
    </row>
    <row r="9" spans="2:11" x14ac:dyDescent="0.2">
      <c r="B9" s="8" t="s">
        <v>12</v>
      </c>
      <c r="C9" s="20">
        <f>SUM(C5:C6)</f>
        <v>20</v>
      </c>
      <c r="D9" s="20">
        <f t="shared" ref="D9:G9" si="3">SUM(D5:D6)</f>
        <v>160</v>
      </c>
      <c r="E9" s="20">
        <f t="shared" si="3"/>
        <v>160</v>
      </c>
      <c r="F9" s="20">
        <f t="shared" si="3"/>
        <v>20</v>
      </c>
      <c r="G9" s="20">
        <f t="shared" si="3"/>
        <v>320</v>
      </c>
      <c r="K9" s="14"/>
    </row>
    <row r="10" spans="2:11" x14ac:dyDescent="0.2">
      <c r="B10" s="8" t="s">
        <v>13</v>
      </c>
      <c r="C10" s="20">
        <v>30</v>
      </c>
      <c r="D10" s="20">
        <v>163</v>
      </c>
      <c r="E10" s="20">
        <v>163</v>
      </c>
      <c r="F10" s="20">
        <f t="shared" si="0"/>
        <v>30</v>
      </c>
      <c r="G10" s="20">
        <f t="shared" si="1"/>
        <v>326</v>
      </c>
      <c r="K10" s="14"/>
    </row>
    <row r="11" spans="2:11" x14ac:dyDescent="0.2">
      <c r="B11" s="8" t="s">
        <v>14</v>
      </c>
      <c r="C11" s="20">
        <f>SUM(C5:C8)</f>
        <v>23</v>
      </c>
      <c r="D11" s="20">
        <f t="shared" ref="D11:E11" si="4">SUM(D5:D8)</f>
        <v>163</v>
      </c>
      <c r="E11" s="20">
        <f t="shared" si="4"/>
        <v>163</v>
      </c>
      <c r="F11" s="20">
        <f t="shared" si="0"/>
        <v>23</v>
      </c>
      <c r="G11" s="20">
        <f t="shared" si="1"/>
        <v>326</v>
      </c>
      <c r="K11" s="14"/>
    </row>
    <row r="12" spans="2:11" ht="13.5" thickBot="1" x14ac:dyDescent="0.25"/>
    <row r="13" spans="2:11" ht="12.75" customHeight="1" x14ac:dyDescent="0.2">
      <c r="B13" s="21" t="s">
        <v>15</v>
      </c>
      <c r="C13" s="22">
        <f>F9/F10</f>
        <v>0.66666666666666663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5"/>
    </row>
    <row r="14" spans="2:11" ht="13.5" customHeight="1" thickBot="1" x14ac:dyDescent="0.25">
      <c r="B14" s="21" t="s">
        <v>16</v>
      </c>
      <c r="C14" s="22">
        <f>G9/G10</f>
        <v>0.98159509202453987</v>
      </c>
      <c r="E14" s="36"/>
      <c r="F14" s="37"/>
      <c r="G14" s="37"/>
      <c r="H14" s="37"/>
      <c r="I14" s="37"/>
      <c r="J14" s="38"/>
    </row>
    <row r="15" spans="2:11" ht="13.5" thickBot="1" x14ac:dyDescent="0.25"/>
    <row r="16" spans="2:11" ht="24" thickBot="1" x14ac:dyDescent="0.4">
      <c r="E16" s="39" t="str">
        <f>"Lista ganadora " &amp;IF(AND(C13&gt;=60%,C14&gt;=40%),VLOOKUP(MAX($J$5:$J$6),$J$5:$K$6,2,0),"")</f>
        <v>Lista ganadora Lista 2</v>
      </c>
      <c r="F16" s="40"/>
      <c r="G16" s="40"/>
      <c r="H16" s="40"/>
      <c r="I16" s="40"/>
      <c r="J16" s="41"/>
    </row>
    <row r="20" spans="5:5" x14ac:dyDescent="0.2">
      <c r="E20" s="23" t="str">
        <f>IF(OR(C13&lt;60%,C14&lt;40%),"",VLOOKUP(MAX($J$5:$J$6),$J$5:$K$6,2,0))</f>
        <v>Lista 2</v>
      </c>
    </row>
  </sheetData>
  <sheetProtection sheet="1" objects="1" scenarios="1"/>
  <mergeCells count="10">
    <mergeCell ref="K3:K4"/>
    <mergeCell ref="B1:J1"/>
    <mergeCell ref="E13:J14"/>
    <mergeCell ref="E16:J16"/>
    <mergeCell ref="D3:E3"/>
    <mergeCell ref="F3:F4"/>
    <mergeCell ref="G3:G4"/>
    <mergeCell ref="H3:H4"/>
    <mergeCell ref="I3:I4"/>
    <mergeCell ref="J3:J4"/>
  </mergeCells>
  <dataValidations count="1">
    <dataValidation type="whole" operator="greaterThanOrEqual" allowBlank="1" showInputMessage="1" showErrorMessage="1" sqref="C5:E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0"/>
  <sheetViews>
    <sheetView workbookViewId="0">
      <selection activeCell="F8" sqref="F8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1" width="13.85546875" style="5" customWidth="1"/>
    <col min="12" max="12" width="10.28515625" style="5" hidden="1" customWidth="1"/>
    <col min="13" max="16384" width="7.5703125" style="5"/>
  </cols>
  <sheetData>
    <row r="1" spans="2:12" ht="18.75" x14ac:dyDescent="0.3">
      <c r="B1" s="51" t="s">
        <v>21</v>
      </c>
      <c r="C1" s="51"/>
      <c r="D1" s="51"/>
      <c r="E1" s="51"/>
      <c r="F1" s="51"/>
      <c r="G1" s="51"/>
      <c r="H1" s="51"/>
      <c r="I1" s="51"/>
      <c r="J1" s="51"/>
      <c r="K1" s="51"/>
    </row>
    <row r="3" spans="2:12" x14ac:dyDescent="0.2">
      <c r="C3" s="6" t="s">
        <v>4</v>
      </c>
      <c r="D3" s="50" t="s">
        <v>5</v>
      </c>
      <c r="E3" s="50"/>
      <c r="F3" s="50"/>
      <c r="G3" s="42" t="s">
        <v>6</v>
      </c>
      <c r="H3" s="44" t="s">
        <v>7</v>
      </c>
      <c r="I3" s="42" t="s">
        <v>8</v>
      </c>
      <c r="J3" s="44" t="s">
        <v>9</v>
      </c>
      <c r="K3" s="46" t="s">
        <v>18</v>
      </c>
      <c r="L3" s="48" t="s">
        <v>10</v>
      </c>
    </row>
    <row r="4" spans="2:12" x14ac:dyDescent="0.2">
      <c r="C4" s="6" t="s">
        <v>34</v>
      </c>
      <c r="D4" s="7" t="s">
        <v>38</v>
      </c>
      <c r="E4" s="7" t="s">
        <v>39</v>
      </c>
      <c r="F4" s="7" t="s">
        <v>22</v>
      </c>
      <c r="G4" s="43"/>
      <c r="H4" s="45"/>
      <c r="I4" s="43"/>
      <c r="J4" s="45"/>
      <c r="K4" s="47"/>
      <c r="L4" s="49"/>
    </row>
    <row r="5" spans="2:12" x14ac:dyDescent="0.2">
      <c r="B5" s="8" t="s">
        <v>1</v>
      </c>
      <c r="C5" s="2">
        <v>10</v>
      </c>
      <c r="D5" s="4">
        <v>100</v>
      </c>
      <c r="E5" s="4">
        <v>60</v>
      </c>
      <c r="F5" s="4">
        <v>10</v>
      </c>
      <c r="G5" s="9">
        <f t="shared" ref="G5:G11" si="0">C5</f>
        <v>10</v>
      </c>
      <c r="H5" s="10">
        <f t="shared" ref="H5:H11" si="1">SUM(D5:F5)</f>
        <v>170</v>
      </c>
      <c r="I5" s="11">
        <f>ROUND((2/3)*(G5/$C$9)*100,2)</f>
        <v>6.06</v>
      </c>
      <c r="J5" s="12">
        <f>ROUND((1/3)*(H5/$H$9)*100,2)</f>
        <v>11.56</v>
      </c>
      <c r="K5" s="13">
        <f>I5+J5</f>
        <v>17.62</v>
      </c>
      <c r="L5" s="14" t="str">
        <f>B5</f>
        <v>Lista 2</v>
      </c>
    </row>
    <row r="6" spans="2:12" x14ac:dyDescent="0.2">
      <c r="B6" s="8" t="s">
        <v>20</v>
      </c>
      <c r="C6" s="1">
        <v>100</v>
      </c>
      <c r="D6" s="3">
        <v>100</v>
      </c>
      <c r="E6" s="3">
        <v>120</v>
      </c>
      <c r="F6" s="3">
        <v>100</v>
      </c>
      <c r="G6" s="15">
        <f t="shared" si="0"/>
        <v>100</v>
      </c>
      <c r="H6" s="16">
        <f t="shared" si="1"/>
        <v>320</v>
      </c>
      <c r="I6" s="17">
        <f>ROUND((2/3)*(G6/$C$9)*100,2)</f>
        <v>60.61</v>
      </c>
      <c r="J6" s="18">
        <f>ROUND((1/3)*(H6/$H$9)*100,2)</f>
        <v>21.77</v>
      </c>
      <c r="K6" s="19">
        <f t="shared" ref="K6" si="2">I6+J6</f>
        <v>82.38</v>
      </c>
      <c r="L6" s="14" t="str">
        <f>B6</f>
        <v>Lista 1</v>
      </c>
    </row>
    <row r="7" spans="2:12" x14ac:dyDescent="0.2">
      <c r="B7" s="8" t="s">
        <v>11</v>
      </c>
      <c r="C7" s="2">
        <v>49</v>
      </c>
      <c r="D7" s="4">
        <v>15</v>
      </c>
      <c r="E7" s="4">
        <v>36</v>
      </c>
      <c r="F7" s="4">
        <v>105</v>
      </c>
      <c r="G7" s="9">
        <f t="shared" si="0"/>
        <v>49</v>
      </c>
      <c r="H7" s="10">
        <f t="shared" si="1"/>
        <v>156</v>
      </c>
      <c r="L7" s="14"/>
    </row>
    <row r="8" spans="2:12" x14ac:dyDescent="0.2">
      <c r="B8" s="8" t="s">
        <v>0</v>
      </c>
      <c r="C8" s="1"/>
      <c r="D8" s="3"/>
      <c r="E8" s="3"/>
      <c r="F8" s="3"/>
      <c r="G8" s="15">
        <f t="shared" si="0"/>
        <v>0</v>
      </c>
      <c r="H8" s="16">
        <f t="shared" si="1"/>
        <v>0</v>
      </c>
      <c r="L8" s="14"/>
    </row>
    <row r="9" spans="2:12" x14ac:dyDescent="0.2">
      <c r="B9" s="8" t="s">
        <v>12</v>
      </c>
      <c r="C9" s="20">
        <f>SUM(C5:C6)</f>
        <v>110</v>
      </c>
      <c r="D9" s="20">
        <f t="shared" ref="D9:H9" si="3">SUM(D5:D6)</f>
        <v>200</v>
      </c>
      <c r="E9" s="20">
        <f t="shared" si="3"/>
        <v>180</v>
      </c>
      <c r="F9" s="20">
        <f t="shared" si="3"/>
        <v>110</v>
      </c>
      <c r="G9" s="20">
        <f t="shared" si="3"/>
        <v>110</v>
      </c>
      <c r="H9" s="20">
        <f t="shared" si="3"/>
        <v>490</v>
      </c>
      <c r="L9" s="14"/>
    </row>
    <row r="10" spans="2:12" x14ac:dyDescent="0.2">
      <c r="B10" s="8" t="s">
        <v>13</v>
      </c>
      <c r="C10" s="20">
        <v>159</v>
      </c>
      <c r="D10" s="20">
        <v>215</v>
      </c>
      <c r="E10" s="20">
        <v>216</v>
      </c>
      <c r="F10" s="20">
        <v>215</v>
      </c>
      <c r="G10" s="20">
        <f t="shared" si="0"/>
        <v>159</v>
      </c>
      <c r="H10" s="20">
        <f t="shared" si="1"/>
        <v>646</v>
      </c>
      <c r="L10" s="14"/>
    </row>
    <row r="11" spans="2:12" x14ac:dyDescent="0.2">
      <c r="B11" s="8" t="s">
        <v>14</v>
      </c>
      <c r="C11" s="20">
        <f>SUM(C5:C8)</f>
        <v>159</v>
      </c>
      <c r="D11" s="20">
        <f t="shared" ref="D11:F11" si="4">SUM(D5:D8)</f>
        <v>215</v>
      </c>
      <c r="E11" s="20">
        <f t="shared" ref="E11" si="5">SUM(E5:E8)</f>
        <v>216</v>
      </c>
      <c r="F11" s="20">
        <f t="shared" si="4"/>
        <v>215</v>
      </c>
      <c r="G11" s="20">
        <f t="shared" si="0"/>
        <v>159</v>
      </c>
      <c r="H11" s="20">
        <f t="shared" si="1"/>
        <v>646</v>
      </c>
      <c r="L11" s="14"/>
    </row>
    <row r="12" spans="2:12" ht="13.5" thickBot="1" x14ac:dyDescent="0.25"/>
    <row r="13" spans="2:12" ht="12.75" customHeight="1" x14ac:dyDescent="0.2">
      <c r="B13" s="21" t="s">
        <v>15</v>
      </c>
      <c r="C13" s="22">
        <f>G9/G10</f>
        <v>0.69182389937106914</v>
      </c>
      <c r="F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G13" s="34"/>
      <c r="H13" s="34"/>
      <c r="I13" s="34"/>
      <c r="J13" s="34"/>
      <c r="K13" s="35"/>
    </row>
    <row r="14" spans="2:12" ht="13.5" customHeight="1" thickBot="1" x14ac:dyDescent="0.25">
      <c r="B14" s="21" t="s">
        <v>16</v>
      </c>
      <c r="C14" s="22">
        <f>H9/H10</f>
        <v>0.75851393188854488</v>
      </c>
      <c r="F14" s="36"/>
      <c r="G14" s="37"/>
      <c r="H14" s="37"/>
      <c r="I14" s="37"/>
      <c r="J14" s="37"/>
      <c r="K14" s="38"/>
    </row>
    <row r="15" spans="2:12" ht="13.5" thickBot="1" x14ac:dyDescent="0.25"/>
    <row r="16" spans="2:12" ht="24" thickBot="1" x14ac:dyDescent="0.4">
      <c r="F16" s="39" t="str">
        <f>"Lista ganadora " &amp;IF(AND(C13&gt;=60%,C14&gt;=40%),VLOOKUP(MAX($K$5:$K$6),$K$5:$L$6,2,0),"")</f>
        <v>Lista ganadora Lista 1</v>
      </c>
      <c r="G16" s="40"/>
      <c r="H16" s="40"/>
      <c r="I16" s="40"/>
      <c r="J16" s="40"/>
      <c r="K16" s="41"/>
    </row>
    <row r="20" spans="5:5" x14ac:dyDescent="0.2">
      <c r="E20" s="23" t="str">
        <f>IF(OR(C13&lt;60%,C14&lt;40%),"",VLOOKUP(MAX($K$5:$K$6),$K$5:$L$6,2,0))</f>
        <v>Lista 1</v>
      </c>
    </row>
  </sheetData>
  <sheetProtection sheet="1" objects="1" scenarios="1"/>
  <mergeCells count="10">
    <mergeCell ref="L3:L4"/>
    <mergeCell ref="F13:K14"/>
    <mergeCell ref="F16:K16"/>
    <mergeCell ref="B1:K1"/>
    <mergeCell ref="D3:F3"/>
    <mergeCell ref="G3:G4"/>
    <mergeCell ref="H3:H4"/>
    <mergeCell ref="I3:I4"/>
    <mergeCell ref="J3:J4"/>
    <mergeCell ref="K3:K4"/>
  </mergeCells>
  <dataValidations count="1">
    <dataValidation type="whole" operator="greaterThanOrEqual" allowBlank="1" showInputMessage="1" showErrorMessage="1" sqref="C5:F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0"/>
  <sheetViews>
    <sheetView workbookViewId="0">
      <selection activeCell="H7" sqref="H7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1" width="13.85546875" style="5" customWidth="1"/>
    <col min="12" max="12" width="10.140625" style="5" hidden="1" customWidth="1"/>
    <col min="13" max="16384" width="7.5703125" style="5"/>
  </cols>
  <sheetData>
    <row r="1" spans="2:12" ht="18.75" x14ac:dyDescent="0.3">
      <c r="B1" s="51" t="s">
        <v>23</v>
      </c>
      <c r="C1" s="51"/>
      <c r="D1" s="51"/>
      <c r="E1" s="51"/>
      <c r="F1" s="51"/>
      <c r="G1" s="51"/>
      <c r="H1" s="51"/>
      <c r="I1" s="51"/>
      <c r="J1" s="51"/>
      <c r="K1" s="51"/>
    </row>
    <row r="3" spans="2:12" x14ac:dyDescent="0.2">
      <c r="C3" s="6" t="s">
        <v>4</v>
      </c>
      <c r="D3" s="50" t="s">
        <v>5</v>
      </c>
      <c r="E3" s="50"/>
      <c r="F3" s="50"/>
      <c r="G3" s="42" t="s">
        <v>6</v>
      </c>
      <c r="H3" s="44" t="s">
        <v>7</v>
      </c>
      <c r="I3" s="42" t="s">
        <v>8</v>
      </c>
      <c r="J3" s="44" t="s">
        <v>9</v>
      </c>
      <c r="K3" s="46" t="s">
        <v>18</v>
      </c>
      <c r="L3" s="48" t="s">
        <v>10</v>
      </c>
    </row>
    <row r="4" spans="2:12" x14ac:dyDescent="0.2">
      <c r="C4" s="6" t="s">
        <v>35</v>
      </c>
      <c r="D4" s="7" t="s">
        <v>24</v>
      </c>
      <c r="E4" s="7" t="s">
        <v>25</v>
      </c>
      <c r="F4" s="7" t="s">
        <v>26</v>
      </c>
      <c r="G4" s="43"/>
      <c r="H4" s="45"/>
      <c r="I4" s="43"/>
      <c r="J4" s="45"/>
      <c r="K4" s="47"/>
      <c r="L4" s="49"/>
    </row>
    <row r="5" spans="2:12" x14ac:dyDescent="0.2">
      <c r="B5" s="8" t="s">
        <v>1</v>
      </c>
      <c r="C5" s="2">
        <v>10</v>
      </c>
      <c r="D5" s="4">
        <v>90</v>
      </c>
      <c r="E5" s="4">
        <v>100</v>
      </c>
      <c r="F5" s="4">
        <v>100</v>
      </c>
      <c r="G5" s="9">
        <f t="shared" ref="G5:G11" si="0">C5</f>
        <v>10</v>
      </c>
      <c r="H5" s="10">
        <f t="shared" ref="H5:H11" si="1">SUM(D5:F5)</f>
        <v>290</v>
      </c>
      <c r="I5" s="11">
        <f>ROUND((2/3)*(G5/$C$9)*100,2)</f>
        <v>19.61</v>
      </c>
      <c r="J5" s="12">
        <f>ROUND((1/3)*(H5/$H$9)*100,2)</f>
        <v>16.7</v>
      </c>
      <c r="K5" s="13">
        <f>I5+J5</f>
        <v>36.31</v>
      </c>
      <c r="L5" s="14" t="str">
        <f>B5</f>
        <v>Lista 2</v>
      </c>
    </row>
    <row r="6" spans="2:12" x14ac:dyDescent="0.2">
      <c r="B6" s="8" t="s">
        <v>20</v>
      </c>
      <c r="C6" s="1">
        <v>24</v>
      </c>
      <c r="D6" s="3">
        <v>69</v>
      </c>
      <c r="E6" s="3">
        <v>100</v>
      </c>
      <c r="F6" s="3">
        <v>120</v>
      </c>
      <c r="G6" s="15">
        <f t="shared" si="0"/>
        <v>24</v>
      </c>
      <c r="H6" s="16">
        <f t="shared" si="1"/>
        <v>289</v>
      </c>
      <c r="I6" s="17">
        <f>ROUND((2/3)*(G6/$C$9)*100,2)</f>
        <v>47.06</v>
      </c>
      <c r="J6" s="18">
        <f>ROUND((1/3)*(H6/$H$9)*100,2)</f>
        <v>16.64</v>
      </c>
      <c r="K6" s="19">
        <f t="shared" ref="K6" si="2">I6+J6</f>
        <v>63.7</v>
      </c>
      <c r="L6" s="14" t="str">
        <f>B6</f>
        <v>Lista 1</v>
      </c>
    </row>
    <row r="7" spans="2:12" x14ac:dyDescent="0.2">
      <c r="B7" s="8" t="s">
        <v>11</v>
      </c>
      <c r="C7" s="2">
        <v>1</v>
      </c>
      <c r="D7" s="4">
        <v>100</v>
      </c>
      <c r="E7" s="4">
        <v>70</v>
      </c>
      <c r="F7" s="4">
        <v>30</v>
      </c>
      <c r="G7" s="9">
        <f t="shared" si="0"/>
        <v>1</v>
      </c>
      <c r="H7" s="10">
        <f t="shared" si="1"/>
        <v>200</v>
      </c>
      <c r="L7" s="14"/>
    </row>
    <row r="8" spans="2:12" x14ac:dyDescent="0.2">
      <c r="B8" s="8" t="s">
        <v>0</v>
      </c>
      <c r="C8" s="1"/>
      <c r="D8" s="3">
        <v>10</v>
      </c>
      <c r="E8" s="3"/>
      <c r="F8" s="3">
        <v>20</v>
      </c>
      <c r="G8" s="15">
        <f t="shared" si="0"/>
        <v>0</v>
      </c>
      <c r="H8" s="16">
        <f t="shared" si="1"/>
        <v>30</v>
      </c>
      <c r="L8" s="14"/>
    </row>
    <row r="9" spans="2:12" x14ac:dyDescent="0.2">
      <c r="B9" s="8" t="s">
        <v>12</v>
      </c>
      <c r="C9" s="20">
        <f>SUM(C5:C6)</f>
        <v>34</v>
      </c>
      <c r="D9" s="20">
        <f t="shared" ref="D9:H9" si="3">SUM(D5:D6)</f>
        <v>159</v>
      </c>
      <c r="E9" s="20">
        <f t="shared" si="3"/>
        <v>200</v>
      </c>
      <c r="F9" s="20">
        <f t="shared" si="3"/>
        <v>220</v>
      </c>
      <c r="G9" s="20">
        <f t="shared" si="3"/>
        <v>34</v>
      </c>
      <c r="H9" s="20">
        <f t="shared" si="3"/>
        <v>579</v>
      </c>
      <c r="L9" s="14"/>
    </row>
    <row r="10" spans="2:12" x14ac:dyDescent="0.2">
      <c r="B10" s="8" t="s">
        <v>13</v>
      </c>
      <c r="C10" s="20">
        <v>38</v>
      </c>
      <c r="D10" s="20">
        <v>269</v>
      </c>
      <c r="E10" s="20">
        <v>270</v>
      </c>
      <c r="F10" s="20">
        <v>270</v>
      </c>
      <c r="G10" s="20">
        <f t="shared" si="0"/>
        <v>38</v>
      </c>
      <c r="H10" s="20">
        <f t="shared" si="1"/>
        <v>809</v>
      </c>
      <c r="L10" s="14"/>
    </row>
    <row r="11" spans="2:12" x14ac:dyDescent="0.2">
      <c r="B11" s="8" t="s">
        <v>14</v>
      </c>
      <c r="C11" s="20">
        <f>SUM(C5:C8)</f>
        <v>35</v>
      </c>
      <c r="D11" s="20">
        <f t="shared" ref="D11:F11" si="4">SUM(D5:D8)</f>
        <v>269</v>
      </c>
      <c r="E11" s="20">
        <f t="shared" si="4"/>
        <v>270</v>
      </c>
      <c r="F11" s="20">
        <f t="shared" si="4"/>
        <v>270</v>
      </c>
      <c r="G11" s="20">
        <f t="shared" si="0"/>
        <v>35</v>
      </c>
      <c r="H11" s="20">
        <f t="shared" si="1"/>
        <v>809</v>
      </c>
      <c r="L11" s="14"/>
    </row>
    <row r="12" spans="2:12" ht="13.5" thickBot="1" x14ac:dyDescent="0.25"/>
    <row r="13" spans="2:12" ht="12.75" customHeight="1" x14ac:dyDescent="0.2">
      <c r="B13" s="21" t="s">
        <v>15</v>
      </c>
      <c r="C13" s="22">
        <f>G9/G10</f>
        <v>0.89473684210526316</v>
      </c>
      <c r="F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G13" s="34"/>
      <c r="H13" s="34"/>
      <c r="I13" s="34"/>
      <c r="J13" s="34"/>
      <c r="K13" s="35"/>
    </row>
    <row r="14" spans="2:12" ht="13.5" customHeight="1" thickBot="1" x14ac:dyDescent="0.25">
      <c r="B14" s="21" t="s">
        <v>16</v>
      </c>
      <c r="C14" s="22">
        <f>H9/H10</f>
        <v>0.71569839307787397</v>
      </c>
      <c r="F14" s="36"/>
      <c r="G14" s="37"/>
      <c r="H14" s="37"/>
      <c r="I14" s="37"/>
      <c r="J14" s="37"/>
      <c r="K14" s="38"/>
    </row>
    <row r="15" spans="2:12" ht="13.5" thickBot="1" x14ac:dyDescent="0.25"/>
    <row r="16" spans="2:12" ht="24" thickBot="1" x14ac:dyDescent="0.4">
      <c r="F16" s="39" t="str">
        <f>"Lista ganadora " &amp;IF(AND(C13&gt;=60%,C14&gt;=40%),VLOOKUP(MAX($K$5:$K$6),$K$5:$L$6,2,0),"")</f>
        <v>Lista ganadora Lista 1</v>
      </c>
      <c r="G16" s="40"/>
      <c r="H16" s="40"/>
      <c r="I16" s="40"/>
      <c r="J16" s="40"/>
      <c r="K16" s="41"/>
    </row>
    <row r="20" spans="5:5" x14ac:dyDescent="0.2">
      <c r="E20" s="23" t="str">
        <f>IF(OR(C13&lt;60%,C14&lt;40%),"",VLOOKUP(MAX($K$5:$K$6),$K$5:$LN$6,2,0))</f>
        <v>Lista 1</v>
      </c>
    </row>
  </sheetData>
  <sheetProtection sheet="1" objects="1" scenarios="1"/>
  <mergeCells count="10">
    <mergeCell ref="L3:L4"/>
    <mergeCell ref="F13:K14"/>
    <mergeCell ref="F16:K16"/>
    <mergeCell ref="B1:K1"/>
    <mergeCell ref="D3:F3"/>
    <mergeCell ref="G3:G4"/>
    <mergeCell ref="H3:H4"/>
    <mergeCell ref="I3:I4"/>
    <mergeCell ref="J3:J4"/>
    <mergeCell ref="K3:K4"/>
  </mergeCells>
  <dataValidations count="1">
    <dataValidation type="whole" operator="greaterThanOrEqual" allowBlank="1" showInputMessage="1" showErrorMessage="1" sqref="C5:F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0"/>
  <sheetViews>
    <sheetView workbookViewId="0">
      <selection activeCell="C8" sqref="C8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11" width="13.85546875" style="5" customWidth="1"/>
    <col min="12" max="12" width="10.140625" style="5" hidden="1" customWidth="1"/>
    <col min="13" max="16384" width="7.5703125" style="5"/>
  </cols>
  <sheetData>
    <row r="1" spans="2:12" ht="18.75" x14ac:dyDescent="0.3">
      <c r="B1" s="51" t="s">
        <v>27</v>
      </c>
      <c r="C1" s="51"/>
      <c r="D1" s="51"/>
      <c r="E1" s="51"/>
      <c r="F1" s="51"/>
      <c r="G1" s="51"/>
      <c r="H1" s="51"/>
      <c r="I1" s="51"/>
      <c r="J1" s="51"/>
      <c r="K1" s="51"/>
    </row>
    <row r="3" spans="2:12" x14ac:dyDescent="0.2">
      <c r="C3" s="6" t="s">
        <v>4</v>
      </c>
      <c r="D3" s="50" t="s">
        <v>5</v>
      </c>
      <c r="E3" s="50"/>
      <c r="F3" s="50"/>
      <c r="G3" s="42" t="s">
        <v>6</v>
      </c>
      <c r="H3" s="44" t="s">
        <v>7</v>
      </c>
      <c r="I3" s="42" t="s">
        <v>8</v>
      </c>
      <c r="J3" s="44" t="s">
        <v>9</v>
      </c>
      <c r="K3" s="46" t="s">
        <v>18</v>
      </c>
      <c r="L3" s="48" t="s">
        <v>10</v>
      </c>
    </row>
    <row r="4" spans="2:12" x14ac:dyDescent="0.2">
      <c r="C4" s="6" t="s">
        <v>36</v>
      </c>
      <c r="D4" s="7" t="s">
        <v>28</v>
      </c>
      <c r="E4" s="7" t="s">
        <v>29</v>
      </c>
      <c r="F4" s="7" t="s">
        <v>30</v>
      </c>
      <c r="G4" s="43"/>
      <c r="H4" s="45"/>
      <c r="I4" s="43"/>
      <c r="J4" s="45"/>
      <c r="K4" s="47"/>
      <c r="L4" s="49"/>
    </row>
    <row r="5" spans="2:12" x14ac:dyDescent="0.2">
      <c r="B5" s="8" t="s">
        <v>1</v>
      </c>
      <c r="C5" s="2">
        <v>30</v>
      </c>
      <c r="D5" s="4">
        <v>60</v>
      </c>
      <c r="E5" s="4">
        <v>70</v>
      </c>
      <c r="F5" s="4">
        <v>30</v>
      </c>
      <c r="G5" s="9">
        <f t="shared" ref="G5:G11" si="0">C5</f>
        <v>30</v>
      </c>
      <c r="H5" s="10">
        <f t="shared" ref="H5:H11" si="1">SUM(D5:F5)</f>
        <v>160</v>
      </c>
      <c r="I5" s="11">
        <f>ROUND((2/3)*(G5/$C$9)*100,2)</f>
        <v>21.05</v>
      </c>
      <c r="J5" s="12">
        <f>ROUND((1/3)*(H5/$H$9)*100,2)</f>
        <v>13.01</v>
      </c>
      <c r="K5" s="13">
        <f>I5+J5</f>
        <v>34.06</v>
      </c>
      <c r="L5" s="14" t="str">
        <f>B5</f>
        <v>Lista 2</v>
      </c>
    </row>
    <row r="6" spans="2:12" x14ac:dyDescent="0.2">
      <c r="B6" s="8" t="s">
        <v>2</v>
      </c>
      <c r="C6" s="1">
        <v>65</v>
      </c>
      <c r="D6" s="3">
        <v>50</v>
      </c>
      <c r="E6" s="3">
        <v>100</v>
      </c>
      <c r="F6" s="3">
        <v>100</v>
      </c>
      <c r="G6" s="15">
        <f t="shared" si="0"/>
        <v>65</v>
      </c>
      <c r="H6" s="16">
        <f t="shared" si="1"/>
        <v>250</v>
      </c>
      <c r="I6" s="17">
        <f>ROUND((2/3)*(G6/$C$9)*100,2)</f>
        <v>45.61</v>
      </c>
      <c r="J6" s="18">
        <f>ROUND((1/3)*(H6/$H$9)*100,2)</f>
        <v>20.329999999999998</v>
      </c>
      <c r="K6" s="19">
        <f t="shared" ref="K6" si="2">I6+J6</f>
        <v>65.94</v>
      </c>
      <c r="L6" s="14" t="str">
        <f>B6</f>
        <v>Lista 3</v>
      </c>
    </row>
    <row r="7" spans="2:12" x14ac:dyDescent="0.2">
      <c r="B7" s="8" t="s">
        <v>11</v>
      </c>
      <c r="C7" s="2">
        <v>9</v>
      </c>
      <c r="D7" s="4">
        <v>30</v>
      </c>
      <c r="E7" s="4">
        <v>50</v>
      </c>
      <c r="F7" s="4">
        <v>100</v>
      </c>
      <c r="G7" s="9">
        <f t="shared" si="0"/>
        <v>9</v>
      </c>
      <c r="H7" s="10">
        <f t="shared" si="1"/>
        <v>180</v>
      </c>
      <c r="L7" s="14"/>
    </row>
    <row r="8" spans="2:12" x14ac:dyDescent="0.2">
      <c r="B8" s="8" t="s">
        <v>0</v>
      </c>
      <c r="C8" s="1">
        <v>35</v>
      </c>
      <c r="D8" s="3">
        <v>3</v>
      </c>
      <c r="E8" s="3">
        <v>10</v>
      </c>
      <c r="F8" s="3">
        <v>60</v>
      </c>
      <c r="G8" s="15">
        <f t="shared" si="0"/>
        <v>35</v>
      </c>
      <c r="H8" s="16">
        <f t="shared" si="1"/>
        <v>73</v>
      </c>
      <c r="L8" s="14"/>
    </row>
    <row r="9" spans="2:12" x14ac:dyDescent="0.2">
      <c r="B9" s="8" t="s">
        <v>12</v>
      </c>
      <c r="C9" s="20">
        <f>SUM(C5:C6)</f>
        <v>95</v>
      </c>
      <c r="D9" s="20">
        <f t="shared" ref="D9:H9" si="3">SUM(D5:D6)</f>
        <v>110</v>
      </c>
      <c r="E9" s="20">
        <f t="shared" si="3"/>
        <v>170</v>
      </c>
      <c r="F9" s="20">
        <f t="shared" si="3"/>
        <v>130</v>
      </c>
      <c r="G9" s="20">
        <f t="shared" si="3"/>
        <v>95</v>
      </c>
      <c r="H9" s="20">
        <f t="shared" si="3"/>
        <v>410</v>
      </c>
      <c r="L9" s="14"/>
    </row>
    <row r="10" spans="2:12" x14ac:dyDescent="0.2">
      <c r="B10" s="8" t="s">
        <v>13</v>
      </c>
      <c r="C10" s="20">
        <v>140</v>
      </c>
      <c r="D10" s="20">
        <v>225</v>
      </c>
      <c r="E10" s="20">
        <v>234</v>
      </c>
      <c r="F10" s="20">
        <v>297</v>
      </c>
      <c r="G10" s="20">
        <f t="shared" si="0"/>
        <v>140</v>
      </c>
      <c r="H10" s="20">
        <f t="shared" si="1"/>
        <v>756</v>
      </c>
      <c r="L10" s="14"/>
    </row>
    <row r="11" spans="2:12" x14ac:dyDescent="0.2">
      <c r="B11" s="8" t="s">
        <v>14</v>
      </c>
      <c r="C11" s="20">
        <f>SUM(C5:C8)</f>
        <v>139</v>
      </c>
      <c r="D11" s="20">
        <f t="shared" ref="D11:F11" si="4">SUM(D5:D8)</f>
        <v>143</v>
      </c>
      <c r="E11" s="20">
        <f t="shared" si="4"/>
        <v>230</v>
      </c>
      <c r="F11" s="20">
        <f t="shared" si="4"/>
        <v>290</v>
      </c>
      <c r="G11" s="20">
        <f t="shared" si="0"/>
        <v>139</v>
      </c>
      <c r="H11" s="20">
        <f t="shared" si="1"/>
        <v>663</v>
      </c>
      <c r="L11" s="14"/>
    </row>
    <row r="12" spans="2:12" ht="13.5" thickBot="1" x14ac:dyDescent="0.25"/>
    <row r="13" spans="2:12" ht="12.75" customHeight="1" x14ac:dyDescent="0.2">
      <c r="B13" s="21" t="s">
        <v>15</v>
      </c>
      <c r="C13" s="22">
        <f>G9/G10</f>
        <v>0.6785714285714286</v>
      </c>
      <c r="F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G13" s="34"/>
      <c r="H13" s="34"/>
      <c r="I13" s="34"/>
      <c r="J13" s="34"/>
      <c r="K13" s="35"/>
    </row>
    <row r="14" spans="2:12" ht="13.5" customHeight="1" thickBot="1" x14ac:dyDescent="0.25">
      <c r="B14" s="21" t="s">
        <v>16</v>
      </c>
      <c r="C14" s="22">
        <f>H9/H10</f>
        <v>0.54232804232804233</v>
      </c>
      <c r="F14" s="36"/>
      <c r="G14" s="37"/>
      <c r="H14" s="37"/>
      <c r="I14" s="37"/>
      <c r="J14" s="37"/>
      <c r="K14" s="38"/>
    </row>
    <row r="15" spans="2:12" ht="13.5" thickBot="1" x14ac:dyDescent="0.25"/>
    <row r="16" spans="2:12" ht="24" thickBot="1" x14ac:dyDescent="0.4">
      <c r="F16" s="39" t="str">
        <f>"Lista ganadora " &amp;IF(AND(C13&gt;=60%,C14&gt;=40%),VLOOKUP(MAX($K$5:$K$6),$K$5:$L$6,2,0),"")</f>
        <v>Lista ganadora Lista 3</v>
      </c>
      <c r="G16" s="40"/>
      <c r="H16" s="40"/>
      <c r="I16" s="40"/>
      <c r="J16" s="40"/>
      <c r="K16" s="41"/>
    </row>
    <row r="20" spans="5:5" x14ac:dyDescent="0.2">
      <c r="E20" s="23" t="str">
        <f>IF(OR(C13&lt;60%,C14&lt;40%),"",VLOOKUP(MAX($K$5:$K$6),$K$5:$L$6,2,0))</f>
        <v>Lista 3</v>
      </c>
    </row>
  </sheetData>
  <sheetProtection sheet="1" objects="1" scenarios="1"/>
  <mergeCells count="10">
    <mergeCell ref="L3:L4"/>
    <mergeCell ref="F13:K14"/>
    <mergeCell ref="F16:K16"/>
    <mergeCell ref="B1:K1"/>
    <mergeCell ref="D3:F3"/>
    <mergeCell ref="G3:G4"/>
    <mergeCell ref="H3:H4"/>
    <mergeCell ref="I3:I4"/>
    <mergeCell ref="J3:J4"/>
    <mergeCell ref="K3:K4"/>
  </mergeCells>
  <dataValidations count="1">
    <dataValidation type="whole" operator="greaterThanOrEqual" allowBlank="1" showInputMessage="1" showErrorMessage="1" sqref="C5:F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1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0"/>
  <sheetViews>
    <sheetView workbookViewId="0">
      <selection activeCell="C5" sqref="C5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8" width="8.7109375" style="5" customWidth="1"/>
    <col min="9" max="13" width="10.140625" style="5" customWidth="1"/>
    <col min="14" max="14" width="10.140625" style="5" hidden="1" customWidth="1"/>
    <col min="15" max="16384" width="7.5703125" style="5"/>
  </cols>
  <sheetData>
    <row r="1" spans="2:14" ht="18.75" x14ac:dyDescent="0.3">
      <c r="B1" s="51" t="s">
        <v>40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2:14" x14ac:dyDescent="0.2">
      <c r="C3" s="6" t="s">
        <v>4</v>
      </c>
      <c r="D3" s="50" t="s">
        <v>5</v>
      </c>
      <c r="E3" s="50"/>
      <c r="F3" s="50"/>
      <c r="G3" s="50"/>
      <c r="H3" s="50"/>
      <c r="I3" s="42" t="s">
        <v>6</v>
      </c>
      <c r="J3" s="44" t="s">
        <v>7</v>
      </c>
      <c r="K3" s="42" t="s">
        <v>8</v>
      </c>
      <c r="L3" s="44" t="s">
        <v>9</v>
      </c>
      <c r="M3" s="46" t="s">
        <v>18</v>
      </c>
      <c r="N3" s="48" t="s">
        <v>10</v>
      </c>
    </row>
    <row r="4" spans="2:14" x14ac:dyDescent="0.2">
      <c r="C4" s="6" t="s">
        <v>31</v>
      </c>
      <c r="D4" s="7" t="s">
        <v>41</v>
      </c>
      <c r="E4" s="7" t="s">
        <v>42</v>
      </c>
      <c r="F4" s="7" t="s">
        <v>43</v>
      </c>
      <c r="G4" s="7" t="s">
        <v>44</v>
      </c>
      <c r="H4" s="7" t="s">
        <v>45</v>
      </c>
      <c r="I4" s="43"/>
      <c r="J4" s="45"/>
      <c r="K4" s="43"/>
      <c r="L4" s="45"/>
      <c r="M4" s="47"/>
      <c r="N4" s="49"/>
    </row>
    <row r="5" spans="2:14" x14ac:dyDescent="0.2">
      <c r="B5" s="8" t="s">
        <v>1</v>
      </c>
      <c r="C5" s="2">
        <v>10</v>
      </c>
      <c r="D5" s="4">
        <v>90</v>
      </c>
      <c r="E5" s="4">
        <v>80</v>
      </c>
      <c r="F5" s="4">
        <v>100</v>
      </c>
      <c r="G5" s="4">
        <v>100</v>
      </c>
      <c r="H5" s="4">
        <v>101</v>
      </c>
      <c r="I5" s="9">
        <f>C5</f>
        <v>10</v>
      </c>
      <c r="J5" s="10">
        <f t="shared" ref="J5:J11" si="0">SUM(D5:H5)</f>
        <v>471</v>
      </c>
      <c r="K5" s="11">
        <f>ROUND((2/3)*(I5/$C$9)*100,2)</f>
        <v>33.33</v>
      </c>
      <c r="L5" s="12">
        <f>ROUND((1/3)*(J5/$J$9)*100,2)</f>
        <v>19.8</v>
      </c>
      <c r="M5" s="13">
        <f>K5+L5</f>
        <v>53.129999999999995</v>
      </c>
      <c r="N5" s="14" t="str">
        <f>B5</f>
        <v>Lista 2</v>
      </c>
    </row>
    <row r="6" spans="2:14" x14ac:dyDescent="0.2">
      <c r="B6" s="8" t="s">
        <v>2</v>
      </c>
      <c r="C6" s="1">
        <v>10</v>
      </c>
      <c r="D6" s="3">
        <v>40</v>
      </c>
      <c r="E6" s="3">
        <v>80</v>
      </c>
      <c r="F6" s="3">
        <v>30</v>
      </c>
      <c r="G6" s="3">
        <v>80</v>
      </c>
      <c r="H6" s="3">
        <v>92</v>
      </c>
      <c r="I6" s="15">
        <f t="shared" ref="I6:I11" si="1">C6</f>
        <v>10</v>
      </c>
      <c r="J6" s="16">
        <f t="shared" si="0"/>
        <v>322</v>
      </c>
      <c r="K6" s="17">
        <f>ROUND((2/3)*(I6/$C$9)*100,2)</f>
        <v>33.33</v>
      </c>
      <c r="L6" s="18">
        <f>ROUND((1/3)*(J6/$J$9)*100,2)</f>
        <v>13.54</v>
      </c>
      <c r="M6" s="19">
        <f t="shared" ref="M6" si="2">K6+L6</f>
        <v>46.87</v>
      </c>
      <c r="N6" s="14" t="str">
        <f t="shared" ref="N6" si="3">B6</f>
        <v>Lista 3</v>
      </c>
    </row>
    <row r="7" spans="2:14" x14ac:dyDescent="0.2">
      <c r="B7" s="8" t="s">
        <v>11</v>
      </c>
      <c r="C7" s="2">
        <v>10</v>
      </c>
      <c r="D7" s="4">
        <v>40</v>
      </c>
      <c r="E7" s="4">
        <v>10</v>
      </c>
      <c r="F7" s="4">
        <v>30</v>
      </c>
      <c r="G7" s="4">
        <v>20</v>
      </c>
      <c r="H7" s="4">
        <v>10</v>
      </c>
      <c r="I7" s="9">
        <f t="shared" si="1"/>
        <v>10</v>
      </c>
      <c r="J7" s="10">
        <f t="shared" si="0"/>
        <v>110</v>
      </c>
      <c r="N7" s="14"/>
    </row>
    <row r="8" spans="2:14" x14ac:dyDescent="0.2">
      <c r="B8" s="8" t="s">
        <v>0</v>
      </c>
      <c r="C8" s="1"/>
      <c r="D8" s="3">
        <v>10</v>
      </c>
      <c r="E8" s="3">
        <v>10</v>
      </c>
      <c r="F8" s="3">
        <v>20</v>
      </c>
      <c r="G8" s="3">
        <v>5</v>
      </c>
      <c r="H8" s="3">
        <v>10</v>
      </c>
      <c r="I8" s="15">
        <f t="shared" si="1"/>
        <v>0</v>
      </c>
      <c r="J8" s="16">
        <f t="shared" si="0"/>
        <v>55</v>
      </c>
      <c r="N8" s="14"/>
    </row>
    <row r="9" spans="2:14" x14ac:dyDescent="0.2">
      <c r="B9" s="8" t="s">
        <v>12</v>
      </c>
      <c r="C9" s="20">
        <f>SUM(C5:C6)</f>
        <v>20</v>
      </c>
      <c r="D9" s="20">
        <f t="shared" ref="D9:J9" si="4">SUM(D5:D6)</f>
        <v>130</v>
      </c>
      <c r="E9" s="20">
        <f t="shared" si="4"/>
        <v>160</v>
      </c>
      <c r="F9" s="20">
        <f t="shared" si="4"/>
        <v>130</v>
      </c>
      <c r="G9" s="20">
        <f t="shared" si="4"/>
        <v>180</v>
      </c>
      <c r="H9" s="20">
        <f t="shared" si="4"/>
        <v>193</v>
      </c>
      <c r="I9" s="20">
        <f t="shared" si="4"/>
        <v>20</v>
      </c>
      <c r="J9" s="20">
        <f t="shared" si="4"/>
        <v>793</v>
      </c>
      <c r="N9" s="14"/>
    </row>
    <row r="10" spans="2:14" x14ac:dyDescent="0.2">
      <c r="B10" s="8" t="s">
        <v>13</v>
      </c>
      <c r="C10" s="20">
        <v>30</v>
      </c>
      <c r="D10" s="20">
        <v>190</v>
      </c>
      <c r="E10" s="20">
        <v>199</v>
      </c>
      <c r="F10" s="20">
        <v>199</v>
      </c>
      <c r="G10" s="20">
        <v>217</v>
      </c>
      <c r="H10" s="20">
        <v>218</v>
      </c>
      <c r="I10" s="20">
        <f t="shared" si="1"/>
        <v>30</v>
      </c>
      <c r="J10" s="20">
        <f t="shared" si="0"/>
        <v>1023</v>
      </c>
      <c r="N10" s="14"/>
    </row>
    <row r="11" spans="2:14" x14ac:dyDescent="0.2">
      <c r="B11" s="8" t="s">
        <v>14</v>
      </c>
      <c r="C11" s="20">
        <f>SUM(C5:C8)</f>
        <v>30</v>
      </c>
      <c r="D11" s="20">
        <f t="shared" ref="D11:H11" si="5">SUM(D5:D8)</f>
        <v>180</v>
      </c>
      <c r="E11" s="20">
        <f t="shared" si="5"/>
        <v>180</v>
      </c>
      <c r="F11" s="20">
        <f t="shared" si="5"/>
        <v>180</v>
      </c>
      <c r="G11" s="20">
        <f t="shared" si="5"/>
        <v>205</v>
      </c>
      <c r="H11" s="20">
        <f t="shared" si="5"/>
        <v>213</v>
      </c>
      <c r="I11" s="20">
        <f t="shared" si="1"/>
        <v>30</v>
      </c>
      <c r="J11" s="20">
        <f t="shared" si="0"/>
        <v>958</v>
      </c>
      <c r="N11" s="14"/>
    </row>
    <row r="12" spans="2:14" ht="13.5" thickBot="1" x14ac:dyDescent="0.25"/>
    <row r="13" spans="2:14" ht="12.75" customHeight="1" x14ac:dyDescent="0.2">
      <c r="B13" s="21" t="s">
        <v>15</v>
      </c>
      <c r="C13" s="22">
        <f>I9/I10</f>
        <v>0.66666666666666663</v>
      </c>
      <c r="E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F13" s="34"/>
      <c r="G13" s="34"/>
      <c r="H13" s="34"/>
      <c r="I13" s="34"/>
      <c r="J13" s="34"/>
      <c r="K13" s="34"/>
      <c r="L13" s="34"/>
      <c r="M13" s="35"/>
    </row>
    <row r="14" spans="2:14" ht="13.5" customHeight="1" thickBot="1" x14ac:dyDescent="0.25">
      <c r="B14" s="21" t="s">
        <v>16</v>
      </c>
      <c r="C14" s="22">
        <f>J9/J10</f>
        <v>0.77517106549364612</v>
      </c>
      <c r="E14" s="36"/>
      <c r="F14" s="37"/>
      <c r="G14" s="37"/>
      <c r="H14" s="37"/>
      <c r="I14" s="37"/>
      <c r="J14" s="37"/>
      <c r="K14" s="37"/>
      <c r="L14" s="37"/>
      <c r="M14" s="38"/>
    </row>
    <row r="15" spans="2:14" ht="13.5" thickBot="1" x14ac:dyDescent="0.25"/>
    <row r="16" spans="2:14" ht="24" thickBot="1" x14ac:dyDescent="0.4">
      <c r="E16" s="39" t="str">
        <f>"Lista ganadora " &amp;IF(AND(C13&gt;=60%,C14&gt;=40%),VLOOKUP(MAX($M$5:$M$6),$M$5:$N$6,2,0),"")</f>
        <v>Lista ganadora Lista 2</v>
      </c>
      <c r="F16" s="40"/>
      <c r="G16" s="40"/>
      <c r="H16" s="40"/>
      <c r="I16" s="40"/>
      <c r="J16" s="40"/>
      <c r="K16" s="40"/>
      <c r="L16" s="40"/>
      <c r="M16" s="41"/>
    </row>
    <row r="20" spans="5:5" x14ac:dyDescent="0.2">
      <c r="E20" s="23" t="str">
        <f>IF(OR(C13&lt;60%,C14&lt;40%),"",VLOOKUP(MAX($M$5:$M$6),$M$5:$N$6,2,0))</f>
        <v>Lista 2</v>
      </c>
    </row>
  </sheetData>
  <sheetProtection sheet="1" objects="1" scenarios="1"/>
  <mergeCells count="10">
    <mergeCell ref="N3:N4"/>
    <mergeCell ref="E13:M14"/>
    <mergeCell ref="E16:M16"/>
    <mergeCell ref="B1:M1"/>
    <mergeCell ref="D3:H3"/>
    <mergeCell ref="I3:I4"/>
    <mergeCell ref="J3:J4"/>
    <mergeCell ref="K3:K4"/>
    <mergeCell ref="L3:L4"/>
    <mergeCell ref="M3:M4"/>
  </mergeCells>
  <dataValidations count="1">
    <dataValidation type="whole" operator="greaterThanOrEqual" allowBlank="1" showInputMessage="1" showErrorMessage="1" sqref="C5:H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20"/>
  <sheetViews>
    <sheetView workbookViewId="0">
      <selection activeCell="C8" sqref="C8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3" width="8.7109375" style="5" customWidth="1"/>
    <col min="4" max="18" width="5.42578125" style="5" customWidth="1"/>
    <col min="19" max="23" width="10.140625" style="5" customWidth="1"/>
    <col min="24" max="24" width="10.140625" style="5" hidden="1" customWidth="1"/>
    <col min="25" max="16384" width="7.5703125" style="5"/>
  </cols>
  <sheetData>
    <row r="1" spans="2:24" ht="18.75" x14ac:dyDescent="0.3">
      <c r="B1" s="51" t="s">
        <v>46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3" spans="2:24" x14ac:dyDescent="0.2">
      <c r="C3" s="6" t="s">
        <v>4</v>
      </c>
      <c r="D3" s="50" t="s">
        <v>5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42" t="s">
        <v>6</v>
      </c>
      <c r="T3" s="44" t="s">
        <v>7</v>
      </c>
      <c r="U3" s="42" t="s">
        <v>8</v>
      </c>
      <c r="V3" s="44" t="s">
        <v>9</v>
      </c>
      <c r="W3" s="46" t="s">
        <v>18</v>
      </c>
      <c r="X3" s="48" t="s">
        <v>10</v>
      </c>
    </row>
    <row r="4" spans="2:24" ht="25.5" customHeight="1" x14ac:dyDescent="0.2">
      <c r="C4" s="6" t="s">
        <v>37</v>
      </c>
      <c r="D4" s="7" t="s">
        <v>47</v>
      </c>
      <c r="E4" s="7" t="s">
        <v>48</v>
      </c>
      <c r="F4" s="7" t="s">
        <v>49</v>
      </c>
      <c r="G4" s="7" t="s">
        <v>50</v>
      </c>
      <c r="H4" s="7" t="s">
        <v>51</v>
      </c>
      <c r="I4" s="7" t="s">
        <v>52</v>
      </c>
      <c r="J4" s="7" t="s">
        <v>53</v>
      </c>
      <c r="K4" s="7" t="s">
        <v>54</v>
      </c>
      <c r="L4" s="7" t="s">
        <v>55</v>
      </c>
      <c r="M4" s="7" t="s">
        <v>56</v>
      </c>
      <c r="N4" s="7" t="s">
        <v>57</v>
      </c>
      <c r="O4" s="7" t="s">
        <v>58</v>
      </c>
      <c r="P4" s="7" t="s">
        <v>59</v>
      </c>
      <c r="Q4" s="7" t="s">
        <v>60</v>
      </c>
      <c r="R4" s="7" t="s">
        <v>61</v>
      </c>
      <c r="S4" s="43"/>
      <c r="T4" s="45"/>
      <c r="U4" s="43"/>
      <c r="V4" s="45"/>
      <c r="W4" s="47"/>
      <c r="X4" s="49"/>
    </row>
    <row r="5" spans="2:24" x14ac:dyDescent="0.2">
      <c r="B5" s="8" t="s">
        <v>1</v>
      </c>
      <c r="C5" s="2">
        <v>100</v>
      </c>
      <c r="D5" s="4">
        <v>69</v>
      </c>
      <c r="E5" s="4">
        <v>111</v>
      </c>
      <c r="F5" s="4">
        <v>90</v>
      </c>
      <c r="G5" s="4">
        <v>80</v>
      </c>
      <c r="H5" s="4">
        <v>100</v>
      </c>
      <c r="I5" s="4">
        <v>100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  <c r="P5" s="4">
        <v>100</v>
      </c>
      <c r="Q5" s="4">
        <v>100</v>
      </c>
      <c r="R5" s="4">
        <v>100</v>
      </c>
      <c r="S5" s="9">
        <f t="shared" ref="S5:S11" si="0">C5</f>
        <v>100</v>
      </c>
      <c r="T5" s="10">
        <f>SUM(D5:R5)</f>
        <v>1450</v>
      </c>
      <c r="U5" s="11">
        <f>ROUND((2/3)*(S5/$C$9)*100,2)</f>
        <v>55.56</v>
      </c>
      <c r="V5" s="12">
        <f>ROUND((1/3)*(T5/$T$9)*100,2)</f>
        <v>17.09</v>
      </c>
      <c r="W5" s="13">
        <f>U5+V5</f>
        <v>72.650000000000006</v>
      </c>
      <c r="X5" s="14" t="str">
        <f>B5</f>
        <v>Lista 2</v>
      </c>
    </row>
    <row r="6" spans="2:24" x14ac:dyDescent="0.2">
      <c r="B6" s="8" t="s">
        <v>2</v>
      </c>
      <c r="C6" s="1">
        <v>20</v>
      </c>
      <c r="D6" s="3">
        <v>155</v>
      </c>
      <c r="E6" s="3">
        <v>122</v>
      </c>
      <c r="F6" s="3">
        <v>121</v>
      </c>
      <c r="G6" s="3">
        <v>100</v>
      </c>
      <c r="H6" s="3">
        <v>80</v>
      </c>
      <c r="I6" s="3">
        <v>80</v>
      </c>
      <c r="J6" s="3">
        <v>80</v>
      </c>
      <c r="K6" s="3">
        <v>80</v>
      </c>
      <c r="L6" s="3">
        <v>80</v>
      </c>
      <c r="M6" s="3">
        <v>80</v>
      </c>
      <c r="N6" s="3">
        <v>80</v>
      </c>
      <c r="O6" s="3">
        <v>80</v>
      </c>
      <c r="P6" s="3">
        <v>80</v>
      </c>
      <c r="Q6" s="3">
        <v>80</v>
      </c>
      <c r="R6" s="3">
        <v>80</v>
      </c>
      <c r="S6" s="15">
        <f t="shared" si="0"/>
        <v>20</v>
      </c>
      <c r="T6" s="16">
        <f t="shared" ref="T6:T11" si="1">SUM(D6:R6)</f>
        <v>1378</v>
      </c>
      <c r="U6" s="17">
        <f>ROUND((2/3)*(S6/$C$9)*100,2)</f>
        <v>11.11</v>
      </c>
      <c r="V6" s="18">
        <f>ROUND((1/3)*(T6/$T$9)*100,2)</f>
        <v>16.239999999999998</v>
      </c>
      <c r="W6" s="19">
        <f t="shared" ref="W6" si="2">U6+V6</f>
        <v>27.349999999999998</v>
      </c>
      <c r="X6" s="14" t="str">
        <f>B6</f>
        <v>Lista 3</v>
      </c>
    </row>
    <row r="7" spans="2:24" x14ac:dyDescent="0.2">
      <c r="B7" s="8" t="s">
        <v>11</v>
      </c>
      <c r="C7" s="2">
        <v>1</v>
      </c>
      <c r="D7" s="4">
        <v>29</v>
      </c>
      <c r="E7" s="4">
        <v>98</v>
      </c>
      <c r="F7" s="4">
        <v>12</v>
      </c>
      <c r="G7" s="4">
        <v>20</v>
      </c>
      <c r="H7" s="4">
        <v>40</v>
      </c>
      <c r="I7" s="4">
        <v>15</v>
      </c>
      <c r="J7" s="4">
        <v>15</v>
      </c>
      <c r="K7" s="4">
        <v>15</v>
      </c>
      <c r="L7" s="4">
        <v>15</v>
      </c>
      <c r="M7" s="4">
        <v>15</v>
      </c>
      <c r="N7" s="4">
        <v>15</v>
      </c>
      <c r="O7" s="4">
        <v>15</v>
      </c>
      <c r="P7" s="4">
        <v>15</v>
      </c>
      <c r="Q7" s="4">
        <v>10</v>
      </c>
      <c r="R7" s="4">
        <v>15</v>
      </c>
      <c r="S7" s="9">
        <f t="shared" si="0"/>
        <v>1</v>
      </c>
      <c r="T7" s="10">
        <f t="shared" si="1"/>
        <v>344</v>
      </c>
      <c r="X7" s="14"/>
    </row>
    <row r="8" spans="2:24" x14ac:dyDescent="0.2">
      <c r="B8" s="8" t="s">
        <v>0</v>
      </c>
      <c r="C8" s="1">
        <v>10</v>
      </c>
      <c r="D8" s="3">
        <v>14</v>
      </c>
      <c r="E8" s="3">
        <v>12</v>
      </c>
      <c r="F8" s="3">
        <v>12</v>
      </c>
      <c r="G8" s="3">
        <v>20</v>
      </c>
      <c r="H8" s="3">
        <v>3</v>
      </c>
      <c r="I8" s="3">
        <v>10</v>
      </c>
      <c r="J8" s="3">
        <v>10</v>
      </c>
      <c r="K8" s="3">
        <v>10</v>
      </c>
      <c r="L8" s="3">
        <v>10</v>
      </c>
      <c r="M8" s="3">
        <v>10</v>
      </c>
      <c r="N8" s="3">
        <v>10</v>
      </c>
      <c r="O8" s="3">
        <v>8</v>
      </c>
      <c r="P8" s="3">
        <v>30</v>
      </c>
      <c r="Q8" s="3">
        <v>2</v>
      </c>
      <c r="R8" s="3">
        <v>1</v>
      </c>
      <c r="S8" s="15">
        <f t="shared" si="0"/>
        <v>10</v>
      </c>
      <c r="T8" s="16">
        <f t="shared" si="1"/>
        <v>162</v>
      </c>
      <c r="X8" s="14"/>
    </row>
    <row r="9" spans="2:24" x14ac:dyDescent="0.2">
      <c r="B9" s="8" t="s">
        <v>12</v>
      </c>
      <c r="C9" s="20">
        <f>SUM(C5:C6)</f>
        <v>120</v>
      </c>
      <c r="D9" s="20">
        <f t="shared" ref="D9:R9" si="3">SUM(D5:D6)</f>
        <v>224</v>
      </c>
      <c r="E9" s="20">
        <f t="shared" si="3"/>
        <v>233</v>
      </c>
      <c r="F9" s="20">
        <f t="shared" si="3"/>
        <v>211</v>
      </c>
      <c r="G9" s="20">
        <f t="shared" si="3"/>
        <v>180</v>
      </c>
      <c r="H9" s="20">
        <f t="shared" si="3"/>
        <v>180</v>
      </c>
      <c r="I9" s="20">
        <f t="shared" si="3"/>
        <v>180</v>
      </c>
      <c r="J9" s="20">
        <f t="shared" si="3"/>
        <v>180</v>
      </c>
      <c r="K9" s="20">
        <f t="shared" si="3"/>
        <v>180</v>
      </c>
      <c r="L9" s="20">
        <f t="shared" si="3"/>
        <v>180</v>
      </c>
      <c r="M9" s="20">
        <f t="shared" si="3"/>
        <v>180</v>
      </c>
      <c r="N9" s="20">
        <f t="shared" si="3"/>
        <v>180</v>
      </c>
      <c r="O9" s="20">
        <f t="shared" si="3"/>
        <v>180</v>
      </c>
      <c r="P9" s="20">
        <f t="shared" si="3"/>
        <v>180</v>
      </c>
      <c r="Q9" s="20">
        <f t="shared" si="3"/>
        <v>180</v>
      </c>
      <c r="R9" s="20">
        <f t="shared" si="3"/>
        <v>180</v>
      </c>
      <c r="S9" s="20">
        <f t="shared" si="0"/>
        <v>120</v>
      </c>
      <c r="T9" s="20">
        <f t="shared" si="1"/>
        <v>2828</v>
      </c>
      <c r="X9" s="14"/>
    </row>
    <row r="10" spans="2:24" x14ac:dyDescent="0.2">
      <c r="B10" s="8" t="s">
        <v>13</v>
      </c>
      <c r="C10" s="20">
        <v>146</v>
      </c>
      <c r="D10" s="20">
        <v>284</v>
      </c>
      <c r="E10" s="20">
        <v>286</v>
      </c>
      <c r="F10" s="20">
        <v>223</v>
      </c>
      <c r="G10" s="20">
        <v>224</v>
      </c>
      <c r="H10" s="20">
        <v>225</v>
      </c>
      <c r="I10" s="20">
        <v>216</v>
      </c>
      <c r="J10" s="20">
        <v>218</v>
      </c>
      <c r="K10" s="20">
        <v>209</v>
      </c>
      <c r="L10" s="20">
        <v>209</v>
      </c>
      <c r="M10" s="20">
        <v>211</v>
      </c>
      <c r="N10" s="20">
        <v>212</v>
      </c>
      <c r="O10" s="20">
        <v>204</v>
      </c>
      <c r="P10" s="20">
        <v>240</v>
      </c>
      <c r="Q10" s="20">
        <v>194</v>
      </c>
      <c r="R10" s="20">
        <v>196</v>
      </c>
      <c r="S10" s="20">
        <f t="shared" si="0"/>
        <v>146</v>
      </c>
      <c r="T10" s="20">
        <f t="shared" si="1"/>
        <v>3351</v>
      </c>
      <c r="X10" s="14"/>
    </row>
    <row r="11" spans="2:24" x14ac:dyDescent="0.2">
      <c r="B11" s="8" t="s">
        <v>14</v>
      </c>
      <c r="C11" s="20">
        <f>SUM(C5:C8)</f>
        <v>131</v>
      </c>
      <c r="D11" s="20">
        <f t="shared" ref="D11:R11" si="4">SUM(D5:D8)</f>
        <v>267</v>
      </c>
      <c r="E11" s="20">
        <f t="shared" si="4"/>
        <v>343</v>
      </c>
      <c r="F11" s="20">
        <f t="shared" si="4"/>
        <v>235</v>
      </c>
      <c r="G11" s="20">
        <f t="shared" si="4"/>
        <v>220</v>
      </c>
      <c r="H11" s="20">
        <f t="shared" si="4"/>
        <v>223</v>
      </c>
      <c r="I11" s="20">
        <f t="shared" si="4"/>
        <v>205</v>
      </c>
      <c r="J11" s="20">
        <f t="shared" si="4"/>
        <v>205</v>
      </c>
      <c r="K11" s="20">
        <f t="shared" si="4"/>
        <v>205</v>
      </c>
      <c r="L11" s="20">
        <f t="shared" si="4"/>
        <v>205</v>
      </c>
      <c r="M11" s="20">
        <f t="shared" si="4"/>
        <v>205</v>
      </c>
      <c r="N11" s="20">
        <f t="shared" si="4"/>
        <v>205</v>
      </c>
      <c r="O11" s="20">
        <f t="shared" si="4"/>
        <v>203</v>
      </c>
      <c r="P11" s="20">
        <f t="shared" si="4"/>
        <v>225</v>
      </c>
      <c r="Q11" s="20">
        <f t="shared" si="4"/>
        <v>192</v>
      </c>
      <c r="R11" s="20">
        <f t="shared" si="4"/>
        <v>196</v>
      </c>
      <c r="S11" s="20">
        <f t="shared" si="0"/>
        <v>131</v>
      </c>
      <c r="T11" s="20">
        <f t="shared" si="1"/>
        <v>3334</v>
      </c>
      <c r="X11" s="14"/>
    </row>
    <row r="12" spans="2:24" ht="13.5" thickBot="1" x14ac:dyDescent="0.25"/>
    <row r="13" spans="2:24" ht="12.75" customHeight="1" x14ac:dyDescent="0.2">
      <c r="B13" s="21" t="s">
        <v>15</v>
      </c>
      <c r="C13" s="22">
        <f>S9/S10</f>
        <v>0.82191780821917804</v>
      </c>
      <c r="O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P13" s="34"/>
      <c r="Q13" s="34"/>
      <c r="R13" s="34"/>
      <c r="S13" s="34"/>
      <c r="T13" s="34"/>
      <c r="U13" s="34"/>
      <c r="V13" s="34"/>
      <c r="W13" s="35"/>
    </row>
    <row r="14" spans="2:24" ht="13.5" customHeight="1" thickBot="1" x14ac:dyDescent="0.25">
      <c r="B14" s="21" t="s">
        <v>16</v>
      </c>
      <c r="C14" s="22">
        <f>T9/T10</f>
        <v>0.84392718591465232</v>
      </c>
      <c r="O14" s="36"/>
      <c r="P14" s="37"/>
      <c r="Q14" s="37"/>
      <c r="R14" s="37"/>
      <c r="S14" s="37"/>
      <c r="T14" s="37"/>
      <c r="U14" s="37"/>
      <c r="V14" s="37"/>
      <c r="W14" s="38"/>
    </row>
    <row r="15" spans="2:24" ht="13.5" thickBot="1" x14ac:dyDescent="0.25"/>
    <row r="16" spans="2:24" ht="24" thickBot="1" x14ac:dyDescent="0.4">
      <c r="O16" s="39" t="str">
        <f>"Lista ganadora " &amp;IF(AND(C13&gt;=60%,C14&gt;=40%),VLOOKUP(MAX($W$5:$W$6),$W$5:$X$6,2,0),"")</f>
        <v>Lista ganadora Lista 2</v>
      </c>
      <c r="P16" s="40"/>
      <c r="Q16" s="40"/>
      <c r="R16" s="40"/>
      <c r="S16" s="40"/>
      <c r="T16" s="40"/>
      <c r="U16" s="40"/>
      <c r="V16" s="40"/>
      <c r="W16" s="41"/>
    </row>
    <row r="19" spans="5:5" x14ac:dyDescent="0.2">
      <c r="E19" s="23">
        <f>IF(OR(C13&lt;60%,C14&lt;40%),"",VLOOKUP(MAX($M$5:$M$7),$M$5:$N$7,2,0))</f>
        <v>100</v>
      </c>
    </row>
    <row r="20" spans="5:5" x14ac:dyDescent="0.2">
      <c r="E20" s="23" t="str">
        <f>IF(OR(C13&lt;60%,C14&lt;40%),"",VLOOKUP(MAX($W$5:$W$6),$W$5:$X$6,2,0))</f>
        <v>Lista 2</v>
      </c>
    </row>
  </sheetData>
  <sheetProtection sheet="1" objects="1" scenarios="1"/>
  <mergeCells count="10">
    <mergeCell ref="X3:X4"/>
    <mergeCell ref="O13:W14"/>
    <mergeCell ref="O16:W16"/>
    <mergeCell ref="B1:W1"/>
    <mergeCell ref="D3:R3"/>
    <mergeCell ref="S3:S4"/>
    <mergeCell ref="T3:T4"/>
    <mergeCell ref="U3:U4"/>
    <mergeCell ref="V3:V4"/>
    <mergeCell ref="W3:W4"/>
  </mergeCells>
  <dataValidations count="1">
    <dataValidation type="whole" operator="greaterThanOrEqual" allowBlank="1" showInputMessage="1" showErrorMessage="1" sqref="C5:R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0"/>
  <sheetViews>
    <sheetView workbookViewId="0">
      <selection activeCell="A16" sqref="A16"/>
    </sheetView>
  </sheetViews>
  <sheetFormatPr baseColWidth="10" defaultColWidth="7.5703125" defaultRowHeight="12.75" x14ac:dyDescent="0.2"/>
  <cols>
    <col min="1" max="1" width="2.28515625" style="5" customWidth="1"/>
    <col min="2" max="2" width="28" style="5" customWidth="1"/>
    <col min="3" max="3" width="8.7109375" style="5" customWidth="1"/>
    <col min="4" max="14" width="5.42578125" style="5" customWidth="1"/>
    <col min="15" max="18" width="10.140625" style="5" customWidth="1"/>
    <col min="19" max="19" width="12.140625" style="5" customWidth="1"/>
    <col min="20" max="20" width="12.140625" style="5" hidden="1" customWidth="1"/>
    <col min="21" max="21" width="12.140625" style="5" customWidth="1"/>
    <col min="22" max="16384" width="7.5703125" style="5"/>
  </cols>
  <sheetData>
    <row r="1" spans="2:20" ht="18.75" x14ac:dyDescent="0.3">
      <c r="B1" s="51" t="s">
        <v>62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3" spans="2:20" x14ac:dyDescent="0.2">
      <c r="C3" s="6" t="s">
        <v>4</v>
      </c>
      <c r="D3" s="50" t="s">
        <v>5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42" t="s">
        <v>6</v>
      </c>
      <c r="P3" s="44" t="s">
        <v>7</v>
      </c>
      <c r="Q3" s="42" t="s">
        <v>8</v>
      </c>
      <c r="R3" s="44" t="s">
        <v>9</v>
      </c>
      <c r="S3" s="46" t="s">
        <v>18</v>
      </c>
      <c r="T3" s="48" t="s">
        <v>10</v>
      </c>
    </row>
    <row r="4" spans="2:20" ht="25.5" customHeight="1" x14ac:dyDescent="0.2">
      <c r="C4" s="6" t="s">
        <v>38</v>
      </c>
      <c r="D4" s="7" t="s">
        <v>63</v>
      </c>
      <c r="E4" s="7" t="s">
        <v>64</v>
      </c>
      <c r="F4" s="7" t="s">
        <v>65</v>
      </c>
      <c r="G4" s="7" t="s">
        <v>66</v>
      </c>
      <c r="H4" s="7" t="s">
        <v>67</v>
      </c>
      <c r="I4" s="7" t="s">
        <v>68</v>
      </c>
      <c r="J4" s="7" t="s">
        <v>69</v>
      </c>
      <c r="K4" s="7" t="s">
        <v>70</v>
      </c>
      <c r="L4" s="7" t="s">
        <v>71</v>
      </c>
      <c r="M4" s="7" t="s">
        <v>72</v>
      </c>
      <c r="N4" s="7" t="s">
        <v>73</v>
      </c>
      <c r="O4" s="43"/>
      <c r="P4" s="45"/>
      <c r="Q4" s="43"/>
      <c r="R4" s="45"/>
      <c r="S4" s="47"/>
      <c r="T4" s="49"/>
    </row>
    <row r="5" spans="2:20" x14ac:dyDescent="0.2">
      <c r="B5" s="8" t="s">
        <v>1</v>
      </c>
      <c r="C5" s="2">
        <v>40</v>
      </c>
      <c r="D5" s="4">
        <v>80</v>
      </c>
      <c r="E5" s="4">
        <v>80</v>
      </c>
      <c r="F5" s="4">
        <v>80</v>
      </c>
      <c r="G5" s="4">
        <v>80</v>
      </c>
      <c r="H5" s="4">
        <v>80</v>
      </c>
      <c r="I5" s="4">
        <v>80</v>
      </c>
      <c r="J5" s="4">
        <v>80</v>
      </c>
      <c r="K5" s="4">
        <v>80</v>
      </c>
      <c r="L5" s="4">
        <v>80</v>
      </c>
      <c r="M5" s="4">
        <v>80</v>
      </c>
      <c r="N5" s="4">
        <v>80</v>
      </c>
      <c r="O5" s="9">
        <f t="shared" ref="O5:O11" si="0">C5</f>
        <v>40</v>
      </c>
      <c r="P5" s="10">
        <f t="shared" ref="P5:P11" si="1">SUM(D5:N5)</f>
        <v>880</v>
      </c>
      <c r="Q5" s="11">
        <f>ROUND((2/3)*(O5/$C$9)*100,2)</f>
        <v>33.76</v>
      </c>
      <c r="R5" s="12">
        <f>ROUND((1/3)*(P5/$P$9)*100,2)</f>
        <v>13.97</v>
      </c>
      <c r="S5" s="13">
        <f>Q5+R5</f>
        <v>47.73</v>
      </c>
      <c r="T5" s="14" t="str">
        <f>B5</f>
        <v>Lista 2</v>
      </c>
    </row>
    <row r="6" spans="2:20" x14ac:dyDescent="0.2">
      <c r="B6" s="8" t="s">
        <v>2</v>
      </c>
      <c r="C6" s="1">
        <v>39</v>
      </c>
      <c r="D6" s="3">
        <v>110</v>
      </c>
      <c r="E6" s="3">
        <v>110</v>
      </c>
      <c r="F6" s="3">
        <v>110</v>
      </c>
      <c r="G6" s="3">
        <v>120</v>
      </c>
      <c r="H6" s="3">
        <v>140</v>
      </c>
      <c r="I6" s="3">
        <v>160</v>
      </c>
      <c r="J6" s="3">
        <v>130</v>
      </c>
      <c r="K6" s="3">
        <v>110</v>
      </c>
      <c r="L6" s="3">
        <v>100</v>
      </c>
      <c r="M6" s="3">
        <v>60</v>
      </c>
      <c r="N6" s="3">
        <v>70</v>
      </c>
      <c r="O6" s="15">
        <f t="shared" si="0"/>
        <v>39</v>
      </c>
      <c r="P6" s="16">
        <f t="shared" si="1"/>
        <v>1220</v>
      </c>
      <c r="Q6" s="17">
        <f>ROUND((2/3)*(O6/$C$9)*100,2)</f>
        <v>32.909999999999997</v>
      </c>
      <c r="R6" s="18">
        <f>ROUND((1/3)*(P6/$P$9)*100,2)</f>
        <v>19.37</v>
      </c>
      <c r="S6" s="19">
        <f t="shared" ref="S6" si="2">Q6+R6</f>
        <v>52.28</v>
      </c>
      <c r="T6" s="14" t="str">
        <f>B6</f>
        <v>Lista 3</v>
      </c>
    </row>
    <row r="7" spans="2:20" x14ac:dyDescent="0.2">
      <c r="B7" s="8" t="s">
        <v>11</v>
      </c>
      <c r="C7" s="2">
        <v>1</v>
      </c>
      <c r="D7" s="4">
        <v>0</v>
      </c>
      <c r="E7" s="4">
        <v>0</v>
      </c>
      <c r="F7" s="4">
        <v>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9">
        <f t="shared" si="0"/>
        <v>1</v>
      </c>
      <c r="P7" s="10">
        <f t="shared" si="1"/>
        <v>80</v>
      </c>
      <c r="T7" s="14"/>
    </row>
    <row r="8" spans="2:20" x14ac:dyDescent="0.2">
      <c r="B8" s="8" t="s">
        <v>0</v>
      </c>
      <c r="C8" s="1">
        <v>1</v>
      </c>
      <c r="D8" s="3">
        <v>20</v>
      </c>
      <c r="E8" s="3">
        <v>20</v>
      </c>
      <c r="F8" s="3">
        <v>20</v>
      </c>
      <c r="G8" s="3">
        <v>20</v>
      </c>
      <c r="H8" s="3">
        <v>20</v>
      </c>
      <c r="I8" s="3">
        <v>10</v>
      </c>
      <c r="J8" s="3">
        <v>20</v>
      </c>
      <c r="K8" s="3">
        <v>40</v>
      </c>
      <c r="L8" s="3">
        <v>40</v>
      </c>
      <c r="M8" s="3">
        <v>4</v>
      </c>
      <c r="N8" s="3">
        <v>6</v>
      </c>
      <c r="O8" s="15">
        <f t="shared" si="0"/>
        <v>1</v>
      </c>
      <c r="P8" s="16">
        <f t="shared" si="1"/>
        <v>220</v>
      </c>
      <c r="T8" s="14"/>
    </row>
    <row r="9" spans="2:20" x14ac:dyDescent="0.2">
      <c r="B9" s="8" t="s">
        <v>12</v>
      </c>
      <c r="C9" s="20">
        <f>SUM(C5:C6)</f>
        <v>79</v>
      </c>
      <c r="D9" s="20">
        <f t="shared" ref="D9:P9" si="3">SUM(D5:D6)</f>
        <v>190</v>
      </c>
      <c r="E9" s="20">
        <f t="shared" si="3"/>
        <v>190</v>
      </c>
      <c r="F9" s="20">
        <f t="shared" si="3"/>
        <v>190</v>
      </c>
      <c r="G9" s="20">
        <f t="shared" si="3"/>
        <v>200</v>
      </c>
      <c r="H9" s="20">
        <f t="shared" si="3"/>
        <v>220</v>
      </c>
      <c r="I9" s="20">
        <f t="shared" si="3"/>
        <v>240</v>
      </c>
      <c r="J9" s="20">
        <f t="shared" si="3"/>
        <v>210</v>
      </c>
      <c r="K9" s="20">
        <f t="shared" si="3"/>
        <v>190</v>
      </c>
      <c r="L9" s="20">
        <f t="shared" si="3"/>
        <v>180</v>
      </c>
      <c r="M9" s="20">
        <f t="shared" si="3"/>
        <v>140</v>
      </c>
      <c r="N9" s="20">
        <f t="shared" si="3"/>
        <v>150</v>
      </c>
      <c r="O9" s="20">
        <f t="shared" si="3"/>
        <v>79</v>
      </c>
      <c r="P9" s="20">
        <f t="shared" si="3"/>
        <v>2100</v>
      </c>
      <c r="T9" s="14"/>
    </row>
    <row r="10" spans="2:20" x14ac:dyDescent="0.2">
      <c r="B10" s="8" t="s">
        <v>13</v>
      </c>
      <c r="C10" s="20">
        <v>82</v>
      </c>
      <c r="D10" s="20">
        <v>212</v>
      </c>
      <c r="E10" s="20">
        <v>212</v>
      </c>
      <c r="F10" s="20">
        <v>211</v>
      </c>
      <c r="G10" s="20">
        <v>211</v>
      </c>
      <c r="H10" s="20">
        <v>263</v>
      </c>
      <c r="I10" s="20">
        <v>262</v>
      </c>
      <c r="J10" s="20">
        <v>241</v>
      </c>
      <c r="K10" s="20">
        <v>242</v>
      </c>
      <c r="L10" s="20">
        <v>237</v>
      </c>
      <c r="M10" s="20">
        <v>167</v>
      </c>
      <c r="N10" s="20">
        <v>167</v>
      </c>
      <c r="O10" s="20">
        <f t="shared" si="0"/>
        <v>82</v>
      </c>
      <c r="P10" s="20">
        <f t="shared" si="1"/>
        <v>2425</v>
      </c>
      <c r="T10" s="14"/>
    </row>
    <row r="11" spans="2:20" x14ac:dyDescent="0.2">
      <c r="B11" s="8" t="s">
        <v>14</v>
      </c>
      <c r="C11" s="20">
        <f>SUM(C5:C8)</f>
        <v>81</v>
      </c>
      <c r="D11" s="20">
        <f t="shared" ref="D11:N11" si="4">SUM(D5:D8)</f>
        <v>210</v>
      </c>
      <c r="E11" s="20">
        <f t="shared" si="4"/>
        <v>210</v>
      </c>
      <c r="F11" s="20">
        <f t="shared" si="4"/>
        <v>210</v>
      </c>
      <c r="G11" s="20">
        <f t="shared" si="4"/>
        <v>230</v>
      </c>
      <c r="H11" s="20">
        <f t="shared" si="4"/>
        <v>250</v>
      </c>
      <c r="I11" s="20">
        <f t="shared" si="4"/>
        <v>260</v>
      </c>
      <c r="J11" s="20">
        <f t="shared" si="4"/>
        <v>240</v>
      </c>
      <c r="K11" s="20">
        <f t="shared" si="4"/>
        <v>240</v>
      </c>
      <c r="L11" s="20">
        <f t="shared" si="4"/>
        <v>230</v>
      </c>
      <c r="M11" s="20">
        <f t="shared" si="4"/>
        <v>154</v>
      </c>
      <c r="N11" s="20">
        <f t="shared" si="4"/>
        <v>166</v>
      </c>
      <c r="O11" s="20">
        <f t="shared" si="0"/>
        <v>81</v>
      </c>
      <c r="P11" s="20">
        <f t="shared" si="1"/>
        <v>2400</v>
      </c>
      <c r="T11" s="14"/>
    </row>
    <row r="12" spans="2:20" ht="13.5" thickBot="1" x14ac:dyDescent="0.25"/>
    <row r="13" spans="2:20" ht="12.75" customHeight="1" x14ac:dyDescent="0.2">
      <c r="B13" s="21" t="s">
        <v>15</v>
      </c>
      <c r="C13" s="22">
        <f>O9/O10</f>
        <v>0.96341463414634143</v>
      </c>
      <c r="F13" s="33" t="str">
        <f>IF(AND(C13&gt;=60%,C14&gt;=40%),"Votación Válida: 60% Docentes y 40% Estudiantes","Acto Nulo, no se logró "&amp;IF(C13&lt;60%,"60% votos de docentes","40% votos de estudiantes"))</f>
        <v>Votación Válida: 60% Docentes y 40% Estudiantes</v>
      </c>
      <c r="G13" s="34"/>
      <c r="H13" s="34"/>
      <c r="I13" s="34"/>
      <c r="J13" s="34"/>
      <c r="K13" s="34"/>
      <c r="L13" s="34"/>
      <c r="M13" s="34"/>
      <c r="N13" s="34"/>
      <c r="O13" s="34"/>
      <c r="P13" s="35"/>
    </row>
    <row r="14" spans="2:20" ht="13.5" customHeight="1" thickBot="1" x14ac:dyDescent="0.25">
      <c r="B14" s="21" t="s">
        <v>16</v>
      </c>
      <c r="C14" s="22">
        <f>P9/P10</f>
        <v>0.865979381443299</v>
      </c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2:20" ht="13.5" thickBot="1" x14ac:dyDescent="0.25"/>
    <row r="16" spans="2:20" ht="24" thickBot="1" x14ac:dyDescent="0.4">
      <c r="F16" s="39" t="str">
        <f>"Lista ganadora " &amp;IF(AND(C13&gt;=60%,C14&gt;=40%),VLOOKUP(MAX($S$5:$S$6),$S$5:$T$6,2,0),"")</f>
        <v>Lista ganadora Lista 3</v>
      </c>
      <c r="G16" s="40"/>
      <c r="H16" s="40"/>
      <c r="I16" s="40"/>
      <c r="J16" s="40"/>
      <c r="K16" s="40"/>
      <c r="L16" s="40"/>
      <c r="M16" s="40"/>
      <c r="N16" s="40"/>
      <c r="O16" s="40"/>
      <c r="P16" s="41"/>
    </row>
    <row r="20" spans="5:5" x14ac:dyDescent="0.2">
      <c r="E20" s="23" t="str">
        <f>IF(OR(C13&lt;60%,C14&lt;40%),"",VLOOKUP(MAX($S$5:$S$6),$S$5:$T$6,2,0))</f>
        <v>Lista 3</v>
      </c>
    </row>
  </sheetData>
  <mergeCells count="10">
    <mergeCell ref="T3:T4"/>
    <mergeCell ref="F13:P14"/>
    <mergeCell ref="F16:P16"/>
    <mergeCell ref="B1:S1"/>
    <mergeCell ref="D3:N3"/>
    <mergeCell ref="O3:O4"/>
    <mergeCell ref="P3:P4"/>
    <mergeCell ref="Q3:Q4"/>
    <mergeCell ref="R3:R4"/>
    <mergeCell ref="S3:S4"/>
  </mergeCells>
  <dataValidations count="1">
    <dataValidation type="whole" operator="greaterThanOrEqual" allowBlank="1" showInputMessage="1" showErrorMessage="1" sqref="C5:N8">
      <formula1>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</vt:lpstr>
      <vt:lpstr>Biologicas</vt:lpstr>
      <vt:lpstr>Enfermeria</vt:lpstr>
      <vt:lpstr>Medicina</vt:lpstr>
      <vt:lpstr>Arquitectura</vt:lpstr>
      <vt:lpstr>Naturales</vt:lpstr>
      <vt:lpstr>Geologica</vt:lpstr>
      <vt:lpstr>Produccion</vt:lpstr>
      <vt:lpstr>Procesos</vt:lpstr>
      <vt:lpstr>Civil</vt:lpstr>
      <vt:lpstr>Filosofia</vt:lpstr>
      <vt:lpstr>Administracion</vt:lpstr>
      <vt:lpstr>Educacion</vt:lpstr>
      <vt:lpstr>Historico</vt:lpstr>
      <vt:lpstr>Contable</vt:lpstr>
      <vt:lpstr>Derecho</vt:lpstr>
      <vt:lpstr>Economia</vt:lpstr>
      <vt:lpstr>Psicologia</vt:lpstr>
      <vt:lpstr>Agronomia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Microsoft</cp:lastModifiedBy>
  <cp:lastPrinted>2019-12-12T15:59:12Z</cp:lastPrinted>
  <dcterms:created xsi:type="dcterms:W3CDTF">2019-12-11T23:24:47Z</dcterms:created>
  <dcterms:modified xsi:type="dcterms:W3CDTF">2019-12-12T18:14:12Z</dcterms:modified>
</cp:coreProperties>
</file>